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1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2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3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4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5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6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7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9.xml" ContentType="application/vnd.openxmlformats-officedocument.drawingml.chartshapes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40.xml" ContentType="application/vnd.openxmlformats-officedocument.drawingml.chartshapes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41.xml" ContentType="application/vnd.openxmlformats-officedocument.drawingml.chartshapes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2.xml" ContentType="application/vnd.openxmlformats-officedocument.drawingml.chartshap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ase/IPLAB/足/paintSoft/result_preliminary/"/>
    </mc:Choice>
  </mc:AlternateContent>
  <xr:revisionPtr revIDLastSave="0" documentId="13_ncr:1_{3AA062E8-9996-D34D-BEEB-CF803BB840D7}" xr6:coauthVersionLast="45" xr6:coauthVersionMax="45" xr10:uidLastSave="{00000000-0000-0000-0000-000000000000}"/>
  <bookViews>
    <workbookView xWindow="28800" yWindow="460" windowWidth="38400" windowHeight="23540" activeTab="2" xr2:uid="{A1BC4232-E607-F246-9CA4-50B71FF16ECD}"/>
  </bookViews>
  <sheets>
    <sheet name="Sheet1" sheetId="1" r:id="rId1"/>
    <sheet name="Sheet2" sheetId="54" r:id="rId2"/>
    <sheet name="Sheet3" sheetId="55" r:id="rId3"/>
    <sheet name="Sheet4" sheetId="56" r:id="rId4"/>
    <sheet name="p3_INV_VER_20" sheetId="51" r:id="rId5"/>
    <sheet name="p3_INV_VER_15" sheetId="50" r:id="rId6"/>
    <sheet name="p3_INV_VER_10" sheetId="49" r:id="rId7"/>
    <sheet name="p3_INV_VER_5" sheetId="48" r:id="rId8"/>
    <sheet name="p3_INV_HOR_20" sheetId="47" r:id="rId9"/>
    <sheet name="p3_INV_HOR_15" sheetId="46" r:id="rId10"/>
    <sheet name="p3_INV_HOR_10" sheetId="45" r:id="rId11"/>
    <sheet name="p3_INV_HOR_5" sheetId="44" r:id="rId12"/>
    <sheet name="p2_INV_VER_20" sheetId="43" r:id="rId13"/>
    <sheet name="p2_INV_VER_15" sheetId="42" r:id="rId14"/>
    <sheet name="p2_INV_VER_10" sheetId="41" r:id="rId15"/>
    <sheet name="p2_INV_VER_5" sheetId="40" r:id="rId16"/>
    <sheet name="p2_INV_HOR_20" sheetId="39" r:id="rId17"/>
    <sheet name="p2_INV_HOR_15" sheetId="38" r:id="rId18"/>
    <sheet name="p2_INV_HOR_10" sheetId="37" r:id="rId19"/>
    <sheet name="p2_INV_HOR_5" sheetId="36" r:id="rId20"/>
    <sheet name="p1_INV_VER_20" sheetId="35" r:id="rId21"/>
    <sheet name="p1_INV_VER_15" sheetId="34" r:id="rId22"/>
    <sheet name="p1_INV_VER_10" sheetId="33" r:id="rId23"/>
    <sheet name="p1_INV_VER_5" sheetId="32" r:id="rId24"/>
    <sheet name="p1_INV_HOR_20" sheetId="31" r:id="rId25"/>
    <sheet name="p1_INV_HOR_15" sheetId="30" r:id="rId26"/>
    <sheet name="p1_INV_HOR_10" sheetId="29" r:id="rId27"/>
    <sheet name="p1_INV_HOR_5" sheetId="28" r:id="rId28"/>
    <sheet name="p3_VIS_VER_20" sheetId="27" r:id="rId29"/>
    <sheet name="p3_VIS_VER_15" sheetId="26" r:id="rId30"/>
    <sheet name="p3_VIS_VER_10" sheetId="25" r:id="rId31"/>
    <sheet name="p3_VIS_VER_5" sheetId="24" r:id="rId32"/>
    <sheet name="p2_VIS_VER_20" sheetId="23" r:id="rId33"/>
    <sheet name="p2_VIS_VER_15" sheetId="22" r:id="rId34"/>
    <sheet name="p2_VIS_VER_10" sheetId="21" r:id="rId35"/>
    <sheet name="p2_VIS_VER_5" sheetId="20" r:id="rId36"/>
    <sheet name="p1_VIS_VER_20" sheetId="53" r:id="rId37"/>
    <sheet name="p1_VIS_VER_15" sheetId="52" r:id="rId38"/>
    <sheet name="p1_VIS_VER_10" sheetId="17" r:id="rId39"/>
    <sheet name="p1_VIS_VER_5" sheetId="16" r:id="rId40"/>
    <sheet name="p3_VIS_HOR_20" sheetId="15" r:id="rId41"/>
    <sheet name="p3_VIS_HOR_15" sheetId="14" r:id="rId42"/>
    <sheet name="p3_VIS_HOR_10" sheetId="13" r:id="rId43"/>
    <sheet name="p3_VIS_HOR_5" sheetId="12" r:id="rId44"/>
    <sheet name="p2_VIS_HOR_20" sheetId="11" r:id="rId45"/>
    <sheet name="p2_VIS_HOR_15" sheetId="10" r:id="rId46"/>
    <sheet name="p2_VIS_HOR_10" sheetId="9" r:id="rId47"/>
    <sheet name="p2_VIS_HOR_5" sheetId="8" r:id="rId48"/>
    <sheet name="p1_VIS_HOR_20" sheetId="7" r:id="rId49"/>
    <sheet name="p1_VIS_HOR_15" sheetId="6" r:id="rId50"/>
    <sheet name="p1_VIS_HOR_10" sheetId="4" r:id="rId51"/>
    <sheet name="p1_VIS_HOR_5" sheetId="3" r:id="rId52"/>
  </sheets>
  <definedNames>
    <definedName name="_xlchart.v1.0" hidden="1">Sheet1!$AM$15:$AM$18</definedName>
    <definedName name="_xlchart.v1.1" hidden="1">Sheet2!$F$30:$F$33</definedName>
    <definedName name="_xlchart.v1.10" hidden="1">Sheet2!$G$30:$G$33</definedName>
    <definedName name="_xlchart.v1.11" hidden="1">Sheet2!$H$30:$H$33</definedName>
    <definedName name="_xlchart.v1.12" hidden="1">Sheet1!$AM$15:$AM$18</definedName>
    <definedName name="_xlchart.v1.13" hidden="1">Sheet3!$B$28:$E$28</definedName>
    <definedName name="_xlchart.v1.14" hidden="1">Sheet3!$F$28:$I$28</definedName>
    <definedName name="_xlchart.v1.15" hidden="1">Sheet3!$J$28:$M$28</definedName>
    <definedName name="_xlchart.v1.16" hidden="1">Sheet1!$AM$15:$AM$18</definedName>
    <definedName name="_xlchart.v1.17" hidden="1">Sheet3!$B$28:$E$28</definedName>
    <definedName name="_xlchart.v1.18" hidden="1">Sheet3!$F$28:$I$28</definedName>
    <definedName name="_xlchart.v1.19" hidden="1">Sheet3!$J$28:$M$28</definedName>
    <definedName name="_xlchart.v1.2" hidden="1">Sheet2!$G$30:$G$33</definedName>
    <definedName name="_xlchart.v1.20" hidden="1">Sheet1!$AM$15:$AM$18</definedName>
    <definedName name="_xlchart.v1.21" hidden="1">Sheet3!$B$28:$E$28</definedName>
    <definedName name="_xlchart.v1.22" hidden="1">Sheet3!$F$28:$I$28</definedName>
    <definedName name="_xlchart.v1.23" hidden="1">Sheet3!$J$28:$M$28</definedName>
    <definedName name="_xlchart.v1.24" hidden="1">Sheet1!$AM$15:$AM$18</definedName>
    <definedName name="_xlchart.v1.25" hidden="1">Sheet3!$B$28:$E$28</definedName>
    <definedName name="_xlchart.v1.26" hidden="1">Sheet3!$F$28:$I$28</definedName>
    <definedName name="_xlchart.v1.27" hidden="1">Sheet3!$J$28:$M$28</definedName>
    <definedName name="_xlchart.v1.28" hidden="1">Sheet1!$AM$15:$AM$18</definedName>
    <definedName name="_xlchart.v1.29" hidden="1">Sheet3!$B$28:$E$28</definedName>
    <definedName name="_xlchart.v1.3" hidden="1">Sheet2!$H$30:$H$33</definedName>
    <definedName name="_xlchart.v1.30" hidden="1">Sheet3!$F$28:$I$28</definedName>
    <definedName name="_xlchart.v1.31" hidden="1">Sheet3!$J$28:$M$28</definedName>
    <definedName name="_xlchart.v1.32" hidden="1">Sheet1!$AM$15:$AM$18</definedName>
    <definedName name="_xlchart.v1.33" hidden="1">Sheet3!$B$28:$E$28</definedName>
    <definedName name="_xlchart.v1.34" hidden="1">Sheet3!$F$28:$I$28</definedName>
    <definedName name="_xlchart.v1.35" hidden="1">Sheet3!$J$28:$M$28</definedName>
    <definedName name="_xlchart.v1.36" hidden="1">Sheet1!$AM$15:$AM$18</definedName>
    <definedName name="_xlchart.v1.37" hidden="1">Sheet3!$B$28:$E$28</definedName>
    <definedName name="_xlchart.v1.38" hidden="1">Sheet3!$F$28:$I$28</definedName>
    <definedName name="_xlchart.v1.39" hidden="1">Sheet3!$J$28:$M$28</definedName>
    <definedName name="_xlchart.v1.4" hidden="1">Sheet1!$AM$15:$AM$18</definedName>
    <definedName name="_xlchart.v1.40" hidden="1">Sheet1!$AM$15:$AM$18</definedName>
    <definedName name="_xlchart.v1.41" hidden="1">Sheet3!$B$28:$E$28</definedName>
    <definedName name="_xlchart.v1.42" hidden="1">Sheet3!$F$28:$I$28</definedName>
    <definedName name="_xlchart.v1.43" hidden="1">Sheet3!$J$28:$M$28</definedName>
    <definedName name="_xlchart.v1.5" hidden="1">Sheet2!$F$30:$F$33</definedName>
    <definedName name="_xlchart.v1.6" hidden="1">Sheet2!$G$30:$G$33</definedName>
    <definedName name="_xlchart.v1.7" hidden="1">Sheet2!$H$30:$H$33</definedName>
    <definedName name="_xlchart.v1.8" hidden="1">Sheet1!$AM$15:$AM$18</definedName>
    <definedName name="_xlchart.v1.9" hidden="1">Sheet2!$F$30:$F$33</definedName>
    <definedName name="p1_VIS_HOR_15" localSheetId="49">p1_VIS_HOR_15!$A$1:$G$21</definedName>
    <definedName name="step_invisibletest_operationRecords_20200618_144538" localSheetId="25">p1_INV_HOR_15!$A$1:$G$21</definedName>
    <definedName name="step_invisibletest_operationRecords_20200618_144838" localSheetId="27">p1_INV_HOR_5!$A$1:$G$21</definedName>
    <definedName name="step_invisibletest_operationRecords_20200618_144950" localSheetId="26">p1_INV_HOR_10!$A$1:$G$21</definedName>
    <definedName name="step_invisibletest_operationRecords_20200618_145108" localSheetId="24">p1_INV_HOR_20!$A$1:$G$21</definedName>
    <definedName name="step_invisibletest_operationRecords_20200618_145233" localSheetId="23">p1_INV_VER_5!$A$1:$G$21</definedName>
    <definedName name="step_invisibletest_operationRecords_20200618_145401" localSheetId="22">p1_INV_VER_10!$A$1:$G$21</definedName>
    <definedName name="step_invisibletest_operationRecords_20200618_145525" localSheetId="21">p1_INV_VER_15!$A$1:$G$21</definedName>
    <definedName name="step_invisibletest_operationRecords_20200618_145658" localSheetId="20">p1_INV_VER_20!$A$1:$G$21</definedName>
    <definedName name="step_invisibletest_operationRecords_20200618_151002" localSheetId="19">p2_INV_HOR_5!$A$1:$G$21</definedName>
    <definedName name="step_invisibletest_operationRecords_20200618_151101" localSheetId="18">p2_INV_HOR_10!$A$1:$G$21</definedName>
    <definedName name="step_invisibletest_operationRecords_20200618_151201" localSheetId="17">p2_INV_HOR_15!$A$1:$G$21</definedName>
    <definedName name="step_invisibletest_operationRecords_20200618_151302" localSheetId="16">p2_INV_HOR_20!$A$1:$G$21</definedName>
    <definedName name="step_invisibletest_operationRecords_20200618_151411" localSheetId="15">p2_INV_VER_5!$A$1:$G$21</definedName>
    <definedName name="step_invisibletest_operationRecords_20200618_151513" localSheetId="14">p2_INV_VER_10!$A$1:$G$21</definedName>
    <definedName name="step_invisibletest_operationRecords_20200618_151609" localSheetId="13">p2_INV_VER_15!$A$1:$G$21</definedName>
    <definedName name="step_invisibletest_operationRecords_20200618_151711" localSheetId="12">p2_INV_VER_20!$A$1:$G$21</definedName>
    <definedName name="step_invisibletest_operationRecords_20200618_153148" localSheetId="11">p3_INV_HOR_5!$A$1:$G$21</definedName>
    <definedName name="step_invisibletest_operationRecords_20200618_153259" localSheetId="10">p3_INV_HOR_10!$A$1:$G$21</definedName>
    <definedName name="step_invisibletest_operationRecords_20200618_153405" localSheetId="9">p3_INV_HOR_15!$A$1:$G$21</definedName>
    <definedName name="step_invisibletest_operationRecords_20200618_153521" localSheetId="8">p3_INV_HOR_20!$A$1:$G$21</definedName>
    <definedName name="step_invisibletest_operationRecords_20200618_153629" localSheetId="7">p3_INV_VER_5!$A$1:$G$21</definedName>
    <definedName name="step_invisibletest_operationRecords_20200618_153730" localSheetId="6">p3_INV_VER_10!$A$1:$G$21</definedName>
    <definedName name="step_invisibletest_operationRecords_20200618_153825" localSheetId="5">p3_INV_VER_15!$A$1:$G$21</definedName>
    <definedName name="step_invisibletest_operationRecords_20200618_153942" localSheetId="4">p3_INV_VER_20!$A$1:$G$21</definedName>
    <definedName name="step_visibletest_operationRecords_20200618_142218" localSheetId="51">p1_VIS_HOR_5!$A$1:$G$21</definedName>
    <definedName name="step_visibletest_operationRecords_20200618_142444" localSheetId="50">p1_VIS_HOR_10!$A$1:$G$21</definedName>
    <definedName name="step_visibletest_operationRecords_20200618_142728" localSheetId="48">p1_VIS_HOR_20!$A$1:$G$21</definedName>
    <definedName name="step_visibletest_operationRecords_20200618_143233" localSheetId="39">p1_VIS_VER_5!$A$1:$G$21</definedName>
    <definedName name="step_visibletest_operationRecords_20200618_143359" localSheetId="38">p1_VIS_VER_10!$A$1:$G$21</definedName>
    <definedName name="step_visibletest_operationRecords_20200618_143529" localSheetId="37">p1_VIS_VER_15!$A$1:$G$21</definedName>
    <definedName name="step_visibletest_operationRecords_20200618_143705" localSheetId="36">p1_VIS_VER_20!$A$1:$G$21</definedName>
    <definedName name="step_visibletest_operationRecords_20200618_145950" localSheetId="47">p2_VIS_HOR_5!$A$1:$G$21</definedName>
    <definedName name="step_visibletest_operationRecords_20200618_150100" localSheetId="46">p2_VIS_HOR_10!$A$1:$G$21</definedName>
    <definedName name="step_visibletest_operationRecords_20200618_150212" localSheetId="45">p2_VIS_HOR_15!$A$1:$G$21</definedName>
    <definedName name="step_visibletest_operationRecords_20200618_150344" localSheetId="44">p2_VIS_HOR_20!$A$1:$G$21</definedName>
    <definedName name="step_visibletest_operationRecords_20200618_150519" localSheetId="35">p2_VIS_VER_5!$A$1:$G$21</definedName>
    <definedName name="step_visibletest_operationRecords_20200618_150630" localSheetId="34">p2_VIS_VER_10!$A$1:$G$21</definedName>
    <definedName name="step_visibletest_operationRecords_20200618_150730" localSheetId="33">p2_VIS_VER_15!$A$1:$G$21</definedName>
    <definedName name="step_visibletest_operationRecords_20200618_150846" localSheetId="32">p2_VIS_VER_20!$A$1:$G$21</definedName>
    <definedName name="step_visibletest_operationRecords_20200618_152054" localSheetId="43">p3_VIS_HOR_5!$A$1:$G$21</definedName>
    <definedName name="step_visibletest_operationRecords_20200618_152214" localSheetId="42">p3_VIS_HOR_10!$A$1:$G$21</definedName>
    <definedName name="step_visibletest_operationRecords_20200618_152331" localSheetId="41">p3_VIS_HOR_15!$A$1:$G$21</definedName>
    <definedName name="step_visibletest_operationRecords_20200618_152506" localSheetId="40">p3_VIS_HOR_20!$A$1:$G$21</definedName>
    <definedName name="step_visibletest_operationRecords_20200618_152714" localSheetId="31">p3_VIS_VER_5!$A$1:$G$21</definedName>
    <definedName name="step_visibletest_operationRecords_20200618_152823" localSheetId="30">p3_VIS_VER_10!$A$1:$G$21</definedName>
    <definedName name="step_visibletest_operationRecords_20200618_152938" localSheetId="29">p3_VIS_VER_15!$A$1:$G$21</definedName>
    <definedName name="step_visibletest_operationRecords_20200618_154428" localSheetId="28">p3_VIS_VER_20!$A$1:$G$21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6" i="56" l="1" a="1"/>
  <c r="AW6" i="56" s="1"/>
  <c r="AV6" i="56" a="1"/>
  <c r="AV6" i="56" s="1"/>
  <c r="AU6" i="56" a="1"/>
  <c r="AU6" i="56" s="1"/>
  <c r="AT6" i="56" a="1"/>
  <c r="AT6" i="56" s="1"/>
  <c r="AT27" i="56" s="1"/>
  <c r="AS6" i="56" a="1"/>
  <c r="AS6" i="56" s="1"/>
  <c r="AR6" i="56" a="1"/>
  <c r="AR6" i="56" s="1"/>
  <c r="AQ6" i="56" a="1"/>
  <c r="AQ6" i="56" s="1"/>
  <c r="AP6" i="56" a="1"/>
  <c r="AP6" i="56" s="1"/>
  <c r="AO6" i="56" a="1"/>
  <c r="AO6" i="56" s="1"/>
  <c r="AN6" i="56" a="1"/>
  <c r="AN6" i="56" s="1"/>
  <c r="AM6" i="56" a="1"/>
  <c r="AM6" i="56" s="1"/>
  <c r="AL6" i="56" a="1"/>
  <c r="AL6" i="56" s="1"/>
  <c r="AK6" i="56" a="1"/>
  <c r="AK6" i="56" s="1"/>
  <c r="AJ6" i="56" a="1"/>
  <c r="AJ6" i="56" s="1"/>
  <c r="AI6" i="56" a="1"/>
  <c r="AI6" i="56" s="1"/>
  <c r="AH6" i="56" a="1"/>
  <c r="AH6" i="56" s="1"/>
  <c r="AG6" i="56" a="1"/>
  <c r="AG6" i="56" s="1"/>
  <c r="AF6" i="56" a="1"/>
  <c r="AF6" i="56" s="1"/>
  <c r="AE6" i="56" a="1"/>
  <c r="AE6" i="56" s="1"/>
  <c r="AD6" i="56" a="1"/>
  <c r="AD6" i="56" s="1"/>
  <c r="AC6" i="56" a="1"/>
  <c r="AC6" i="56" s="1"/>
  <c r="AB6" i="56" a="1"/>
  <c r="AB6" i="56" s="1"/>
  <c r="AA6" i="56" a="1"/>
  <c r="AA6" i="56" s="1"/>
  <c r="Z6" i="56" a="1"/>
  <c r="Z6" i="56" s="1"/>
  <c r="Y6" i="56" a="1"/>
  <c r="Y6" i="56" s="1"/>
  <c r="X6" i="56" a="1"/>
  <c r="X6" i="56" s="1"/>
  <c r="W6" i="56" a="1"/>
  <c r="W6" i="56" s="1"/>
  <c r="V6" i="56" a="1"/>
  <c r="V6" i="56" s="1"/>
  <c r="U6" i="56" a="1"/>
  <c r="U6" i="56" s="1"/>
  <c r="T6" i="56" a="1"/>
  <c r="T6" i="56" s="1"/>
  <c r="S6" i="56" a="1"/>
  <c r="S6" i="56" s="1"/>
  <c r="R6" i="56" a="1"/>
  <c r="R6" i="56" s="1"/>
  <c r="Q6" i="56" a="1"/>
  <c r="Q6" i="56" s="1"/>
  <c r="P6" i="56" a="1"/>
  <c r="P6" i="56" s="1"/>
  <c r="O6" i="56" a="1"/>
  <c r="O6" i="56" s="1"/>
  <c r="N6" i="56" a="1"/>
  <c r="N6" i="56" s="1"/>
  <c r="M6" i="56" a="1"/>
  <c r="M6" i="56" s="1"/>
  <c r="M27" i="56" s="1"/>
  <c r="L6" i="56" a="1"/>
  <c r="L6" i="56" s="1"/>
  <c r="L27" i="56" s="1"/>
  <c r="K6" i="56" a="1"/>
  <c r="K6" i="56" s="1"/>
  <c r="K27" i="56" s="1"/>
  <c r="J6" i="56" a="1"/>
  <c r="J6" i="56" s="1"/>
  <c r="J27" i="56" s="1"/>
  <c r="I6" i="56" a="1"/>
  <c r="I6" i="56" s="1"/>
  <c r="I27" i="56" s="1"/>
  <c r="H6" i="56" a="1"/>
  <c r="H6" i="56" s="1"/>
  <c r="G6" i="56" a="1"/>
  <c r="G6" i="56" s="1"/>
  <c r="F6" i="56" a="1"/>
  <c r="F6" i="56" s="1"/>
  <c r="E6" i="56" a="1"/>
  <c r="E6" i="56" s="1"/>
  <c r="D6" i="56" a="1"/>
  <c r="D6" i="56" s="1"/>
  <c r="C6" i="56" a="1"/>
  <c r="C6" i="56" s="1"/>
  <c r="B6" i="56" a="1"/>
  <c r="B6" i="56" s="1"/>
  <c r="E59" i="54"/>
  <c r="E58" i="54"/>
  <c r="E57" i="54"/>
  <c r="E56" i="54"/>
  <c r="E51" i="54"/>
  <c r="E50" i="54"/>
  <c r="E49" i="54"/>
  <c r="E48" i="54"/>
  <c r="E41" i="54"/>
  <c r="E40" i="54"/>
  <c r="E39" i="54"/>
  <c r="E38" i="54"/>
  <c r="E31" i="54"/>
  <c r="E32" i="54"/>
  <c r="E33" i="54"/>
  <c r="E30" i="54"/>
  <c r="M28" i="55"/>
  <c r="M8" i="55"/>
  <c r="M9" i="55"/>
  <c r="M10" i="55"/>
  <c r="M11" i="55"/>
  <c r="M12" i="55"/>
  <c r="M13" i="55"/>
  <c r="M27" i="55" s="1"/>
  <c r="M14" i="55"/>
  <c r="M15" i="55"/>
  <c r="M16" i="55"/>
  <c r="M17" i="55"/>
  <c r="M18" i="55"/>
  <c r="M19" i="55"/>
  <c r="M20" i="55"/>
  <c r="M21" i="55"/>
  <c r="M22" i="55"/>
  <c r="M23" i="55"/>
  <c r="M24" i="55"/>
  <c r="M25" i="55"/>
  <c r="M7" i="55"/>
  <c r="H7" i="55" a="1"/>
  <c r="H7" i="55" s="1"/>
  <c r="I27" i="55"/>
  <c r="I28" i="55"/>
  <c r="I8" i="55"/>
  <c r="I9" i="55"/>
  <c r="I10" i="55"/>
  <c r="I11" i="55"/>
  <c r="I12" i="55"/>
  <c r="I13" i="55"/>
  <c r="I14" i="55"/>
  <c r="I15" i="55"/>
  <c r="I16" i="55"/>
  <c r="I17" i="55"/>
  <c r="I18" i="55"/>
  <c r="I19" i="55"/>
  <c r="I20" i="55"/>
  <c r="I21" i="55"/>
  <c r="I22" i="55"/>
  <c r="I23" i="55"/>
  <c r="I24" i="55"/>
  <c r="I26" i="55"/>
  <c r="I7" i="55"/>
  <c r="B28" i="55"/>
  <c r="B27" i="55"/>
  <c r="C28" i="55"/>
  <c r="D28" i="55"/>
  <c r="E28" i="55"/>
  <c r="F28" i="55"/>
  <c r="G28" i="55"/>
  <c r="J28" i="55"/>
  <c r="K28" i="55"/>
  <c r="L28" i="55"/>
  <c r="N28" i="55"/>
  <c r="O28" i="55"/>
  <c r="P28" i="55"/>
  <c r="Q28" i="55"/>
  <c r="R28" i="55"/>
  <c r="S28" i="55"/>
  <c r="T28" i="55"/>
  <c r="U28" i="55"/>
  <c r="V28" i="55"/>
  <c r="W28" i="55"/>
  <c r="X28" i="55"/>
  <c r="Y28" i="55"/>
  <c r="Z28" i="55"/>
  <c r="AA28" i="55"/>
  <c r="AB28" i="55"/>
  <c r="AC28" i="55"/>
  <c r="AD28" i="55"/>
  <c r="AE28" i="55"/>
  <c r="AF28" i="55"/>
  <c r="AG28" i="55"/>
  <c r="AH28" i="55"/>
  <c r="AI28" i="55"/>
  <c r="AJ28" i="55"/>
  <c r="AK28" i="55"/>
  <c r="AL28" i="55"/>
  <c r="AM28" i="55"/>
  <c r="AN28" i="55"/>
  <c r="AO28" i="55"/>
  <c r="AP28" i="55"/>
  <c r="AQ28" i="55"/>
  <c r="AR28" i="55"/>
  <c r="AS28" i="55"/>
  <c r="AT28" i="55"/>
  <c r="AU28" i="55"/>
  <c r="AV28" i="55"/>
  <c r="AW28" i="55"/>
  <c r="C27" i="55"/>
  <c r="D27" i="55"/>
  <c r="E27" i="55"/>
  <c r="F27" i="55"/>
  <c r="G27" i="55"/>
  <c r="J27" i="55"/>
  <c r="K27" i="55"/>
  <c r="L27" i="55"/>
  <c r="N27" i="55"/>
  <c r="O27" i="55"/>
  <c r="P27" i="55"/>
  <c r="Q27" i="55"/>
  <c r="R27" i="55"/>
  <c r="S27" i="55"/>
  <c r="T27" i="55"/>
  <c r="U27" i="55"/>
  <c r="V27" i="55"/>
  <c r="W27" i="55"/>
  <c r="X27" i="55"/>
  <c r="Y27" i="55"/>
  <c r="Z27" i="55"/>
  <c r="AA27" i="55"/>
  <c r="AB27" i="55"/>
  <c r="AC27" i="55"/>
  <c r="AD27" i="55"/>
  <c r="AE27" i="55"/>
  <c r="AF27" i="55"/>
  <c r="AG27" i="55"/>
  <c r="AH27" i="55"/>
  <c r="AI27" i="55"/>
  <c r="AJ27" i="55"/>
  <c r="AK27" i="55"/>
  <c r="AL27" i="55"/>
  <c r="AM27" i="55"/>
  <c r="AN27" i="55"/>
  <c r="AO27" i="55"/>
  <c r="AP27" i="55"/>
  <c r="AQ27" i="55"/>
  <c r="AR27" i="55"/>
  <c r="AS27" i="55"/>
  <c r="AT27" i="55"/>
  <c r="AU27" i="55"/>
  <c r="AV27" i="55"/>
  <c r="AW27" i="55"/>
  <c r="AW7" i="55" a="1"/>
  <c r="AW7" i="55" s="1"/>
  <c r="AV7" i="55" a="1"/>
  <c r="AV7" i="55" s="1"/>
  <c r="AU7" i="55" a="1"/>
  <c r="AU7" i="55" s="1"/>
  <c r="AT7" i="55" a="1"/>
  <c r="AT7" i="55" s="1"/>
  <c r="AS7" i="55" a="1"/>
  <c r="AS7" i="55" s="1"/>
  <c r="AR7" i="55" a="1"/>
  <c r="AR7" i="55" s="1"/>
  <c r="AQ7" i="55" a="1"/>
  <c r="AQ7" i="55" s="1"/>
  <c r="AP7" i="55" a="1"/>
  <c r="AP7" i="55" s="1"/>
  <c r="AO7" i="55" a="1"/>
  <c r="AO7" i="55" s="1"/>
  <c r="AN7" i="55" a="1"/>
  <c r="AN7" i="55" s="1"/>
  <c r="AM7" i="55" a="1"/>
  <c r="AM7" i="55" s="1"/>
  <c r="AL7" i="55" a="1"/>
  <c r="AL7" i="55" s="1"/>
  <c r="AK7" i="55" a="1"/>
  <c r="AK7" i="55" s="1"/>
  <c r="AJ7" i="55" a="1"/>
  <c r="AJ7" i="55" s="1"/>
  <c r="AI7" i="55" a="1"/>
  <c r="AI7" i="55" s="1"/>
  <c r="AH7" i="55" a="1"/>
  <c r="AH7" i="55" s="1"/>
  <c r="AG7" i="55" a="1"/>
  <c r="AG7" i="55" s="1"/>
  <c r="AF7" i="55" a="1"/>
  <c r="AF7" i="55" s="1"/>
  <c r="AE7" i="55" a="1"/>
  <c r="AE7" i="55" s="1"/>
  <c r="AD7" i="55" a="1"/>
  <c r="AD7" i="55" s="1"/>
  <c r="AC7" i="55" a="1"/>
  <c r="AC7" i="55" s="1"/>
  <c r="AB7" i="55" a="1"/>
  <c r="AB7" i="55" s="1"/>
  <c r="AA7" i="55" a="1"/>
  <c r="AA7" i="55" s="1"/>
  <c r="Z7" i="55" a="1"/>
  <c r="Z7" i="55" s="1"/>
  <c r="Y7" i="55" a="1"/>
  <c r="Y7" i="55" s="1"/>
  <c r="X7" i="55" a="1"/>
  <c r="X7" i="55" s="1"/>
  <c r="W7" i="55" a="1"/>
  <c r="W7" i="55" s="1"/>
  <c r="V7" i="55" a="1"/>
  <c r="V7" i="55" s="1"/>
  <c r="U7" i="55" a="1"/>
  <c r="U7" i="55" s="1"/>
  <c r="T7" i="55" a="1"/>
  <c r="T7" i="55" s="1"/>
  <c r="S7" i="55" a="1"/>
  <c r="S7" i="55" s="1"/>
  <c r="R7" i="55" a="1"/>
  <c r="R7" i="55" s="1"/>
  <c r="Q7" i="55" a="1"/>
  <c r="Q7" i="55" s="1"/>
  <c r="P7" i="55" a="1"/>
  <c r="P7" i="55" s="1"/>
  <c r="O7" i="55" a="1"/>
  <c r="O7" i="55" s="1"/>
  <c r="N7" i="55" a="1"/>
  <c r="N7" i="55" s="1"/>
  <c r="L7" i="55" a="1"/>
  <c r="L7" i="55" s="1"/>
  <c r="K7" i="55" a="1"/>
  <c r="K7" i="55" s="1"/>
  <c r="J7" i="55" a="1"/>
  <c r="J7" i="55" s="1"/>
  <c r="G7" i="55" a="1"/>
  <c r="G7" i="55" s="1"/>
  <c r="F7" i="55" a="1"/>
  <c r="F7" i="55" s="1"/>
  <c r="E7" i="55" a="1"/>
  <c r="E7" i="55" s="1"/>
  <c r="D7" i="55" a="1"/>
  <c r="D7" i="55" s="1"/>
  <c r="C7" i="55" a="1"/>
  <c r="C7" i="55" s="1"/>
  <c r="B7" i="55" a="1"/>
  <c r="B7" i="55" s="1"/>
  <c r="AP27" i="56" l="1"/>
  <c r="AP26" i="56"/>
  <c r="E27" i="56"/>
  <c r="E26" i="56"/>
  <c r="Z27" i="56"/>
  <c r="Z26" i="56"/>
  <c r="AV27" i="56"/>
  <c r="AV26" i="56"/>
  <c r="S27" i="56"/>
  <c r="S26" i="56"/>
  <c r="T27" i="56"/>
  <c r="T26" i="56"/>
  <c r="AJ27" i="56"/>
  <c r="AJ26" i="56"/>
  <c r="U27" i="56"/>
  <c r="U26" i="56"/>
  <c r="AR27" i="56"/>
  <c r="AR26" i="56"/>
  <c r="N27" i="56"/>
  <c r="N26" i="56"/>
  <c r="V27" i="56"/>
  <c r="V26" i="56"/>
  <c r="AD27" i="56"/>
  <c r="AD26" i="56"/>
  <c r="AL27" i="56"/>
  <c r="AL26" i="56"/>
  <c r="AS27" i="56"/>
  <c r="AS26" i="56"/>
  <c r="AK27" i="56"/>
  <c r="AK26" i="56"/>
  <c r="B27" i="56"/>
  <c r="B26" i="56"/>
  <c r="O27" i="56"/>
  <c r="O26" i="56"/>
  <c r="W27" i="56"/>
  <c r="W26" i="56"/>
  <c r="AE27" i="56"/>
  <c r="AE26" i="56"/>
  <c r="AM27" i="56"/>
  <c r="AM26" i="56"/>
  <c r="R27" i="56"/>
  <c r="R26" i="56"/>
  <c r="AH27" i="56"/>
  <c r="AH26" i="56"/>
  <c r="F27" i="56"/>
  <c r="F26" i="56"/>
  <c r="AA27" i="56"/>
  <c r="AA26" i="56"/>
  <c r="AI27" i="56"/>
  <c r="AI26" i="56"/>
  <c r="AW27" i="56"/>
  <c r="AW26" i="56"/>
  <c r="G27" i="56"/>
  <c r="G26" i="56"/>
  <c r="AB27" i="56"/>
  <c r="AB26" i="56"/>
  <c r="AQ27" i="56"/>
  <c r="AQ26" i="56"/>
  <c r="H27" i="56"/>
  <c r="H26" i="56"/>
  <c r="AC27" i="56"/>
  <c r="AC26" i="56"/>
  <c r="C27" i="56"/>
  <c r="C26" i="56"/>
  <c r="P27" i="56"/>
  <c r="P26" i="56"/>
  <c r="X27" i="56"/>
  <c r="X26" i="56"/>
  <c r="AF27" i="56"/>
  <c r="AF26" i="56"/>
  <c r="AN27" i="56"/>
  <c r="AN26" i="56"/>
  <c r="D27" i="56"/>
  <c r="D26" i="56"/>
  <c r="Q27" i="56"/>
  <c r="Q26" i="56"/>
  <c r="Y27" i="56"/>
  <c r="Y26" i="56"/>
  <c r="AG27" i="56"/>
  <c r="AG26" i="56"/>
  <c r="AO27" i="56"/>
  <c r="AO26" i="56"/>
  <c r="AU27" i="56"/>
  <c r="AU26" i="56"/>
  <c r="J26" i="56"/>
  <c r="K26" i="56"/>
  <c r="L26" i="56"/>
  <c r="M26" i="56"/>
  <c r="AT26" i="56"/>
  <c r="I26" i="56"/>
  <c r="H28" i="55"/>
  <c r="H27" i="55"/>
  <c r="S59" i="54"/>
  <c r="R59" i="54"/>
  <c r="Q59" i="54"/>
  <c r="P59" i="54"/>
  <c r="O59" i="54"/>
  <c r="S58" i="54"/>
  <c r="R58" i="54"/>
  <c r="Q58" i="54"/>
  <c r="P58" i="54"/>
  <c r="O58" i="54"/>
  <c r="S57" i="54"/>
  <c r="R57" i="54"/>
  <c r="Q57" i="54"/>
  <c r="P57" i="54"/>
  <c r="O57" i="54"/>
  <c r="S56" i="54"/>
  <c r="R56" i="54"/>
  <c r="Q56" i="54"/>
  <c r="P56" i="54"/>
  <c r="O56" i="54"/>
  <c r="S51" i="54"/>
  <c r="R51" i="54"/>
  <c r="Q51" i="54"/>
  <c r="P51" i="54"/>
  <c r="O51" i="54"/>
  <c r="S50" i="54"/>
  <c r="R50" i="54"/>
  <c r="Q50" i="54"/>
  <c r="P50" i="54"/>
  <c r="O50" i="54"/>
  <c r="S49" i="54"/>
  <c r="R49" i="54"/>
  <c r="Q49" i="54"/>
  <c r="P49" i="54"/>
  <c r="O49" i="54"/>
  <c r="S48" i="54"/>
  <c r="R48" i="54"/>
  <c r="Q48" i="54"/>
  <c r="P48" i="54"/>
  <c r="O48" i="54"/>
  <c r="S41" i="54"/>
  <c r="R41" i="54"/>
  <c r="Q41" i="54"/>
  <c r="P41" i="54"/>
  <c r="O41" i="54"/>
  <c r="S40" i="54"/>
  <c r="R40" i="54"/>
  <c r="Q40" i="54"/>
  <c r="P40" i="54"/>
  <c r="O40" i="54"/>
  <c r="S39" i="54"/>
  <c r="R39" i="54"/>
  <c r="Q39" i="54"/>
  <c r="P39" i="54"/>
  <c r="O39" i="54"/>
  <c r="S38" i="54"/>
  <c r="R38" i="54"/>
  <c r="Q38" i="54"/>
  <c r="P38" i="54"/>
  <c r="O38" i="54"/>
  <c r="S33" i="54"/>
  <c r="R33" i="54"/>
  <c r="Q33" i="54"/>
  <c r="P33" i="54"/>
  <c r="O33" i="54"/>
  <c r="S32" i="54"/>
  <c r="R32" i="54"/>
  <c r="Q32" i="54"/>
  <c r="P32" i="54"/>
  <c r="O32" i="54"/>
  <c r="S31" i="54"/>
  <c r="R31" i="54"/>
  <c r="Q31" i="54"/>
  <c r="P31" i="54"/>
  <c r="O31" i="54"/>
  <c r="S30" i="54"/>
  <c r="R30" i="54"/>
  <c r="Q30" i="54"/>
  <c r="P30" i="54"/>
  <c r="O30" i="54"/>
  <c r="S24" i="54"/>
  <c r="R24" i="54"/>
  <c r="Q24" i="54"/>
  <c r="P24" i="54"/>
  <c r="O24" i="54"/>
  <c r="S23" i="54"/>
  <c r="R23" i="54"/>
  <c r="Q23" i="54"/>
  <c r="P23" i="54"/>
  <c r="O23" i="54"/>
  <c r="S22" i="54"/>
  <c r="R22" i="54"/>
  <c r="Q22" i="54"/>
  <c r="P22" i="54"/>
  <c r="O22" i="54"/>
  <c r="S21" i="54"/>
  <c r="R21" i="54"/>
  <c r="Q21" i="54"/>
  <c r="P21" i="54"/>
  <c r="O21" i="54"/>
  <c r="S18" i="54"/>
  <c r="R18" i="54"/>
  <c r="Q18" i="54"/>
  <c r="P18" i="54"/>
  <c r="O18" i="54"/>
  <c r="S17" i="54"/>
  <c r="R17" i="54"/>
  <c r="Q17" i="54"/>
  <c r="P17" i="54"/>
  <c r="O17" i="54"/>
  <c r="S16" i="54"/>
  <c r="R16" i="54"/>
  <c r="Q16" i="54"/>
  <c r="P16" i="54"/>
  <c r="O16" i="54"/>
  <c r="S15" i="54"/>
  <c r="R15" i="54"/>
  <c r="Q15" i="54"/>
  <c r="P15" i="54"/>
  <c r="O15" i="54"/>
  <c r="S11" i="54"/>
  <c r="R11" i="54"/>
  <c r="Q11" i="54"/>
  <c r="P11" i="54"/>
  <c r="O11" i="54"/>
  <c r="S10" i="54"/>
  <c r="R10" i="54"/>
  <c r="Q10" i="54"/>
  <c r="P10" i="54"/>
  <c r="O10" i="54"/>
  <c r="S9" i="54"/>
  <c r="R9" i="54"/>
  <c r="Q9" i="54"/>
  <c r="P9" i="54"/>
  <c r="O9" i="54"/>
  <c r="S8" i="54"/>
  <c r="R8" i="54"/>
  <c r="Q8" i="54"/>
  <c r="P8" i="54"/>
  <c r="O8" i="54"/>
  <c r="O3" i="54"/>
  <c r="P3" i="54"/>
  <c r="Q3" i="54"/>
  <c r="R3" i="54"/>
  <c r="S3" i="54"/>
  <c r="O4" i="54"/>
  <c r="P4" i="54"/>
  <c r="Q4" i="54"/>
  <c r="R4" i="54"/>
  <c r="S4" i="54"/>
  <c r="O5" i="54"/>
  <c r="P5" i="54"/>
  <c r="Q5" i="54"/>
  <c r="R5" i="54"/>
  <c r="S5" i="54"/>
  <c r="S2" i="54"/>
  <c r="R2" i="54"/>
  <c r="Q2" i="54"/>
  <c r="P2" i="54"/>
  <c r="O2" i="54"/>
  <c r="I59" i="54"/>
  <c r="H59" i="54"/>
  <c r="G59" i="54"/>
  <c r="F59" i="54"/>
  <c r="I58" i="54"/>
  <c r="H58" i="54"/>
  <c r="G58" i="54"/>
  <c r="F58" i="54"/>
  <c r="I57" i="54"/>
  <c r="H57" i="54"/>
  <c r="G57" i="54"/>
  <c r="F57" i="54"/>
  <c r="I56" i="54"/>
  <c r="H56" i="54"/>
  <c r="G56" i="54"/>
  <c r="F56" i="54"/>
  <c r="I51" i="54"/>
  <c r="H51" i="54"/>
  <c r="G51" i="54"/>
  <c r="F51" i="54"/>
  <c r="I50" i="54"/>
  <c r="H50" i="54"/>
  <c r="G50" i="54"/>
  <c r="F50" i="54"/>
  <c r="I49" i="54"/>
  <c r="H49" i="54"/>
  <c r="G49" i="54"/>
  <c r="F49" i="54"/>
  <c r="I48" i="54"/>
  <c r="H48" i="54"/>
  <c r="G48" i="54"/>
  <c r="F48" i="54"/>
  <c r="I41" i="54"/>
  <c r="H41" i="54"/>
  <c r="G41" i="54"/>
  <c r="F41" i="54"/>
  <c r="I40" i="54"/>
  <c r="H40" i="54"/>
  <c r="G40" i="54"/>
  <c r="F40" i="54"/>
  <c r="I39" i="54"/>
  <c r="H39" i="54"/>
  <c r="G39" i="54"/>
  <c r="F39" i="54"/>
  <c r="I38" i="54"/>
  <c r="H38" i="54"/>
  <c r="G38" i="54"/>
  <c r="F38" i="54"/>
  <c r="I33" i="54"/>
  <c r="H33" i="54"/>
  <c r="G33" i="54"/>
  <c r="F33" i="54"/>
  <c r="I32" i="54"/>
  <c r="H32" i="54"/>
  <c r="G32" i="54"/>
  <c r="F32" i="54"/>
  <c r="I31" i="54"/>
  <c r="H31" i="54"/>
  <c r="G31" i="54"/>
  <c r="F31" i="54"/>
  <c r="I30" i="54"/>
  <c r="H30" i="54"/>
  <c r="G30" i="54"/>
  <c r="F30" i="54"/>
  <c r="N59" i="54"/>
  <c r="M59" i="54"/>
  <c r="L59" i="54"/>
  <c r="D59" i="54" a="1"/>
  <c r="D59" i="54" s="1"/>
  <c r="C59" i="54" a="1"/>
  <c r="C59" i="54" s="1"/>
  <c r="B59" i="54" a="1"/>
  <c r="B59" i="54" s="1"/>
  <c r="N58" i="54"/>
  <c r="M58" i="54"/>
  <c r="L58" i="54"/>
  <c r="D58" i="54" a="1"/>
  <c r="D58" i="54" s="1"/>
  <c r="C58" i="54" a="1"/>
  <c r="C58" i="54" s="1"/>
  <c r="B58" i="54" a="1"/>
  <c r="B58" i="54" s="1"/>
  <c r="N57" i="54"/>
  <c r="M57" i="54"/>
  <c r="L57" i="54"/>
  <c r="D57" i="54" a="1"/>
  <c r="D57" i="54" s="1"/>
  <c r="C57" i="54" a="1"/>
  <c r="C57" i="54" s="1"/>
  <c r="B57" i="54" a="1"/>
  <c r="B57" i="54" s="1"/>
  <c r="N56" i="54"/>
  <c r="M56" i="54"/>
  <c r="L56" i="54"/>
  <c r="D56" i="54" a="1"/>
  <c r="D56" i="54" s="1"/>
  <c r="C56" i="54" a="1"/>
  <c r="C56" i="54" s="1"/>
  <c r="B56" i="54" a="1"/>
  <c r="B56" i="54" s="1"/>
  <c r="N51" i="54"/>
  <c r="M51" i="54"/>
  <c r="L51" i="54"/>
  <c r="D51" i="54" a="1"/>
  <c r="D51" i="54" s="1"/>
  <c r="C51" i="54" a="1"/>
  <c r="C51" i="54" s="1"/>
  <c r="B51" i="54" a="1"/>
  <c r="B51" i="54" s="1"/>
  <c r="N50" i="54"/>
  <c r="M50" i="54"/>
  <c r="L50" i="54"/>
  <c r="D50" i="54" a="1"/>
  <c r="D50" i="54" s="1"/>
  <c r="C50" i="54" a="1"/>
  <c r="C50" i="54" s="1"/>
  <c r="B50" i="54" a="1"/>
  <c r="B50" i="54" s="1"/>
  <c r="N49" i="54"/>
  <c r="M49" i="54"/>
  <c r="L49" i="54"/>
  <c r="D49" i="54" a="1"/>
  <c r="D49" i="54" s="1"/>
  <c r="C49" i="54" a="1"/>
  <c r="C49" i="54" s="1"/>
  <c r="B49" i="54" a="1"/>
  <c r="B49" i="54" s="1"/>
  <c r="N48" i="54"/>
  <c r="M48" i="54"/>
  <c r="L48" i="54"/>
  <c r="D48" i="54" a="1"/>
  <c r="D48" i="54" s="1"/>
  <c r="C48" i="54" a="1"/>
  <c r="C48" i="54" s="1"/>
  <c r="B48" i="54" a="1"/>
  <c r="B48" i="54" s="1"/>
  <c r="N41" i="54"/>
  <c r="M41" i="54"/>
  <c r="L41" i="54"/>
  <c r="D41" i="54" a="1"/>
  <c r="D41" i="54" s="1"/>
  <c r="C41" i="54" a="1"/>
  <c r="C41" i="54" s="1"/>
  <c r="B41" i="54" a="1"/>
  <c r="B41" i="54" s="1"/>
  <c r="N40" i="54"/>
  <c r="M40" i="54"/>
  <c r="L40" i="54"/>
  <c r="D40" i="54" a="1"/>
  <c r="D40" i="54" s="1"/>
  <c r="C40" i="54" a="1"/>
  <c r="C40" i="54" s="1"/>
  <c r="B40" i="54" a="1"/>
  <c r="B40" i="54" s="1"/>
  <c r="N39" i="54"/>
  <c r="M39" i="54"/>
  <c r="L39" i="54"/>
  <c r="D39" i="54" a="1"/>
  <c r="D39" i="54" s="1"/>
  <c r="C39" i="54" a="1"/>
  <c r="C39" i="54" s="1"/>
  <c r="B39" i="54" a="1"/>
  <c r="B39" i="54" s="1"/>
  <c r="N38" i="54"/>
  <c r="M38" i="54"/>
  <c r="L38" i="54"/>
  <c r="D38" i="54" a="1"/>
  <c r="D38" i="54" s="1"/>
  <c r="C38" i="54" a="1"/>
  <c r="C38" i="54" s="1"/>
  <c r="B38" i="54" a="1"/>
  <c r="B38" i="54" s="1"/>
  <c r="N33" i="54"/>
  <c r="M33" i="54"/>
  <c r="L33" i="54"/>
  <c r="D33" i="54" a="1"/>
  <c r="D33" i="54" s="1"/>
  <c r="C33" i="54" a="1"/>
  <c r="C33" i="54" s="1"/>
  <c r="B33" i="54" a="1"/>
  <c r="B33" i="54" s="1"/>
  <c r="N32" i="54"/>
  <c r="M32" i="54"/>
  <c r="L32" i="54"/>
  <c r="D32" i="54" a="1"/>
  <c r="D32" i="54" s="1"/>
  <c r="C32" i="54" a="1"/>
  <c r="C32" i="54" s="1"/>
  <c r="B32" i="54" a="1"/>
  <c r="B32" i="54" s="1"/>
  <c r="N31" i="54"/>
  <c r="M31" i="54"/>
  <c r="L31" i="54"/>
  <c r="D31" i="54" a="1"/>
  <c r="D31" i="54" s="1"/>
  <c r="C31" i="54" a="1"/>
  <c r="C31" i="54" s="1"/>
  <c r="B31" i="54" a="1"/>
  <c r="B31" i="54" s="1"/>
  <c r="N30" i="54"/>
  <c r="M30" i="54"/>
  <c r="L30" i="54"/>
  <c r="D30" i="54" a="1"/>
  <c r="D30" i="54" s="1"/>
  <c r="C30" i="54" a="1"/>
  <c r="C30" i="54" s="1"/>
  <c r="B30" i="54" a="1"/>
  <c r="B30" i="54" s="1"/>
  <c r="I11" i="54"/>
  <c r="H5" i="54"/>
  <c r="N24" i="54"/>
  <c r="M24" i="54"/>
  <c r="L24" i="54"/>
  <c r="D24" i="54"/>
  <c r="C24" i="54"/>
  <c r="B24" i="54"/>
  <c r="N23" i="54"/>
  <c r="M23" i="54"/>
  <c r="L23" i="54"/>
  <c r="D23" i="54"/>
  <c r="C23" i="54"/>
  <c r="B23" i="54"/>
  <c r="N22" i="54"/>
  <c r="M22" i="54"/>
  <c r="L22" i="54"/>
  <c r="D22" i="54"/>
  <c r="C22" i="54"/>
  <c r="B22" i="54"/>
  <c r="N21" i="54"/>
  <c r="M21" i="54"/>
  <c r="L21" i="54"/>
  <c r="D21" i="54"/>
  <c r="C21" i="54"/>
  <c r="B21" i="54"/>
  <c r="N18" i="54"/>
  <c r="M18" i="54"/>
  <c r="L18" i="54"/>
  <c r="D18" i="54"/>
  <c r="C18" i="54"/>
  <c r="B18" i="54"/>
  <c r="N17" i="54"/>
  <c r="M17" i="54"/>
  <c r="L17" i="54"/>
  <c r="D17" i="54"/>
  <c r="C17" i="54"/>
  <c r="B17" i="54"/>
  <c r="N16" i="54"/>
  <c r="M16" i="54"/>
  <c r="L16" i="54"/>
  <c r="D16" i="54"/>
  <c r="C16" i="54"/>
  <c r="B16" i="54"/>
  <c r="N15" i="54"/>
  <c r="M15" i="54"/>
  <c r="L15" i="54"/>
  <c r="D15" i="54"/>
  <c r="C15" i="54"/>
  <c r="B15" i="54"/>
  <c r="N11" i="54"/>
  <c r="M11" i="54"/>
  <c r="L11" i="54"/>
  <c r="D11" i="54"/>
  <c r="C11" i="54"/>
  <c r="B11" i="54"/>
  <c r="N10" i="54"/>
  <c r="M10" i="54"/>
  <c r="L10" i="54"/>
  <c r="D10" i="54"/>
  <c r="C10" i="54"/>
  <c r="B10" i="54"/>
  <c r="N9" i="54"/>
  <c r="M9" i="54"/>
  <c r="L9" i="54"/>
  <c r="D9" i="54"/>
  <c r="C9" i="54"/>
  <c r="B9" i="54"/>
  <c r="N8" i="54"/>
  <c r="M8" i="54"/>
  <c r="L8" i="54"/>
  <c r="D8" i="54"/>
  <c r="C8" i="54"/>
  <c r="B8" i="54"/>
  <c r="N5" i="54"/>
  <c r="M5" i="54"/>
  <c r="L5" i="54"/>
  <c r="D5" i="54"/>
  <c r="C5" i="54"/>
  <c r="B5" i="54"/>
  <c r="N4" i="54"/>
  <c r="M4" i="54"/>
  <c r="L4" i="54"/>
  <c r="D4" i="54"/>
  <c r="C4" i="54"/>
  <c r="B4" i="54"/>
  <c r="N3" i="54"/>
  <c r="M3" i="54"/>
  <c r="L3" i="54"/>
  <c r="D3" i="54"/>
  <c r="C3" i="54"/>
  <c r="B3" i="54"/>
  <c r="N2" i="54"/>
  <c r="M2" i="54"/>
  <c r="L2" i="54"/>
  <c r="D2" i="54"/>
  <c r="C2" i="54"/>
  <c r="B2" i="54"/>
  <c r="F18" i="54" l="1"/>
  <c r="E18" i="54"/>
  <c r="G5" i="54"/>
  <c r="I5" i="54"/>
  <c r="F5" i="54"/>
  <c r="G18" i="54"/>
  <c r="E5" i="54"/>
  <c r="G21" i="54"/>
  <c r="G8" i="54"/>
  <c r="H21" i="54"/>
  <c r="H8" i="54"/>
  <c r="H24" i="54"/>
  <c r="E10" i="54"/>
  <c r="I17" i="54"/>
  <c r="G23" i="54"/>
  <c r="H11" i="54"/>
  <c r="I24" i="54"/>
  <c r="E4" i="54"/>
  <c r="E2" i="54"/>
  <c r="G10" i="54"/>
  <c r="F2" i="54"/>
  <c r="G3" i="54"/>
  <c r="I16" i="54"/>
  <c r="H23" i="54"/>
  <c r="F16" i="54"/>
  <c r="E23" i="54"/>
  <c r="F23" i="54"/>
  <c r="E15" i="54"/>
  <c r="F15" i="54"/>
  <c r="E22" i="54"/>
  <c r="I4" i="54"/>
  <c r="F9" i="54"/>
  <c r="G15" i="54"/>
  <c r="H18" i="54"/>
  <c r="I23" i="54"/>
  <c r="I3" i="54"/>
  <c r="F10" i="54"/>
  <c r="I8" i="54"/>
  <c r="I21" i="54"/>
  <c r="E9" i="54"/>
  <c r="G2" i="54"/>
  <c r="F3" i="54"/>
  <c r="I10" i="54"/>
  <c r="E17" i="54"/>
  <c r="F22" i="54"/>
  <c r="H2" i="54"/>
  <c r="H4" i="54"/>
  <c r="E3" i="54"/>
  <c r="G9" i="54"/>
  <c r="E11" i="54"/>
  <c r="H15" i="54"/>
  <c r="F17" i="54"/>
  <c r="I18" i="54"/>
  <c r="G22" i="54"/>
  <c r="E24" i="54"/>
  <c r="H10" i="54"/>
  <c r="I2" i="54"/>
  <c r="G4" i="54"/>
  <c r="E8" i="54"/>
  <c r="H9" i="54"/>
  <c r="F11" i="54"/>
  <c r="I15" i="54"/>
  <c r="G17" i="54"/>
  <c r="E21" i="54"/>
  <c r="H22" i="54"/>
  <c r="F24" i="54"/>
  <c r="G16" i="54"/>
  <c r="H3" i="54"/>
  <c r="H16" i="54"/>
  <c r="F4" i="54"/>
  <c r="F8" i="54"/>
  <c r="I9" i="54"/>
  <c r="G11" i="54"/>
  <c r="E16" i="54"/>
  <c r="H17" i="54"/>
  <c r="F21" i="54"/>
  <c r="I22" i="54"/>
  <c r="G24" i="54"/>
  <c r="BA59" i="1"/>
  <c r="BA51" i="1"/>
  <c r="AZ51" i="1"/>
  <c r="AZ46" i="1"/>
  <c r="BA46" i="1"/>
  <c r="BA31" i="1"/>
  <c r="BD29" i="1"/>
  <c r="BC29" i="1"/>
  <c r="BE25" i="1"/>
  <c r="BD22" i="1"/>
  <c r="AR64" i="1"/>
  <c r="AS63" i="1"/>
  <c r="AR62" i="1"/>
  <c r="AQ62" i="1"/>
  <c r="AS57" i="1"/>
  <c r="AR57" i="1"/>
  <c r="AQ57" i="1"/>
  <c r="AR51" i="1"/>
  <c r="AS50" i="1"/>
  <c r="AR49" i="1"/>
  <c r="AQ49" i="1"/>
  <c r="AQ44" i="1"/>
  <c r="AR44" i="1"/>
  <c r="AS44" i="1"/>
  <c r="AX65" i="1"/>
  <c r="AW65" i="1"/>
  <c r="AV65" i="1"/>
  <c r="AY65" i="1" s="1"/>
  <c r="AP65" i="1"/>
  <c r="AO65" i="1"/>
  <c r="AQ65" i="1" s="1"/>
  <c r="AN65" i="1"/>
  <c r="AS65" i="1" s="1"/>
  <c r="AX64" i="1"/>
  <c r="AY64" i="1" s="1"/>
  <c r="AW64" i="1"/>
  <c r="AV64" i="1"/>
  <c r="BA64" i="1" s="1"/>
  <c r="AP64" i="1"/>
  <c r="AO64" i="1"/>
  <c r="AN64" i="1"/>
  <c r="AQ64" i="1" s="1"/>
  <c r="AX63" i="1"/>
  <c r="AW63" i="1"/>
  <c r="AV63" i="1"/>
  <c r="BA63" i="1" s="1"/>
  <c r="AP63" i="1"/>
  <c r="AO63" i="1"/>
  <c r="AN63" i="1"/>
  <c r="AR63" i="1" s="1"/>
  <c r="AX62" i="1"/>
  <c r="AW62" i="1"/>
  <c r="AV62" i="1"/>
  <c r="AZ62" i="1" s="1"/>
  <c r="AP62" i="1"/>
  <c r="AO62" i="1"/>
  <c r="AS62" i="1" s="1"/>
  <c r="AN62" i="1"/>
  <c r="AX59" i="1"/>
  <c r="AW59" i="1"/>
  <c r="AV59" i="1"/>
  <c r="AZ59" i="1" s="1"/>
  <c r="AP59" i="1"/>
  <c r="AO59" i="1"/>
  <c r="AQ59" i="1" s="1"/>
  <c r="AN59" i="1"/>
  <c r="AR59" i="1" s="1"/>
  <c r="AX58" i="1"/>
  <c r="AW58" i="1"/>
  <c r="AV58" i="1"/>
  <c r="BA58" i="1" s="1"/>
  <c r="AP58" i="1"/>
  <c r="AO58" i="1"/>
  <c r="AN58" i="1"/>
  <c r="AS58" i="1" s="1"/>
  <c r="AX57" i="1"/>
  <c r="AY57" i="1" s="1"/>
  <c r="AW57" i="1"/>
  <c r="AV57" i="1"/>
  <c r="AP57" i="1"/>
  <c r="AO57" i="1"/>
  <c r="AN57" i="1"/>
  <c r="AX56" i="1"/>
  <c r="AW56" i="1"/>
  <c r="AV56" i="1"/>
  <c r="BA56" i="1" s="1"/>
  <c r="AP56" i="1"/>
  <c r="AO56" i="1"/>
  <c r="AS56" i="1" s="1"/>
  <c r="AN56" i="1"/>
  <c r="AQ56" i="1" s="1"/>
  <c r="AX52" i="1"/>
  <c r="AW52" i="1"/>
  <c r="AV52" i="1"/>
  <c r="AY52" i="1" s="1"/>
  <c r="AP52" i="1"/>
  <c r="AO52" i="1"/>
  <c r="AQ52" i="1" s="1"/>
  <c r="AN52" i="1"/>
  <c r="AS52" i="1" s="1"/>
  <c r="AX51" i="1"/>
  <c r="AY51" i="1" s="1"/>
  <c r="AW51" i="1"/>
  <c r="AV51" i="1"/>
  <c r="AP51" i="1"/>
  <c r="AO51" i="1"/>
  <c r="AN51" i="1"/>
  <c r="AQ51" i="1" s="1"/>
  <c r="AX50" i="1"/>
  <c r="AW50" i="1"/>
  <c r="AV50" i="1"/>
  <c r="BA50" i="1" s="1"/>
  <c r="AP50" i="1"/>
  <c r="AO50" i="1"/>
  <c r="AN50" i="1"/>
  <c r="AR50" i="1" s="1"/>
  <c r="AX49" i="1"/>
  <c r="AW49" i="1"/>
  <c r="AV49" i="1"/>
  <c r="AY49" i="1" s="1"/>
  <c r="AP49" i="1"/>
  <c r="AO49" i="1"/>
  <c r="AN49" i="1"/>
  <c r="AS49" i="1" s="1"/>
  <c r="AX46" i="1"/>
  <c r="AW46" i="1"/>
  <c r="AV46" i="1"/>
  <c r="AY46" i="1" s="1"/>
  <c r="AP46" i="1"/>
  <c r="AO46" i="1"/>
  <c r="AS46" i="1" s="1"/>
  <c r="AN46" i="1"/>
  <c r="AX45" i="1"/>
  <c r="AW45" i="1"/>
  <c r="AV45" i="1"/>
  <c r="AY45" i="1" s="1"/>
  <c r="AP45" i="1"/>
  <c r="AO45" i="1"/>
  <c r="AN45" i="1"/>
  <c r="AQ45" i="1" s="1"/>
  <c r="AX44" i="1"/>
  <c r="AY44" i="1" s="1"/>
  <c r="AW44" i="1"/>
  <c r="AV44" i="1"/>
  <c r="AZ44" i="1" s="1"/>
  <c r="AP44" i="1"/>
  <c r="AO44" i="1"/>
  <c r="AN44" i="1"/>
  <c r="AX43" i="1"/>
  <c r="AW43" i="1"/>
  <c r="AV43" i="1"/>
  <c r="BA43" i="1" s="1"/>
  <c r="AP43" i="1"/>
  <c r="AO43" i="1"/>
  <c r="AQ43" i="1" s="1"/>
  <c r="AN43" i="1"/>
  <c r="AS43" i="1" s="1"/>
  <c r="AP31" i="1"/>
  <c r="AP30" i="1"/>
  <c r="AP29" i="1"/>
  <c r="AP28" i="1"/>
  <c r="AO31" i="1"/>
  <c r="AR31" i="1" s="1"/>
  <c r="AO30" i="1"/>
  <c r="AO29" i="1"/>
  <c r="AO28" i="1"/>
  <c r="AN31" i="1"/>
  <c r="AN30" i="1"/>
  <c r="AN29" i="1"/>
  <c r="AN28" i="1"/>
  <c r="AP25" i="1"/>
  <c r="AP24" i="1"/>
  <c r="AP23" i="1"/>
  <c r="AP22" i="1"/>
  <c r="AO22" i="1"/>
  <c r="AO25" i="1"/>
  <c r="AO24" i="1"/>
  <c r="AO23" i="1"/>
  <c r="AN25" i="1"/>
  <c r="AN24" i="1"/>
  <c r="AN23" i="1"/>
  <c r="AN22" i="1"/>
  <c r="AY31" i="1"/>
  <c r="AY30" i="1"/>
  <c r="AY29" i="1"/>
  <c r="BE29" i="1" s="1"/>
  <c r="AX31" i="1"/>
  <c r="BC31" i="1" s="1"/>
  <c r="AX30" i="1"/>
  <c r="BE30" i="1" s="1"/>
  <c r="AX29" i="1"/>
  <c r="BB29" i="1" s="1"/>
  <c r="AY28" i="1"/>
  <c r="AX28" i="1"/>
  <c r="BE28" i="1" s="1"/>
  <c r="AZ31" i="1"/>
  <c r="AZ30" i="1"/>
  <c r="AZ29" i="1"/>
  <c r="AZ28" i="1"/>
  <c r="BB28" i="1" s="1"/>
  <c r="AY24" i="1"/>
  <c r="BB24" i="1" s="1"/>
  <c r="AY22" i="1"/>
  <c r="BC22" i="1" s="1"/>
  <c r="AY23" i="1"/>
  <c r="BE23" i="1" s="1"/>
  <c r="AX23" i="1"/>
  <c r="BD23" i="1" s="1"/>
  <c r="AX22" i="1"/>
  <c r="BA22" i="1" s="1"/>
  <c r="AY25" i="1"/>
  <c r="AX25" i="1"/>
  <c r="BD25" i="1" s="1"/>
  <c r="AZ22" i="1"/>
  <c r="BE22" i="1" s="1"/>
  <c r="AZ23" i="1"/>
  <c r="BA23" i="1" s="1"/>
  <c r="AZ25" i="1"/>
  <c r="AX24" i="1"/>
  <c r="BA24" i="1" s="1"/>
  <c r="AZ24" i="1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" i="17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F3" i="52"/>
  <c r="F2" i="52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3" i="53"/>
  <c r="F2" i="53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2" i="20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2" i="21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F2" i="23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2" i="24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2" i="25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F4" i="27"/>
  <c r="F3" i="27"/>
  <c r="F2" i="27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2" i="30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F2" i="31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F2" i="32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F2" i="33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F2" i="34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F2" i="35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F5" i="37"/>
  <c r="F4" i="37"/>
  <c r="F3" i="37"/>
  <c r="F2" i="37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6" i="38"/>
  <c r="F5" i="38"/>
  <c r="F4" i="38"/>
  <c r="F3" i="38"/>
  <c r="F2" i="38"/>
  <c r="F21" i="39"/>
  <c r="F20" i="39"/>
  <c r="F19" i="39"/>
  <c r="F18" i="39"/>
  <c r="F17" i="39"/>
  <c r="F16" i="39"/>
  <c r="F15" i="39"/>
  <c r="F14" i="39"/>
  <c r="F13" i="39"/>
  <c r="F12" i="39"/>
  <c r="F11" i="39"/>
  <c r="F10" i="39"/>
  <c r="F9" i="39"/>
  <c r="F8" i="39"/>
  <c r="F7" i="39"/>
  <c r="F6" i="39"/>
  <c r="F5" i="39"/>
  <c r="F4" i="39"/>
  <c r="F3" i="39"/>
  <c r="F2" i="39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F2" i="40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3" i="41"/>
  <c r="F2" i="41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3" i="42"/>
  <c r="F2" i="42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F7" i="43"/>
  <c r="F6" i="43"/>
  <c r="F5" i="43"/>
  <c r="F4" i="43"/>
  <c r="F3" i="43"/>
  <c r="F2" i="43"/>
  <c r="F21" i="44"/>
  <c r="F20" i="44"/>
  <c r="F19" i="44"/>
  <c r="F18" i="44"/>
  <c r="F17" i="44"/>
  <c r="F16" i="44"/>
  <c r="F15" i="44"/>
  <c r="F14" i="44"/>
  <c r="F13" i="44"/>
  <c r="F12" i="44"/>
  <c r="F11" i="44"/>
  <c r="F10" i="44"/>
  <c r="F9" i="44"/>
  <c r="F8" i="44"/>
  <c r="F7" i="44"/>
  <c r="F6" i="44"/>
  <c r="F5" i="44"/>
  <c r="F4" i="44"/>
  <c r="F3" i="44"/>
  <c r="F2" i="44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F3" i="45"/>
  <c r="F2" i="45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F4" i="46"/>
  <c r="F3" i="46"/>
  <c r="F2" i="46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F3" i="48"/>
  <c r="F2" i="48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F2" i="49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F2" i="50"/>
  <c r="F3" i="51"/>
  <c r="F4" i="51"/>
  <c r="F5" i="51"/>
  <c r="F6" i="51"/>
  <c r="F7" i="51"/>
  <c r="F8" i="51"/>
  <c r="F9" i="51"/>
  <c r="F10" i="51"/>
  <c r="F11" i="51"/>
  <c r="F12" i="51"/>
  <c r="F13" i="51"/>
  <c r="F14" i="51"/>
  <c r="F15" i="51"/>
  <c r="F16" i="51"/>
  <c r="F17" i="51"/>
  <c r="F18" i="51"/>
  <c r="F19" i="51"/>
  <c r="F20" i="51"/>
  <c r="F21" i="51"/>
  <c r="F2" i="51"/>
  <c r="E38" i="1" a="1"/>
  <c r="E38" i="1" s="1"/>
  <c r="D38" i="1" a="1"/>
  <c r="D38" i="1" s="1"/>
  <c r="C38" i="1" a="1"/>
  <c r="C38" i="1" s="1"/>
  <c r="E37" i="1" a="1"/>
  <c r="E37" i="1" s="1"/>
  <c r="D37" i="1" a="1"/>
  <c r="D37" i="1" s="1"/>
  <c r="C37" i="1" a="1"/>
  <c r="C37" i="1" s="1"/>
  <c r="E36" i="1" a="1"/>
  <c r="E36" i="1" s="1"/>
  <c r="D36" i="1" a="1"/>
  <c r="D36" i="1" s="1"/>
  <c r="C36" i="1" a="1"/>
  <c r="C36" i="1" s="1"/>
  <c r="E35" i="1" a="1"/>
  <c r="E35" i="1" s="1"/>
  <c r="D35" i="1" a="1"/>
  <c r="D35" i="1" s="1"/>
  <c r="C35" i="1" a="1"/>
  <c r="C35" i="1" s="1"/>
  <c r="E30" i="1" a="1"/>
  <c r="E30" i="1" s="1"/>
  <c r="D30" i="1" a="1"/>
  <c r="D30" i="1" s="1"/>
  <c r="C30" i="1" a="1"/>
  <c r="C30" i="1" s="1"/>
  <c r="E29" i="1" a="1"/>
  <c r="E29" i="1" s="1"/>
  <c r="D29" i="1" a="1"/>
  <c r="D29" i="1" s="1"/>
  <c r="C29" i="1" a="1"/>
  <c r="C29" i="1" s="1"/>
  <c r="E28" i="1" a="1"/>
  <c r="E28" i="1" s="1"/>
  <c r="D28" i="1" a="1"/>
  <c r="D28" i="1" s="1"/>
  <c r="C28" i="1" a="1"/>
  <c r="C28" i="1" s="1"/>
  <c r="E27" i="1" a="1"/>
  <c r="E27" i="1" s="1"/>
  <c r="D27" i="1" a="1"/>
  <c r="D27" i="1" s="1"/>
  <c r="C27" i="1" a="1"/>
  <c r="C27" i="1" s="1"/>
  <c r="E20" i="1" a="1"/>
  <c r="E20" i="1" s="1"/>
  <c r="D20" i="1" a="1"/>
  <c r="D20" i="1" s="1"/>
  <c r="C20" i="1" a="1"/>
  <c r="C20" i="1" s="1"/>
  <c r="E19" i="1" a="1"/>
  <c r="E19" i="1" s="1"/>
  <c r="D19" i="1" a="1"/>
  <c r="D19" i="1" s="1"/>
  <c r="C19" i="1" a="1"/>
  <c r="C19" i="1" s="1"/>
  <c r="E18" i="1" a="1"/>
  <c r="E18" i="1" s="1"/>
  <c r="D18" i="1" a="1"/>
  <c r="D18" i="1" s="1"/>
  <c r="C18" i="1" a="1"/>
  <c r="C18" i="1" s="1"/>
  <c r="E17" i="1" a="1"/>
  <c r="E17" i="1" s="1"/>
  <c r="D17" i="1" a="1"/>
  <c r="D17" i="1" s="1"/>
  <c r="C17" i="1" a="1"/>
  <c r="C17" i="1" s="1"/>
  <c r="E12" i="1" a="1"/>
  <c r="E12" i="1" s="1"/>
  <c r="D12" i="1" a="1"/>
  <c r="D12" i="1" s="1"/>
  <c r="C12" i="1" a="1"/>
  <c r="C12" i="1" s="1"/>
  <c r="E11" i="1" a="1"/>
  <c r="E11" i="1" s="1"/>
  <c r="D11" i="1" a="1"/>
  <c r="D11" i="1" s="1"/>
  <c r="C11" i="1" a="1"/>
  <c r="C11" i="1" s="1"/>
  <c r="E10" i="1" a="1"/>
  <c r="E10" i="1" s="1"/>
  <c r="D10" i="1" a="1"/>
  <c r="D10" i="1" s="1"/>
  <c r="C10" i="1" a="1"/>
  <c r="C10" i="1" s="1"/>
  <c r="E9" i="1" a="1"/>
  <c r="E9" i="1" s="1"/>
  <c r="D9" i="1" a="1"/>
  <c r="D9" i="1" s="1"/>
  <c r="C9" i="1" a="1"/>
  <c r="C9" i="1" s="1"/>
  <c r="AS45" i="1" l="1"/>
  <c r="AR52" i="1"/>
  <c r="AQ58" i="1"/>
  <c r="AR65" i="1"/>
  <c r="BB23" i="1"/>
  <c r="BE24" i="1"/>
  <c r="BC28" i="1"/>
  <c r="BA30" i="1"/>
  <c r="BD31" i="1"/>
  <c r="BA45" i="1"/>
  <c r="BA49" i="1"/>
  <c r="AZ52" i="1"/>
  <c r="AY58" i="1"/>
  <c r="BA62" i="1"/>
  <c r="AZ65" i="1"/>
  <c r="AS59" i="1"/>
  <c r="AR46" i="1"/>
  <c r="AS51" i="1"/>
  <c r="AS64" i="1"/>
  <c r="BC24" i="1"/>
  <c r="BA28" i="1"/>
  <c r="BB31" i="1"/>
  <c r="AY62" i="1"/>
  <c r="BA57" i="1"/>
  <c r="AS31" i="1"/>
  <c r="AR45" i="1"/>
  <c r="AQ50" i="1"/>
  <c r="AR58" i="1"/>
  <c r="AQ63" i="1"/>
  <c r="BC23" i="1"/>
  <c r="BA25" i="1"/>
  <c r="BD28" i="1"/>
  <c r="BB30" i="1"/>
  <c r="BE31" i="1"/>
  <c r="AZ45" i="1"/>
  <c r="AY50" i="1"/>
  <c r="BA52" i="1"/>
  <c r="AZ58" i="1"/>
  <c r="AY63" i="1"/>
  <c r="BA65" i="1"/>
  <c r="AZ57" i="1"/>
  <c r="BD24" i="1"/>
  <c r="BB25" i="1"/>
  <c r="BC30" i="1"/>
  <c r="AY43" i="1"/>
  <c r="AZ50" i="1"/>
  <c r="AY56" i="1"/>
  <c r="AZ63" i="1"/>
  <c r="AQ46" i="1"/>
  <c r="AZ49" i="1"/>
  <c r="AT29" i="1"/>
  <c r="AR43" i="1"/>
  <c r="AR56" i="1"/>
  <c r="BB22" i="1"/>
  <c r="BC25" i="1"/>
  <c r="BA29" i="1"/>
  <c r="BD30" i="1"/>
  <c r="AZ43" i="1"/>
  <c r="BA44" i="1"/>
  <c r="AZ56" i="1"/>
  <c r="AY59" i="1"/>
  <c r="AZ64" i="1"/>
  <c r="AQ23" i="1"/>
  <c r="AQ28" i="1"/>
  <c r="AQ25" i="1"/>
  <c r="AU22" i="1"/>
  <c r="AS24" i="1"/>
  <c r="AT24" i="1"/>
  <c r="AR23" i="1"/>
  <c r="AU24" i="1"/>
  <c r="AS28" i="1"/>
  <c r="AQ30" i="1"/>
  <c r="AT31" i="1"/>
  <c r="AR28" i="1"/>
  <c r="AS23" i="1"/>
  <c r="AT28" i="1"/>
  <c r="AR30" i="1"/>
  <c r="AU31" i="1"/>
  <c r="AQ22" i="1"/>
  <c r="AT23" i="1"/>
  <c r="AR25" i="1"/>
  <c r="AU28" i="1"/>
  <c r="AS30" i="1"/>
  <c r="AU29" i="1"/>
  <c r="AR22" i="1"/>
  <c r="AU23" i="1"/>
  <c r="AS25" i="1"/>
  <c r="AQ29" i="1"/>
  <c r="AT30" i="1"/>
  <c r="AS22" i="1"/>
  <c r="AQ24" i="1"/>
  <c r="AT25" i="1"/>
  <c r="AR29" i="1"/>
  <c r="AU30" i="1"/>
  <c r="AT22" i="1"/>
  <c r="AR24" i="1"/>
  <c r="AU25" i="1"/>
  <c r="AS29" i="1"/>
  <c r="AQ31" i="1"/>
  <c r="F19" i="1"/>
  <c r="H19" i="1" s="1"/>
  <c r="F30" i="1"/>
  <c r="H30" i="1" s="1"/>
  <c r="F12" i="1"/>
  <c r="H12" i="1" s="1"/>
  <c r="F18" i="1"/>
  <c r="H18" i="1" s="1"/>
  <c r="F11" i="1"/>
  <c r="H11" i="1" s="1"/>
  <c r="F10" i="1"/>
  <c r="H10" i="1" s="1"/>
  <c r="F28" i="1"/>
  <c r="H28" i="1" s="1"/>
  <c r="F17" i="1"/>
  <c r="F29" i="1"/>
  <c r="H29" i="1" s="1"/>
  <c r="F36" i="1"/>
  <c r="H36" i="1" s="1"/>
  <c r="F9" i="1"/>
  <c r="H9" i="1" s="1"/>
  <c r="F27" i="1"/>
  <c r="H27" i="1" s="1"/>
  <c r="F35" i="1"/>
  <c r="F38" i="1"/>
  <c r="H38" i="1" s="1"/>
  <c r="F20" i="1"/>
  <c r="H20" i="1" s="1"/>
  <c r="F37" i="1"/>
  <c r="H37" i="1" s="1"/>
  <c r="K20" i="1"/>
  <c r="K19" i="1"/>
  <c r="AX18" i="1"/>
  <c r="AX17" i="1"/>
  <c r="I21" i="53"/>
  <c r="J21" i="53" s="1"/>
  <c r="H21" i="53"/>
  <c r="I20" i="53"/>
  <c r="J20" i="53" s="1"/>
  <c r="H20" i="53"/>
  <c r="I19" i="53"/>
  <c r="J19" i="53" s="1"/>
  <c r="H19" i="53"/>
  <c r="I18" i="53"/>
  <c r="J18" i="53" s="1"/>
  <c r="H18" i="53"/>
  <c r="I17" i="53"/>
  <c r="J17" i="53" s="1"/>
  <c r="H17" i="53"/>
  <c r="I16" i="53"/>
  <c r="J16" i="53" s="1"/>
  <c r="H16" i="53"/>
  <c r="I15" i="53"/>
  <c r="J15" i="53" s="1"/>
  <c r="H15" i="53"/>
  <c r="J14" i="53"/>
  <c r="I14" i="53"/>
  <c r="H14" i="53"/>
  <c r="I13" i="53"/>
  <c r="J13" i="53" s="1"/>
  <c r="H13" i="53"/>
  <c r="I12" i="53"/>
  <c r="J12" i="53" s="1"/>
  <c r="H12" i="53"/>
  <c r="I11" i="53"/>
  <c r="J11" i="53" s="1"/>
  <c r="H11" i="53"/>
  <c r="I10" i="53"/>
  <c r="J10" i="53" s="1"/>
  <c r="H10" i="53"/>
  <c r="I9" i="53"/>
  <c r="J9" i="53" s="1"/>
  <c r="H9" i="53"/>
  <c r="J8" i="53"/>
  <c r="I8" i="53"/>
  <c r="H8" i="53"/>
  <c r="I7" i="53"/>
  <c r="J7" i="53" s="1"/>
  <c r="H7" i="53"/>
  <c r="I6" i="53"/>
  <c r="J6" i="53" s="1"/>
  <c r="H6" i="53"/>
  <c r="I5" i="53"/>
  <c r="J5" i="53" s="1"/>
  <c r="H5" i="53"/>
  <c r="J4" i="53"/>
  <c r="I4" i="53"/>
  <c r="H4" i="53"/>
  <c r="I3" i="53"/>
  <c r="J3" i="53" s="1"/>
  <c r="H3" i="53"/>
  <c r="I2" i="53"/>
  <c r="J2" i="53" s="1"/>
  <c r="H2" i="53"/>
  <c r="I21" i="52"/>
  <c r="J21" i="52" s="1"/>
  <c r="H21" i="52"/>
  <c r="I20" i="52"/>
  <c r="J20" i="52" s="1"/>
  <c r="H20" i="52"/>
  <c r="I19" i="52"/>
  <c r="J19" i="52" s="1"/>
  <c r="H19" i="52"/>
  <c r="I18" i="52"/>
  <c r="J18" i="52" s="1"/>
  <c r="H18" i="52"/>
  <c r="I17" i="52"/>
  <c r="J17" i="52" s="1"/>
  <c r="H17" i="52"/>
  <c r="I16" i="52"/>
  <c r="J16" i="52" s="1"/>
  <c r="H16" i="52"/>
  <c r="I15" i="52"/>
  <c r="J15" i="52" s="1"/>
  <c r="H15" i="52"/>
  <c r="I14" i="52"/>
  <c r="J14" i="52" s="1"/>
  <c r="H14" i="52"/>
  <c r="J13" i="52"/>
  <c r="I13" i="52"/>
  <c r="H13" i="52"/>
  <c r="I12" i="52"/>
  <c r="J12" i="52" s="1"/>
  <c r="H12" i="52"/>
  <c r="I11" i="52"/>
  <c r="J11" i="52" s="1"/>
  <c r="H11" i="52"/>
  <c r="I10" i="52"/>
  <c r="J10" i="52" s="1"/>
  <c r="H10" i="52"/>
  <c r="I9" i="52"/>
  <c r="J9" i="52" s="1"/>
  <c r="H9" i="52"/>
  <c r="I8" i="52"/>
  <c r="J8" i="52" s="1"/>
  <c r="H8" i="52"/>
  <c r="I7" i="52"/>
  <c r="J7" i="52" s="1"/>
  <c r="H7" i="52"/>
  <c r="I6" i="52"/>
  <c r="J6" i="52" s="1"/>
  <c r="H6" i="52"/>
  <c r="I5" i="52"/>
  <c r="J5" i="52" s="1"/>
  <c r="H5" i="52"/>
  <c r="I4" i="52"/>
  <c r="J4" i="52" s="1"/>
  <c r="H4" i="52"/>
  <c r="I3" i="52"/>
  <c r="J3" i="52" s="1"/>
  <c r="H3" i="52"/>
  <c r="I2" i="52"/>
  <c r="J2" i="52" s="1"/>
  <c r="H2" i="52"/>
  <c r="AZ18" i="1"/>
  <c r="AZ17" i="1"/>
  <c r="AZ16" i="1"/>
  <c r="AY17" i="1"/>
  <c r="AY18" i="1"/>
  <c r="AX16" i="1"/>
  <c r="AZ15" i="1"/>
  <c r="AX15" i="1"/>
  <c r="AP18" i="1"/>
  <c r="AP17" i="1"/>
  <c r="AP16" i="1"/>
  <c r="AP15" i="1"/>
  <c r="AO18" i="1"/>
  <c r="AO17" i="1"/>
  <c r="AO16" i="1"/>
  <c r="AO15" i="1"/>
  <c r="AN18" i="1"/>
  <c r="AN16" i="1"/>
  <c r="AN15" i="1"/>
  <c r="I21" i="3"/>
  <c r="H21" i="3"/>
  <c r="J21" i="3" s="1"/>
  <c r="I20" i="3"/>
  <c r="H20" i="3"/>
  <c r="J20" i="3" s="1"/>
  <c r="I19" i="3"/>
  <c r="H19" i="3"/>
  <c r="J19" i="3" s="1"/>
  <c r="J18" i="3"/>
  <c r="I18" i="3"/>
  <c r="H18" i="3"/>
  <c r="I17" i="3"/>
  <c r="H17" i="3"/>
  <c r="J17" i="3" s="1"/>
  <c r="I16" i="3"/>
  <c r="H16" i="3"/>
  <c r="J16" i="3" s="1"/>
  <c r="J15" i="3"/>
  <c r="I15" i="3"/>
  <c r="H15" i="3"/>
  <c r="I14" i="3"/>
  <c r="H14" i="3"/>
  <c r="J14" i="3" s="1"/>
  <c r="I13" i="3"/>
  <c r="H13" i="3"/>
  <c r="J13" i="3" s="1"/>
  <c r="I12" i="3"/>
  <c r="H12" i="3"/>
  <c r="J12" i="3" s="1"/>
  <c r="I11" i="3"/>
  <c r="H11" i="3"/>
  <c r="J11" i="3" s="1"/>
  <c r="I10" i="3"/>
  <c r="H10" i="3"/>
  <c r="J10" i="3" s="1"/>
  <c r="J9" i="3"/>
  <c r="I9" i="3"/>
  <c r="H9" i="3"/>
  <c r="I8" i="3"/>
  <c r="H8" i="3"/>
  <c r="J8" i="3" s="1"/>
  <c r="I7" i="3"/>
  <c r="H7" i="3"/>
  <c r="J7" i="3" s="1"/>
  <c r="I6" i="3"/>
  <c r="H6" i="3"/>
  <c r="J6" i="3" s="1"/>
  <c r="I5" i="3"/>
  <c r="H5" i="3"/>
  <c r="J5" i="3" s="1"/>
  <c r="I4" i="3"/>
  <c r="H4" i="3"/>
  <c r="J4" i="3" s="1"/>
  <c r="I3" i="3"/>
  <c r="H3" i="3"/>
  <c r="J3" i="3" s="1"/>
  <c r="J2" i="3"/>
  <c r="I2" i="3"/>
  <c r="H2" i="3"/>
  <c r="I21" i="4"/>
  <c r="H21" i="4"/>
  <c r="J21" i="4" s="1"/>
  <c r="I20" i="4"/>
  <c r="H20" i="4"/>
  <c r="J20" i="4" s="1"/>
  <c r="I19" i="4"/>
  <c r="H19" i="4"/>
  <c r="J19" i="4" s="1"/>
  <c r="I18" i="4"/>
  <c r="H18" i="4"/>
  <c r="J18" i="4" s="1"/>
  <c r="I17" i="4"/>
  <c r="H17" i="4"/>
  <c r="J17" i="4" s="1"/>
  <c r="J16" i="4"/>
  <c r="I16" i="4"/>
  <c r="H16" i="4"/>
  <c r="I15" i="4"/>
  <c r="H15" i="4"/>
  <c r="J15" i="4" s="1"/>
  <c r="I14" i="4"/>
  <c r="H14" i="4"/>
  <c r="J14" i="4" s="1"/>
  <c r="I13" i="4"/>
  <c r="H13" i="4"/>
  <c r="J13" i="4" s="1"/>
  <c r="I12" i="4"/>
  <c r="H12" i="4"/>
  <c r="J12" i="4" s="1"/>
  <c r="I11" i="4"/>
  <c r="H11" i="4"/>
  <c r="J11" i="4" s="1"/>
  <c r="J10" i="4"/>
  <c r="I10" i="4"/>
  <c r="H10" i="4"/>
  <c r="I9" i="4"/>
  <c r="H9" i="4"/>
  <c r="J9" i="4" s="1"/>
  <c r="I8" i="4"/>
  <c r="H8" i="4"/>
  <c r="J8" i="4" s="1"/>
  <c r="I7" i="4"/>
  <c r="H7" i="4"/>
  <c r="J7" i="4" s="1"/>
  <c r="I6" i="4"/>
  <c r="H6" i="4"/>
  <c r="J6" i="4" s="1"/>
  <c r="I5" i="4"/>
  <c r="H5" i="4"/>
  <c r="J5" i="4" s="1"/>
  <c r="I4" i="4"/>
  <c r="H4" i="4"/>
  <c r="J4" i="4" s="1"/>
  <c r="J3" i="4"/>
  <c r="I3" i="4"/>
  <c r="H3" i="4"/>
  <c r="J2" i="4"/>
  <c r="I2" i="4"/>
  <c r="H2" i="4"/>
  <c r="I21" i="6"/>
  <c r="H21" i="6"/>
  <c r="J21" i="6" s="1"/>
  <c r="I20" i="6"/>
  <c r="H20" i="6"/>
  <c r="J20" i="6" s="1"/>
  <c r="I19" i="6"/>
  <c r="H19" i="6"/>
  <c r="J19" i="6" s="1"/>
  <c r="I18" i="6"/>
  <c r="H18" i="6"/>
  <c r="J18" i="6" s="1"/>
  <c r="I17" i="6"/>
  <c r="H17" i="6"/>
  <c r="J17" i="6" s="1"/>
  <c r="I16" i="6"/>
  <c r="H16" i="6"/>
  <c r="J16" i="6" s="1"/>
  <c r="I15" i="6"/>
  <c r="H15" i="6"/>
  <c r="J15" i="6" s="1"/>
  <c r="I14" i="6"/>
  <c r="H14" i="6"/>
  <c r="J14" i="6" s="1"/>
  <c r="I13" i="6"/>
  <c r="H13" i="6"/>
  <c r="J13" i="6" s="1"/>
  <c r="I12" i="6"/>
  <c r="H12" i="6"/>
  <c r="J12" i="6" s="1"/>
  <c r="I11" i="6"/>
  <c r="H11" i="6"/>
  <c r="J11" i="6" s="1"/>
  <c r="I10" i="6"/>
  <c r="H10" i="6"/>
  <c r="J10" i="6" s="1"/>
  <c r="I9" i="6"/>
  <c r="H9" i="6"/>
  <c r="J9" i="6" s="1"/>
  <c r="I8" i="6"/>
  <c r="H8" i="6"/>
  <c r="J8" i="6" s="1"/>
  <c r="I7" i="6"/>
  <c r="H7" i="6"/>
  <c r="J7" i="6" s="1"/>
  <c r="I6" i="6"/>
  <c r="H6" i="6"/>
  <c r="J6" i="6" s="1"/>
  <c r="I5" i="6"/>
  <c r="H5" i="6"/>
  <c r="J5" i="6" s="1"/>
  <c r="I4" i="6"/>
  <c r="H4" i="6"/>
  <c r="J4" i="6" s="1"/>
  <c r="I3" i="6"/>
  <c r="H3" i="6"/>
  <c r="J3" i="6" s="1"/>
  <c r="I2" i="6"/>
  <c r="H2" i="6"/>
  <c r="J2" i="6" s="1"/>
  <c r="I21" i="7"/>
  <c r="H21" i="7"/>
  <c r="J21" i="7" s="1"/>
  <c r="I20" i="7"/>
  <c r="H20" i="7"/>
  <c r="J20" i="7" s="1"/>
  <c r="J19" i="7"/>
  <c r="I19" i="7"/>
  <c r="H19" i="7"/>
  <c r="I18" i="7"/>
  <c r="H18" i="7"/>
  <c r="J18" i="7" s="1"/>
  <c r="I17" i="7"/>
  <c r="H17" i="7"/>
  <c r="J17" i="7" s="1"/>
  <c r="J16" i="7"/>
  <c r="I16" i="7"/>
  <c r="H16" i="7"/>
  <c r="I15" i="7"/>
  <c r="H15" i="7"/>
  <c r="J15" i="7" s="1"/>
  <c r="I14" i="7"/>
  <c r="H14" i="7"/>
  <c r="J14" i="7" s="1"/>
  <c r="I13" i="7"/>
  <c r="H13" i="7"/>
  <c r="J13" i="7" s="1"/>
  <c r="I12" i="7"/>
  <c r="H12" i="7"/>
  <c r="J12" i="7" s="1"/>
  <c r="I11" i="7"/>
  <c r="H11" i="7"/>
  <c r="J11" i="7" s="1"/>
  <c r="I10" i="7"/>
  <c r="H10" i="7"/>
  <c r="J10" i="7" s="1"/>
  <c r="I9" i="7"/>
  <c r="H9" i="7"/>
  <c r="J9" i="7" s="1"/>
  <c r="I8" i="7"/>
  <c r="H8" i="7"/>
  <c r="J8" i="7" s="1"/>
  <c r="I7" i="7"/>
  <c r="H7" i="7"/>
  <c r="J7" i="7" s="1"/>
  <c r="I6" i="7"/>
  <c r="H6" i="7"/>
  <c r="J6" i="7" s="1"/>
  <c r="I5" i="7"/>
  <c r="H5" i="7"/>
  <c r="J5" i="7" s="1"/>
  <c r="I4" i="7"/>
  <c r="H4" i="7"/>
  <c r="J4" i="7" s="1"/>
  <c r="I3" i="7"/>
  <c r="H3" i="7"/>
  <c r="J3" i="7" s="1"/>
  <c r="I2" i="7"/>
  <c r="H2" i="7"/>
  <c r="J2" i="7" s="1"/>
  <c r="I21" i="8"/>
  <c r="H21" i="8"/>
  <c r="J21" i="8" s="1"/>
  <c r="I20" i="8"/>
  <c r="H20" i="8"/>
  <c r="J20" i="8" s="1"/>
  <c r="I19" i="8"/>
  <c r="H19" i="8"/>
  <c r="J19" i="8" s="1"/>
  <c r="I18" i="8"/>
  <c r="H18" i="8"/>
  <c r="J18" i="8" s="1"/>
  <c r="J17" i="8"/>
  <c r="I17" i="8"/>
  <c r="H17" i="8"/>
  <c r="I16" i="8"/>
  <c r="H16" i="8"/>
  <c r="J16" i="8" s="1"/>
  <c r="I15" i="8"/>
  <c r="H15" i="8"/>
  <c r="J15" i="8" s="1"/>
  <c r="I14" i="8"/>
  <c r="H14" i="8"/>
  <c r="J14" i="8" s="1"/>
  <c r="I13" i="8"/>
  <c r="H13" i="8"/>
  <c r="J13" i="8" s="1"/>
  <c r="I12" i="8"/>
  <c r="H12" i="8"/>
  <c r="J12" i="8" s="1"/>
  <c r="I11" i="8"/>
  <c r="H11" i="8"/>
  <c r="J11" i="8" s="1"/>
  <c r="J10" i="8"/>
  <c r="I10" i="8"/>
  <c r="H10" i="8"/>
  <c r="I9" i="8"/>
  <c r="H9" i="8"/>
  <c r="J9" i="8" s="1"/>
  <c r="I8" i="8"/>
  <c r="H8" i="8"/>
  <c r="J8" i="8" s="1"/>
  <c r="I7" i="8"/>
  <c r="H7" i="8"/>
  <c r="J7" i="8" s="1"/>
  <c r="I6" i="8"/>
  <c r="H6" i="8"/>
  <c r="J6" i="8" s="1"/>
  <c r="I5" i="8"/>
  <c r="H5" i="8"/>
  <c r="J5" i="8" s="1"/>
  <c r="I4" i="8"/>
  <c r="H4" i="8"/>
  <c r="J4" i="8" s="1"/>
  <c r="I3" i="8"/>
  <c r="H3" i="8"/>
  <c r="J3" i="8" s="1"/>
  <c r="I2" i="8"/>
  <c r="H2" i="8"/>
  <c r="J2" i="8" s="1"/>
  <c r="I21" i="9"/>
  <c r="H21" i="9"/>
  <c r="J21" i="9" s="1"/>
  <c r="I20" i="9"/>
  <c r="H20" i="9"/>
  <c r="J20" i="9" s="1"/>
  <c r="I19" i="9"/>
  <c r="H19" i="9"/>
  <c r="J19" i="9" s="1"/>
  <c r="I18" i="9"/>
  <c r="H18" i="9"/>
  <c r="J18" i="9" s="1"/>
  <c r="I17" i="9"/>
  <c r="H17" i="9"/>
  <c r="J17" i="9" s="1"/>
  <c r="J16" i="9"/>
  <c r="I16" i="9"/>
  <c r="H16" i="9"/>
  <c r="I15" i="9"/>
  <c r="H15" i="9"/>
  <c r="J15" i="9" s="1"/>
  <c r="I14" i="9"/>
  <c r="H14" i="9"/>
  <c r="J14" i="9" s="1"/>
  <c r="I13" i="9"/>
  <c r="H13" i="9"/>
  <c r="J13" i="9" s="1"/>
  <c r="I12" i="9"/>
  <c r="H12" i="9"/>
  <c r="J12" i="9" s="1"/>
  <c r="I11" i="9"/>
  <c r="H11" i="9"/>
  <c r="J11" i="9" s="1"/>
  <c r="I10" i="9"/>
  <c r="H10" i="9"/>
  <c r="J10" i="9" s="1"/>
  <c r="I9" i="9"/>
  <c r="H9" i="9"/>
  <c r="J9" i="9" s="1"/>
  <c r="I8" i="9"/>
  <c r="H8" i="9"/>
  <c r="J8" i="9" s="1"/>
  <c r="I7" i="9"/>
  <c r="H7" i="9"/>
  <c r="J7" i="9" s="1"/>
  <c r="I6" i="9"/>
  <c r="H6" i="9"/>
  <c r="J6" i="9" s="1"/>
  <c r="I5" i="9"/>
  <c r="H5" i="9"/>
  <c r="J5" i="9" s="1"/>
  <c r="I4" i="9"/>
  <c r="H4" i="9"/>
  <c r="J4" i="9" s="1"/>
  <c r="I3" i="9"/>
  <c r="H3" i="9"/>
  <c r="J3" i="9" s="1"/>
  <c r="I2" i="9"/>
  <c r="H2" i="9"/>
  <c r="J2" i="9" s="1"/>
  <c r="I21" i="10"/>
  <c r="H21" i="10"/>
  <c r="J21" i="10" s="1"/>
  <c r="I20" i="10"/>
  <c r="H20" i="10"/>
  <c r="J20" i="10" s="1"/>
  <c r="I19" i="10"/>
  <c r="H19" i="10"/>
  <c r="J19" i="10" s="1"/>
  <c r="I18" i="10"/>
  <c r="H18" i="10"/>
  <c r="J18" i="10" s="1"/>
  <c r="I17" i="10"/>
  <c r="H17" i="10"/>
  <c r="J17" i="10" s="1"/>
  <c r="I16" i="10"/>
  <c r="H16" i="10"/>
  <c r="J16" i="10" s="1"/>
  <c r="I15" i="10"/>
  <c r="H15" i="10"/>
  <c r="J15" i="10" s="1"/>
  <c r="I14" i="10"/>
  <c r="H14" i="10"/>
  <c r="J14" i="10" s="1"/>
  <c r="I13" i="10"/>
  <c r="H13" i="10"/>
  <c r="J13" i="10" s="1"/>
  <c r="J12" i="10"/>
  <c r="I12" i="10"/>
  <c r="H12" i="10"/>
  <c r="I11" i="10"/>
  <c r="H11" i="10"/>
  <c r="J11" i="10" s="1"/>
  <c r="I10" i="10"/>
  <c r="H10" i="10"/>
  <c r="J10" i="10" s="1"/>
  <c r="I9" i="10"/>
  <c r="H9" i="10"/>
  <c r="J9" i="10" s="1"/>
  <c r="I8" i="10"/>
  <c r="H8" i="10"/>
  <c r="J8" i="10" s="1"/>
  <c r="I7" i="10"/>
  <c r="H7" i="10"/>
  <c r="J7" i="10" s="1"/>
  <c r="I6" i="10"/>
  <c r="H6" i="10"/>
  <c r="J6" i="10" s="1"/>
  <c r="I5" i="10"/>
  <c r="H5" i="10"/>
  <c r="J5" i="10" s="1"/>
  <c r="J4" i="10"/>
  <c r="I4" i="10"/>
  <c r="H4" i="10"/>
  <c r="I3" i="10"/>
  <c r="H3" i="10"/>
  <c r="J3" i="10" s="1"/>
  <c r="I2" i="10"/>
  <c r="H2" i="10"/>
  <c r="J2" i="10" s="1"/>
  <c r="I21" i="11"/>
  <c r="H21" i="11"/>
  <c r="J21" i="11" s="1"/>
  <c r="I20" i="11"/>
  <c r="H20" i="11"/>
  <c r="J20" i="11" s="1"/>
  <c r="J19" i="11"/>
  <c r="I19" i="11"/>
  <c r="H19" i="11"/>
  <c r="I18" i="11"/>
  <c r="H18" i="11"/>
  <c r="J18" i="11" s="1"/>
  <c r="I17" i="11"/>
  <c r="H17" i="11"/>
  <c r="J17" i="11" s="1"/>
  <c r="J16" i="11"/>
  <c r="I16" i="11"/>
  <c r="H16" i="11"/>
  <c r="I15" i="11"/>
  <c r="H15" i="11"/>
  <c r="J15" i="11" s="1"/>
  <c r="I14" i="11"/>
  <c r="H14" i="11"/>
  <c r="J14" i="11" s="1"/>
  <c r="I13" i="11"/>
  <c r="H13" i="11"/>
  <c r="J13" i="11" s="1"/>
  <c r="I12" i="11"/>
  <c r="H12" i="11"/>
  <c r="J12" i="11" s="1"/>
  <c r="J11" i="11"/>
  <c r="I11" i="11"/>
  <c r="H11" i="11"/>
  <c r="I10" i="11"/>
  <c r="H10" i="11"/>
  <c r="J10" i="11" s="1"/>
  <c r="I9" i="11"/>
  <c r="H9" i="11"/>
  <c r="J9" i="11" s="1"/>
  <c r="I8" i="11"/>
  <c r="H8" i="11"/>
  <c r="J8" i="11" s="1"/>
  <c r="I7" i="11"/>
  <c r="H7" i="11"/>
  <c r="J7" i="11" s="1"/>
  <c r="I6" i="11"/>
  <c r="H6" i="11"/>
  <c r="J6" i="11" s="1"/>
  <c r="I5" i="11"/>
  <c r="H5" i="11"/>
  <c r="J5" i="11" s="1"/>
  <c r="I4" i="11"/>
  <c r="H4" i="11"/>
  <c r="J4" i="11" s="1"/>
  <c r="I3" i="11"/>
  <c r="H3" i="11"/>
  <c r="J3" i="11" s="1"/>
  <c r="I2" i="11"/>
  <c r="H2" i="11"/>
  <c r="J2" i="11" s="1"/>
  <c r="I21" i="12"/>
  <c r="H21" i="12"/>
  <c r="J21" i="12" s="1"/>
  <c r="I20" i="12"/>
  <c r="H20" i="12"/>
  <c r="J20" i="12" s="1"/>
  <c r="I19" i="12"/>
  <c r="H19" i="12"/>
  <c r="J19" i="12" s="1"/>
  <c r="I18" i="12"/>
  <c r="H18" i="12"/>
  <c r="J18" i="12" s="1"/>
  <c r="I17" i="12"/>
  <c r="H17" i="12"/>
  <c r="J17" i="12" s="1"/>
  <c r="I16" i="12"/>
  <c r="H16" i="12"/>
  <c r="J16" i="12" s="1"/>
  <c r="I15" i="12"/>
  <c r="H15" i="12"/>
  <c r="J15" i="12" s="1"/>
  <c r="I14" i="12"/>
  <c r="H14" i="12"/>
  <c r="J14" i="12" s="1"/>
  <c r="I13" i="12"/>
  <c r="H13" i="12"/>
  <c r="J13" i="12" s="1"/>
  <c r="I12" i="12"/>
  <c r="H12" i="12"/>
  <c r="J12" i="12" s="1"/>
  <c r="J11" i="12"/>
  <c r="I11" i="12"/>
  <c r="H11" i="12"/>
  <c r="I10" i="12"/>
  <c r="H10" i="12"/>
  <c r="J10" i="12" s="1"/>
  <c r="J9" i="12"/>
  <c r="I9" i="12"/>
  <c r="H9" i="12"/>
  <c r="J8" i="12"/>
  <c r="I8" i="12"/>
  <c r="H8" i="12"/>
  <c r="I7" i="12"/>
  <c r="H7" i="12"/>
  <c r="J7" i="12" s="1"/>
  <c r="J6" i="12"/>
  <c r="I6" i="12"/>
  <c r="H6" i="12"/>
  <c r="I5" i="12"/>
  <c r="H5" i="12"/>
  <c r="J5" i="12" s="1"/>
  <c r="I4" i="12"/>
  <c r="H4" i="12"/>
  <c r="J4" i="12" s="1"/>
  <c r="J3" i="12"/>
  <c r="I3" i="12"/>
  <c r="H3" i="12"/>
  <c r="I2" i="12"/>
  <c r="H2" i="12"/>
  <c r="J2" i="12" s="1"/>
  <c r="I21" i="13"/>
  <c r="H21" i="13"/>
  <c r="J21" i="13" s="1"/>
  <c r="I20" i="13"/>
  <c r="H20" i="13"/>
  <c r="J20" i="13" s="1"/>
  <c r="I19" i="13"/>
  <c r="H19" i="13"/>
  <c r="J19" i="13" s="1"/>
  <c r="I18" i="13"/>
  <c r="H18" i="13"/>
  <c r="J18" i="13" s="1"/>
  <c r="I17" i="13"/>
  <c r="H17" i="13"/>
  <c r="J17" i="13" s="1"/>
  <c r="I16" i="13"/>
  <c r="H16" i="13"/>
  <c r="J16" i="13" s="1"/>
  <c r="I15" i="13"/>
  <c r="H15" i="13"/>
  <c r="J15" i="13" s="1"/>
  <c r="I14" i="13"/>
  <c r="H14" i="13"/>
  <c r="J14" i="13" s="1"/>
  <c r="I13" i="13"/>
  <c r="H13" i="13"/>
  <c r="J13" i="13" s="1"/>
  <c r="I12" i="13"/>
  <c r="H12" i="13"/>
  <c r="J12" i="13" s="1"/>
  <c r="I11" i="13"/>
  <c r="H11" i="13"/>
  <c r="J11" i="13" s="1"/>
  <c r="J10" i="13"/>
  <c r="I10" i="13"/>
  <c r="H10" i="13"/>
  <c r="I9" i="13"/>
  <c r="H9" i="13"/>
  <c r="J9" i="13" s="1"/>
  <c r="I8" i="13"/>
  <c r="H8" i="13"/>
  <c r="J8" i="13" s="1"/>
  <c r="I7" i="13"/>
  <c r="H7" i="13"/>
  <c r="J7" i="13" s="1"/>
  <c r="I6" i="13"/>
  <c r="H6" i="13"/>
  <c r="J6" i="13" s="1"/>
  <c r="I5" i="13"/>
  <c r="H5" i="13"/>
  <c r="J5" i="13" s="1"/>
  <c r="I4" i="13"/>
  <c r="H4" i="13"/>
  <c r="J4" i="13" s="1"/>
  <c r="J3" i="13"/>
  <c r="I3" i="13"/>
  <c r="H3" i="13"/>
  <c r="I2" i="13"/>
  <c r="H2" i="13"/>
  <c r="J2" i="13" s="1"/>
  <c r="I21" i="14"/>
  <c r="H21" i="14"/>
  <c r="J21" i="14" s="1"/>
  <c r="I20" i="14"/>
  <c r="H20" i="14"/>
  <c r="J20" i="14" s="1"/>
  <c r="I19" i="14"/>
  <c r="H19" i="14"/>
  <c r="J19" i="14" s="1"/>
  <c r="I18" i="14"/>
  <c r="H18" i="14"/>
  <c r="J18" i="14" s="1"/>
  <c r="I17" i="14"/>
  <c r="H17" i="14"/>
  <c r="J17" i="14" s="1"/>
  <c r="I16" i="14"/>
  <c r="H16" i="14"/>
  <c r="J16" i="14" s="1"/>
  <c r="I15" i="14"/>
  <c r="H15" i="14"/>
  <c r="J15" i="14" s="1"/>
  <c r="I14" i="14"/>
  <c r="H14" i="14"/>
  <c r="J14" i="14" s="1"/>
  <c r="I13" i="14"/>
  <c r="H13" i="14"/>
  <c r="J13" i="14" s="1"/>
  <c r="I12" i="14"/>
  <c r="H12" i="14"/>
  <c r="J12" i="14" s="1"/>
  <c r="J11" i="14"/>
  <c r="I11" i="14"/>
  <c r="H11" i="14"/>
  <c r="I10" i="14"/>
  <c r="H10" i="14"/>
  <c r="J10" i="14" s="1"/>
  <c r="I9" i="14"/>
  <c r="H9" i="14"/>
  <c r="J9" i="14" s="1"/>
  <c r="J8" i="14"/>
  <c r="I8" i="14"/>
  <c r="H8" i="14"/>
  <c r="I7" i="14"/>
  <c r="H7" i="14"/>
  <c r="J7" i="14" s="1"/>
  <c r="I6" i="14"/>
  <c r="H6" i="14"/>
  <c r="J6" i="14" s="1"/>
  <c r="I5" i="14"/>
  <c r="H5" i="14"/>
  <c r="J5" i="14" s="1"/>
  <c r="I4" i="14"/>
  <c r="H4" i="14"/>
  <c r="J4" i="14" s="1"/>
  <c r="I3" i="14"/>
  <c r="H3" i="14"/>
  <c r="J3" i="14" s="1"/>
  <c r="I2" i="14"/>
  <c r="H2" i="14"/>
  <c r="J2" i="14" s="1"/>
  <c r="I21" i="16"/>
  <c r="J21" i="16" s="1"/>
  <c r="H21" i="16"/>
  <c r="I20" i="16"/>
  <c r="J20" i="16" s="1"/>
  <c r="H20" i="16"/>
  <c r="I19" i="16"/>
  <c r="J19" i="16" s="1"/>
  <c r="H19" i="16"/>
  <c r="I18" i="16"/>
  <c r="J18" i="16" s="1"/>
  <c r="H18" i="16"/>
  <c r="I17" i="16"/>
  <c r="J17" i="16" s="1"/>
  <c r="H17" i="16"/>
  <c r="I16" i="16"/>
  <c r="J16" i="16" s="1"/>
  <c r="H16" i="16"/>
  <c r="I15" i="16"/>
  <c r="J15" i="16" s="1"/>
  <c r="H15" i="16"/>
  <c r="J14" i="16"/>
  <c r="I14" i="16"/>
  <c r="H14" i="16"/>
  <c r="I13" i="16"/>
  <c r="J13" i="16" s="1"/>
  <c r="H13" i="16"/>
  <c r="I12" i="16"/>
  <c r="J12" i="16" s="1"/>
  <c r="H12" i="16"/>
  <c r="I11" i="16"/>
  <c r="J11" i="16" s="1"/>
  <c r="H11" i="16"/>
  <c r="I10" i="16"/>
  <c r="J10" i="16" s="1"/>
  <c r="H10" i="16"/>
  <c r="I9" i="16"/>
  <c r="J9" i="16" s="1"/>
  <c r="H9" i="16"/>
  <c r="I8" i="16"/>
  <c r="J8" i="16" s="1"/>
  <c r="H8" i="16"/>
  <c r="J7" i="16"/>
  <c r="I7" i="16"/>
  <c r="H7" i="16"/>
  <c r="J6" i="16"/>
  <c r="I6" i="16"/>
  <c r="H6" i="16"/>
  <c r="I5" i="16"/>
  <c r="J5" i="16" s="1"/>
  <c r="H5" i="16"/>
  <c r="I4" i="16"/>
  <c r="J4" i="16" s="1"/>
  <c r="H4" i="16"/>
  <c r="I3" i="16"/>
  <c r="J3" i="16" s="1"/>
  <c r="H3" i="16"/>
  <c r="I2" i="16"/>
  <c r="J2" i="16" s="1"/>
  <c r="H2" i="16"/>
  <c r="I21" i="17"/>
  <c r="J21" i="17" s="1"/>
  <c r="H21" i="17"/>
  <c r="I20" i="17"/>
  <c r="J20" i="17" s="1"/>
  <c r="H20" i="17"/>
  <c r="I19" i="17"/>
  <c r="J19" i="17" s="1"/>
  <c r="H19" i="17"/>
  <c r="I18" i="17"/>
  <c r="J18" i="17" s="1"/>
  <c r="H18" i="17"/>
  <c r="I17" i="17"/>
  <c r="J17" i="17" s="1"/>
  <c r="H17" i="17"/>
  <c r="J16" i="17"/>
  <c r="I16" i="17"/>
  <c r="H16" i="17"/>
  <c r="I15" i="17"/>
  <c r="J15" i="17" s="1"/>
  <c r="H15" i="17"/>
  <c r="I14" i="17"/>
  <c r="J14" i="17" s="1"/>
  <c r="H14" i="17"/>
  <c r="I13" i="17"/>
  <c r="J13" i="17" s="1"/>
  <c r="H13" i="17"/>
  <c r="I12" i="17"/>
  <c r="J12" i="17" s="1"/>
  <c r="H12" i="17"/>
  <c r="I11" i="17"/>
  <c r="J11" i="17" s="1"/>
  <c r="H11" i="17"/>
  <c r="I10" i="17"/>
  <c r="J10" i="17" s="1"/>
  <c r="H10" i="17"/>
  <c r="I9" i="17"/>
  <c r="J9" i="17" s="1"/>
  <c r="H9" i="17"/>
  <c r="I8" i="17"/>
  <c r="J8" i="17" s="1"/>
  <c r="H8" i="17"/>
  <c r="I7" i="17"/>
  <c r="J7" i="17" s="1"/>
  <c r="H7" i="17"/>
  <c r="I6" i="17"/>
  <c r="J6" i="17" s="1"/>
  <c r="H6" i="17"/>
  <c r="I5" i="17"/>
  <c r="J5" i="17" s="1"/>
  <c r="H5" i="17"/>
  <c r="I4" i="17"/>
  <c r="J4" i="17" s="1"/>
  <c r="H4" i="17"/>
  <c r="I3" i="17"/>
  <c r="J3" i="17" s="1"/>
  <c r="H3" i="17"/>
  <c r="I2" i="17"/>
  <c r="J2" i="17" s="1"/>
  <c r="H2" i="17"/>
  <c r="I21" i="20"/>
  <c r="J21" i="20" s="1"/>
  <c r="H21" i="20"/>
  <c r="I20" i="20"/>
  <c r="J20" i="20" s="1"/>
  <c r="H20" i="20"/>
  <c r="I19" i="20"/>
  <c r="J19" i="20" s="1"/>
  <c r="H19" i="20"/>
  <c r="I18" i="20"/>
  <c r="J18" i="20" s="1"/>
  <c r="H18" i="20"/>
  <c r="J17" i="20"/>
  <c r="I17" i="20"/>
  <c r="H17" i="20"/>
  <c r="J16" i="20"/>
  <c r="I16" i="20"/>
  <c r="H16" i="20"/>
  <c r="I15" i="20"/>
  <c r="J15" i="20" s="1"/>
  <c r="H15" i="20"/>
  <c r="I14" i="20"/>
  <c r="J14" i="20" s="1"/>
  <c r="H14" i="20"/>
  <c r="I13" i="20"/>
  <c r="J13" i="20" s="1"/>
  <c r="H13" i="20"/>
  <c r="I12" i="20"/>
  <c r="J12" i="20" s="1"/>
  <c r="H12" i="20"/>
  <c r="I11" i="20"/>
  <c r="J11" i="20" s="1"/>
  <c r="H11" i="20"/>
  <c r="I10" i="20"/>
  <c r="J10" i="20" s="1"/>
  <c r="H10" i="20"/>
  <c r="J9" i="20"/>
  <c r="I9" i="20"/>
  <c r="H9" i="20"/>
  <c r="I8" i="20"/>
  <c r="J8" i="20" s="1"/>
  <c r="H8" i="20"/>
  <c r="I7" i="20"/>
  <c r="J7" i="20" s="1"/>
  <c r="H7" i="20"/>
  <c r="I6" i="20"/>
  <c r="J6" i="20" s="1"/>
  <c r="H6" i="20"/>
  <c r="I5" i="20"/>
  <c r="J5" i="20" s="1"/>
  <c r="H5" i="20"/>
  <c r="I4" i="20"/>
  <c r="J4" i="20" s="1"/>
  <c r="H4" i="20"/>
  <c r="I3" i="20"/>
  <c r="J3" i="20" s="1"/>
  <c r="H3" i="20"/>
  <c r="I2" i="20"/>
  <c r="J2" i="20" s="1"/>
  <c r="AY15" i="1" s="1"/>
  <c r="H2" i="20"/>
  <c r="I21" i="21"/>
  <c r="J21" i="21" s="1"/>
  <c r="H21" i="21"/>
  <c r="I20" i="21"/>
  <c r="J20" i="21" s="1"/>
  <c r="H20" i="21"/>
  <c r="I19" i="21"/>
  <c r="J19" i="21" s="1"/>
  <c r="H19" i="21"/>
  <c r="I18" i="21"/>
  <c r="J18" i="21" s="1"/>
  <c r="H18" i="21"/>
  <c r="J17" i="21"/>
  <c r="I17" i="21"/>
  <c r="H17" i="21"/>
  <c r="I16" i="21"/>
  <c r="J16" i="21" s="1"/>
  <c r="H16" i="21"/>
  <c r="I15" i="21"/>
  <c r="J15" i="21" s="1"/>
  <c r="H15" i="21"/>
  <c r="I14" i="21"/>
  <c r="J14" i="21" s="1"/>
  <c r="H14" i="21"/>
  <c r="I13" i="21"/>
  <c r="J13" i="21" s="1"/>
  <c r="H13" i="21"/>
  <c r="I12" i="21"/>
  <c r="J12" i="21" s="1"/>
  <c r="H12" i="21"/>
  <c r="I11" i="21"/>
  <c r="J11" i="21" s="1"/>
  <c r="H11" i="21"/>
  <c r="I10" i="21"/>
  <c r="J10" i="21" s="1"/>
  <c r="H10" i="21"/>
  <c r="I9" i="21"/>
  <c r="J9" i="21" s="1"/>
  <c r="H9" i="21"/>
  <c r="I8" i="21"/>
  <c r="J8" i="21" s="1"/>
  <c r="H8" i="21"/>
  <c r="I7" i="21"/>
  <c r="J7" i="21" s="1"/>
  <c r="H7" i="21"/>
  <c r="I6" i="21"/>
  <c r="J6" i="21" s="1"/>
  <c r="H6" i="21"/>
  <c r="I5" i="21"/>
  <c r="J5" i="21" s="1"/>
  <c r="H5" i="21"/>
  <c r="I4" i="21"/>
  <c r="J4" i="21" s="1"/>
  <c r="H4" i="21"/>
  <c r="I3" i="21"/>
  <c r="J3" i="21" s="1"/>
  <c r="H3" i="21"/>
  <c r="I2" i="21"/>
  <c r="J2" i="21" s="1"/>
  <c r="AY16" i="1" s="1"/>
  <c r="H2" i="21"/>
  <c r="I21" i="22"/>
  <c r="J21" i="22" s="1"/>
  <c r="H21" i="22"/>
  <c r="I20" i="22"/>
  <c r="J20" i="22" s="1"/>
  <c r="H20" i="22"/>
  <c r="I19" i="22"/>
  <c r="J19" i="22" s="1"/>
  <c r="H19" i="22"/>
  <c r="I18" i="22"/>
  <c r="J18" i="22" s="1"/>
  <c r="H18" i="22"/>
  <c r="I17" i="22"/>
  <c r="J17" i="22" s="1"/>
  <c r="H17" i="22"/>
  <c r="J16" i="22"/>
  <c r="I16" i="22"/>
  <c r="H16" i="22"/>
  <c r="I15" i="22"/>
  <c r="J15" i="22" s="1"/>
  <c r="H15" i="22"/>
  <c r="I14" i="22"/>
  <c r="J14" i="22" s="1"/>
  <c r="H14" i="22"/>
  <c r="I13" i="22"/>
  <c r="J13" i="22" s="1"/>
  <c r="H13" i="22"/>
  <c r="I12" i="22"/>
  <c r="J12" i="22" s="1"/>
  <c r="H12" i="22"/>
  <c r="I11" i="22"/>
  <c r="J11" i="22" s="1"/>
  <c r="H11" i="22"/>
  <c r="I10" i="22"/>
  <c r="J10" i="22" s="1"/>
  <c r="H10" i="22"/>
  <c r="I9" i="22"/>
  <c r="J9" i="22" s="1"/>
  <c r="H9" i="22"/>
  <c r="J8" i="22"/>
  <c r="I8" i="22"/>
  <c r="H8" i="22"/>
  <c r="I7" i="22"/>
  <c r="J7" i="22" s="1"/>
  <c r="H7" i="22"/>
  <c r="J6" i="22"/>
  <c r="I6" i="22"/>
  <c r="H6" i="22"/>
  <c r="I5" i="22"/>
  <c r="J5" i="22" s="1"/>
  <c r="H5" i="22"/>
  <c r="I4" i="22"/>
  <c r="J4" i="22" s="1"/>
  <c r="H4" i="22"/>
  <c r="I3" i="22"/>
  <c r="J3" i="22" s="1"/>
  <c r="H3" i="22"/>
  <c r="I2" i="22"/>
  <c r="J2" i="22" s="1"/>
  <c r="H2" i="22"/>
  <c r="I21" i="23"/>
  <c r="J21" i="23" s="1"/>
  <c r="H21" i="23"/>
  <c r="I20" i="23"/>
  <c r="J20" i="23" s="1"/>
  <c r="H20" i="23"/>
  <c r="I19" i="23"/>
  <c r="J19" i="23" s="1"/>
  <c r="H19" i="23"/>
  <c r="I18" i="23"/>
  <c r="J18" i="23" s="1"/>
  <c r="H18" i="23"/>
  <c r="J17" i="23"/>
  <c r="I17" i="23"/>
  <c r="H17" i="23"/>
  <c r="J16" i="23"/>
  <c r="I16" i="23"/>
  <c r="H16" i="23"/>
  <c r="J15" i="23"/>
  <c r="I15" i="23"/>
  <c r="H15" i="23"/>
  <c r="I14" i="23"/>
  <c r="J14" i="23" s="1"/>
  <c r="H14" i="23"/>
  <c r="I13" i="23"/>
  <c r="J13" i="23" s="1"/>
  <c r="H13" i="23"/>
  <c r="I12" i="23"/>
  <c r="J12" i="23" s="1"/>
  <c r="H12" i="23"/>
  <c r="I11" i="23"/>
  <c r="J11" i="23" s="1"/>
  <c r="H11" i="23"/>
  <c r="I10" i="23"/>
  <c r="J10" i="23" s="1"/>
  <c r="H10" i="23"/>
  <c r="J9" i="23"/>
  <c r="I9" i="23"/>
  <c r="H9" i="23"/>
  <c r="I8" i="23"/>
  <c r="J8" i="23" s="1"/>
  <c r="H8" i="23"/>
  <c r="I7" i="23"/>
  <c r="J7" i="23" s="1"/>
  <c r="H7" i="23"/>
  <c r="I6" i="23"/>
  <c r="J6" i="23" s="1"/>
  <c r="H6" i="23"/>
  <c r="I5" i="23"/>
  <c r="J5" i="23" s="1"/>
  <c r="H5" i="23"/>
  <c r="I4" i="23"/>
  <c r="J4" i="23" s="1"/>
  <c r="H4" i="23"/>
  <c r="I3" i="23"/>
  <c r="J3" i="23" s="1"/>
  <c r="H3" i="23"/>
  <c r="I2" i="23"/>
  <c r="J2" i="23" s="1"/>
  <c r="H2" i="23"/>
  <c r="I21" i="24"/>
  <c r="J21" i="24" s="1"/>
  <c r="H21" i="24"/>
  <c r="I20" i="24"/>
  <c r="J20" i="24" s="1"/>
  <c r="H20" i="24"/>
  <c r="I19" i="24"/>
  <c r="J19" i="24" s="1"/>
  <c r="H19" i="24"/>
  <c r="I18" i="24"/>
  <c r="J18" i="24" s="1"/>
  <c r="H18" i="24"/>
  <c r="I17" i="24"/>
  <c r="J17" i="24" s="1"/>
  <c r="H17" i="24"/>
  <c r="J16" i="24"/>
  <c r="I16" i="24"/>
  <c r="H16" i="24"/>
  <c r="I15" i="24"/>
  <c r="J15" i="24" s="1"/>
  <c r="H15" i="24"/>
  <c r="I14" i="24"/>
  <c r="J14" i="24" s="1"/>
  <c r="H14" i="24"/>
  <c r="I13" i="24"/>
  <c r="J13" i="24" s="1"/>
  <c r="H13" i="24"/>
  <c r="I12" i="24"/>
  <c r="J12" i="24" s="1"/>
  <c r="H12" i="24"/>
  <c r="I11" i="24"/>
  <c r="J11" i="24" s="1"/>
  <c r="H11" i="24"/>
  <c r="I10" i="24"/>
  <c r="J10" i="24" s="1"/>
  <c r="H10" i="24"/>
  <c r="I9" i="24"/>
  <c r="J9" i="24" s="1"/>
  <c r="H9" i="24"/>
  <c r="I8" i="24"/>
  <c r="J8" i="24" s="1"/>
  <c r="H8" i="24"/>
  <c r="I7" i="24"/>
  <c r="J7" i="24" s="1"/>
  <c r="H7" i="24"/>
  <c r="J6" i="24"/>
  <c r="I6" i="24"/>
  <c r="H6" i="24"/>
  <c r="I5" i="24"/>
  <c r="J5" i="24" s="1"/>
  <c r="H5" i="24"/>
  <c r="I4" i="24"/>
  <c r="J4" i="24" s="1"/>
  <c r="H4" i="24"/>
  <c r="I3" i="24"/>
  <c r="J3" i="24" s="1"/>
  <c r="H3" i="24"/>
  <c r="I2" i="24"/>
  <c r="J2" i="24" s="1"/>
  <c r="H2" i="24"/>
  <c r="I21" i="25"/>
  <c r="J21" i="25" s="1"/>
  <c r="H21" i="25"/>
  <c r="I20" i="25"/>
  <c r="J20" i="25" s="1"/>
  <c r="H20" i="25"/>
  <c r="I19" i="25"/>
  <c r="J19" i="25" s="1"/>
  <c r="H19" i="25"/>
  <c r="I18" i="25"/>
  <c r="J18" i="25" s="1"/>
  <c r="H18" i="25"/>
  <c r="I17" i="25"/>
  <c r="J17" i="25" s="1"/>
  <c r="H17" i="25"/>
  <c r="J16" i="25"/>
  <c r="I16" i="25"/>
  <c r="H16" i="25"/>
  <c r="I15" i="25"/>
  <c r="J15" i="25" s="1"/>
  <c r="H15" i="25"/>
  <c r="I14" i="25"/>
  <c r="J14" i="25" s="1"/>
  <c r="H14" i="25"/>
  <c r="I13" i="25"/>
  <c r="J13" i="25" s="1"/>
  <c r="H13" i="25"/>
  <c r="I12" i="25"/>
  <c r="J12" i="25" s="1"/>
  <c r="H12" i="25"/>
  <c r="I11" i="25"/>
  <c r="J11" i="25" s="1"/>
  <c r="H11" i="25"/>
  <c r="I10" i="25"/>
  <c r="J10" i="25" s="1"/>
  <c r="H10" i="25"/>
  <c r="I9" i="25"/>
  <c r="J9" i="25" s="1"/>
  <c r="H9" i="25"/>
  <c r="J8" i="25"/>
  <c r="I8" i="25"/>
  <c r="H8" i="25"/>
  <c r="I7" i="25"/>
  <c r="J7" i="25" s="1"/>
  <c r="H7" i="25"/>
  <c r="I6" i="25"/>
  <c r="J6" i="25" s="1"/>
  <c r="H6" i="25"/>
  <c r="I5" i="25"/>
  <c r="J5" i="25" s="1"/>
  <c r="H5" i="25"/>
  <c r="I4" i="25"/>
  <c r="J4" i="25" s="1"/>
  <c r="H4" i="25"/>
  <c r="I3" i="25"/>
  <c r="J3" i="25" s="1"/>
  <c r="H3" i="25"/>
  <c r="I2" i="25"/>
  <c r="J2" i="25" s="1"/>
  <c r="H2" i="25"/>
  <c r="I21" i="26"/>
  <c r="J21" i="26" s="1"/>
  <c r="H21" i="26"/>
  <c r="I20" i="26"/>
  <c r="J20" i="26" s="1"/>
  <c r="H20" i="26"/>
  <c r="I19" i="26"/>
  <c r="J19" i="26" s="1"/>
  <c r="H19" i="26"/>
  <c r="I18" i="26"/>
  <c r="J18" i="26" s="1"/>
  <c r="H18" i="26"/>
  <c r="I17" i="26"/>
  <c r="J17" i="26" s="1"/>
  <c r="H17" i="26"/>
  <c r="J16" i="26"/>
  <c r="I16" i="26"/>
  <c r="H16" i="26"/>
  <c r="I15" i="26"/>
  <c r="J15" i="26" s="1"/>
  <c r="H15" i="26"/>
  <c r="I14" i="26"/>
  <c r="J14" i="26" s="1"/>
  <c r="H14" i="26"/>
  <c r="I13" i="26"/>
  <c r="J13" i="26" s="1"/>
  <c r="H13" i="26"/>
  <c r="I12" i="26"/>
  <c r="J12" i="26" s="1"/>
  <c r="H12" i="26"/>
  <c r="I11" i="26"/>
  <c r="J11" i="26" s="1"/>
  <c r="H11" i="26"/>
  <c r="I10" i="26"/>
  <c r="J10" i="26" s="1"/>
  <c r="H10" i="26"/>
  <c r="I9" i="26"/>
  <c r="J9" i="26" s="1"/>
  <c r="H9" i="26"/>
  <c r="J8" i="26"/>
  <c r="I8" i="26"/>
  <c r="H8" i="26"/>
  <c r="I7" i="26"/>
  <c r="J7" i="26" s="1"/>
  <c r="H7" i="26"/>
  <c r="I6" i="26"/>
  <c r="J6" i="26" s="1"/>
  <c r="H6" i="26"/>
  <c r="I5" i="26"/>
  <c r="J5" i="26" s="1"/>
  <c r="H5" i="26"/>
  <c r="I4" i="26"/>
  <c r="J4" i="26" s="1"/>
  <c r="H4" i="26"/>
  <c r="I3" i="26"/>
  <c r="J3" i="26" s="1"/>
  <c r="H3" i="26"/>
  <c r="I2" i="26"/>
  <c r="J2" i="26" s="1"/>
  <c r="H2" i="26"/>
  <c r="I21" i="15"/>
  <c r="H21" i="15"/>
  <c r="J21" i="15" s="1"/>
  <c r="I20" i="15"/>
  <c r="H20" i="15"/>
  <c r="J20" i="15" s="1"/>
  <c r="I19" i="15"/>
  <c r="H19" i="15"/>
  <c r="J19" i="15" s="1"/>
  <c r="I18" i="15"/>
  <c r="H18" i="15"/>
  <c r="J18" i="15" s="1"/>
  <c r="I17" i="15"/>
  <c r="H17" i="15"/>
  <c r="J17" i="15" s="1"/>
  <c r="J16" i="15"/>
  <c r="I16" i="15"/>
  <c r="H16" i="15"/>
  <c r="I15" i="15"/>
  <c r="H15" i="15"/>
  <c r="J15" i="15" s="1"/>
  <c r="I14" i="15"/>
  <c r="H14" i="15"/>
  <c r="J14" i="15" s="1"/>
  <c r="I13" i="15"/>
  <c r="H13" i="15"/>
  <c r="J13" i="15" s="1"/>
  <c r="I12" i="15"/>
  <c r="H12" i="15"/>
  <c r="J12" i="15" s="1"/>
  <c r="I11" i="15"/>
  <c r="H11" i="15"/>
  <c r="J11" i="15" s="1"/>
  <c r="J10" i="15"/>
  <c r="I10" i="15"/>
  <c r="H10" i="15"/>
  <c r="I9" i="15"/>
  <c r="H9" i="15"/>
  <c r="J9" i="15" s="1"/>
  <c r="I8" i="15"/>
  <c r="H8" i="15"/>
  <c r="J8" i="15" s="1"/>
  <c r="J7" i="15"/>
  <c r="I7" i="15"/>
  <c r="H7" i="15"/>
  <c r="I6" i="15"/>
  <c r="H6" i="15"/>
  <c r="J6" i="15" s="1"/>
  <c r="I5" i="15"/>
  <c r="H5" i="15"/>
  <c r="J5" i="15" s="1"/>
  <c r="I4" i="15"/>
  <c r="H4" i="15"/>
  <c r="J4" i="15" s="1"/>
  <c r="J3" i="15"/>
  <c r="I3" i="15"/>
  <c r="H3" i="15"/>
  <c r="I2" i="15"/>
  <c r="H2" i="15"/>
  <c r="J2" i="15" s="1"/>
  <c r="I21" i="27"/>
  <c r="J21" i="27" s="1"/>
  <c r="H21" i="27"/>
  <c r="I20" i="27"/>
  <c r="J20" i="27" s="1"/>
  <c r="H20" i="27"/>
  <c r="I19" i="27"/>
  <c r="J19" i="27" s="1"/>
  <c r="H19" i="27"/>
  <c r="I18" i="27"/>
  <c r="J18" i="27" s="1"/>
  <c r="H18" i="27"/>
  <c r="I17" i="27"/>
  <c r="J17" i="27" s="1"/>
  <c r="H17" i="27"/>
  <c r="I16" i="27"/>
  <c r="J16" i="27" s="1"/>
  <c r="H16" i="27"/>
  <c r="I15" i="27"/>
  <c r="J15" i="27" s="1"/>
  <c r="H15" i="27"/>
  <c r="J14" i="27"/>
  <c r="I14" i="27"/>
  <c r="H14" i="27"/>
  <c r="I13" i="27"/>
  <c r="J13" i="27" s="1"/>
  <c r="H13" i="27"/>
  <c r="J12" i="27"/>
  <c r="I12" i="27"/>
  <c r="H12" i="27"/>
  <c r="I11" i="27"/>
  <c r="J11" i="27" s="1"/>
  <c r="H11" i="27"/>
  <c r="I10" i="27"/>
  <c r="J10" i="27" s="1"/>
  <c r="H10" i="27"/>
  <c r="I9" i="27"/>
  <c r="J9" i="27" s="1"/>
  <c r="H9" i="27"/>
  <c r="I8" i="27"/>
  <c r="J8" i="27" s="1"/>
  <c r="H8" i="27"/>
  <c r="I7" i="27"/>
  <c r="J7" i="27" s="1"/>
  <c r="H7" i="27"/>
  <c r="I6" i="27"/>
  <c r="J6" i="27" s="1"/>
  <c r="H6" i="27"/>
  <c r="I5" i="27"/>
  <c r="J5" i="27" s="1"/>
  <c r="H5" i="27"/>
  <c r="J4" i="27"/>
  <c r="I4" i="27"/>
  <c r="H4" i="27"/>
  <c r="I3" i="27"/>
  <c r="J3" i="27" s="1"/>
  <c r="H3" i="27"/>
  <c r="I2" i="27"/>
  <c r="J2" i="27" s="1"/>
  <c r="H2" i="27"/>
  <c r="AP11" i="1"/>
  <c r="AP10" i="1"/>
  <c r="AP9" i="1"/>
  <c r="AO11" i="1"/>
  <c r="AO10" i="1"/>
  <c r="AO9" i="1"/>
  <c r="AN11" i="1"/>
  <c r="AN10" i="1"/>
  <c r="AN9" i="1"/>
  <c r="AO12" i="1"/>
  <c r="AN12" i="1"/>
  <c r="AZ11" i="1"/>
  <c r="AZ10" i="1"/>
  <c r="AZ9" i="1"/>
  <c r="AY11" i="1"/>
  <c r="AY10" i="1"/>
  <c r="AY9" i="1"/>
  <c r="AX11" i="1"/>
  <c r="AX10" i="1"/>
  <c r="AX9" i="1"/>
  <c r="AY12" i="1"/>
  <c r="AX12" i="1"/>
  <c r="AZ12" i="1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J21" i="33"/>
  <c r="J20" i="33"/>
  <c r="J19" i="33"/>
  <c r="J18" i="33"/>
  <c r="J17" i="33"/>
  <c r="J16" i="33"/>
  <c r="J15" i="33"/>
  <c r="J14" i="33"/>
  <c r="J13" i="33"/>
  <c r="J12" i="33"/>
  <c r="J11" i="33"/>
  <c r="J10" i="33"/>
  <c r="J9" i="33"/>
  <c r="J8" i="33"/>
  <c r="J7" i="33"/>
  <c r="J6" i="33"/>
  <c r="J5" i="33"/>
  <c r="J4" i="33"/>
  <c r="J3" i="33"/>
  <c r="J2" i="33"/>
  <c r="J21" i="34"/>
  <c r="J20" i="34"/>
  <c r="J19" i="34"/>
  <c r="J18" i="34"/>
  <c r="J17" i="34"/>
  <c r="J16" i="34"/>
  <c r="J15" i="34"/>
  <c r="J14" i="34"/>
  <c r="J13" i="34"/>
  <c r="J12" i="34"/>
  <c r="J11" i="34"/>
  <c r="J10" i="34"/>
  <c r="J9" i="34"/>
  <c r="J8" i="34"/>
  <c r="J7" i="34"/>
  <c r="J6" i="34"/>
  <c r="J5" i="34"/>
  <c r="J4" i="34"/>
  <c r="J3" i="34"/>
  <c r="J2" i="34"/>
  <c r="J21" i="35"/>
  <c r="J20" i="35"/>
  <c r="J19" i="35"/>
  <c r="J18" i="35"/>
  <c r="J17" i="35"/>
  <c r="J16" i="35"/>
  <c r="J15" i="35"/>
  <c r="J14" i="35"/>
  <c r="J13" i="35"/>
  <c r="J12" i="35"/>
  <c r="J11" i="35"/>
  <c r="J10" i="35"/>
  <c r="J9" i="35"/>
  <c r="J8" i="35"/>
  <c r="J7" i="35"/>
  <c r="J6" i="35"/>
  <c r="J5" i="35"/>
  <c r="J4" i="35"/>
  <c r="J3" i="35"/>
  <c r="J2" i="35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21" i="41"/>
  <c r="J20" i="41"/>
  <c r="J19" i="41"/>
  <c r="J18" i="41"/>
  <c r="J17" i="41"/>
  <c r="J16" i="41"/>
  <c r="J15" i="41"/>
  <c r="J14" i="41"/>
  <c r="J13" i="41"/>
  <c r="J12" i="41"/>
  <c r="J11" i="41"/>
  <c r="J10" i="41"/>
  <c r="J9" i="41"/>
  <c r="J8" i="41"/>
  <c r="J7" i="41"/>
  <c r="J6" i="41"/>
  <c r="J5" i="41"/>
  <c r="J4" i="41"/>
  <c r="J3" i="41"/>
  <c r="J2" i="41"/>
  <c r="J21" i="42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J5" i="42"/>
  <c r="J4" i="42"/>
  <c r="J3" i="42"/>
  <c r="J2" i="42"/>
  <c r="J21" i="48"/>
  <c r="J20" i="48"/>
  <c r="J19" i="48"/>
  <c r="J18" i="48"/>
  <c r="J17" i="48"/>
  <c r="J16" i="48"/>
  <c r="J15" i="48"/>
  <c r="J14" i="48"/>
  <c r="J13" i="48"/>
  <c r="J12" i="48"/>
  <c r="J11" i="48"/>
  <c r="J10" i="48"/>
  <c r="J9" i="48"/>
  <c r="J8" i="48"/>
  <c r="J7" i="48"/>
  <c r="J6" i="48"/>
  <c r="J5" i="48"/>
  <c r="J4" i="48"/>
  <c r="J3" i="48"/>
  <c r="J2" i="48"/>
  <c r="J21" i="49"/>
  <c r="J20" i="49"/>
  <c r="J19" i="49"/>
  <c r="J18" i="49"/>
  <c r="J17" i="49"/>
  <c r="J16" i="49"/>
  <c r="J15" i="49"/>
  <c r="J14" i="49"/>
  <c r="J13" i="49"/>
  <c r="J12" i="49"/>
  <c r="J11" i="49"/>
  <c r="J10" i="49"/>
  <c r="J9" i="49"/>
  <c r="J8" i="49"/>
  <c r="J7" i="49"/>
  <c r="J6" i="49"/>
  <c r="J5" i="49"/>
  <c r="J4" i="49"/>
  <c r="J3" i="49"/>
  <c r="J2" i="49"/>
  <c r="J21" i="50"/>
  <c r="J20" i="50"/>
  <c r="J19" i="50"/>
  <c r="J18" i="50"/>
  <c r="J17" i="50"/>
  <c r="J16" i="50"/>
  <c r="J15" i="50"/>
  <c r="J14" i="50"/>
  <c r="J13" i="50"/>
  <c r="J12" i="50"/>
  <c r="J11" i="50"/>
  <c r="J10" i="50"/>
  <c r="J9" i="50"/>
  <c r="J8" i="50"/>
  <c r="J7" i="50"/>
  <c r="J6" i="50"/>
  <c r="J5" i="50"/>
  <c r="J4" i="50"/>
  <c r="J3" i="50"/>
  <c r="J2" i="50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8" i="51"/>
  <c r="J7" i="51"/>
  <c r="J6" i="51"/>
  <c r="J5" i="51"/>
  <c r="J4" i="51"/>
  <c r="J3" i="51"/>
  <c r="J2" i="51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J2" i="28"/>
  <c r="J21" i="29"/>
  <c r="J20" i="29"/>
  <c r="J19" i="29"/>
  <c r="J18" i="29"/>
  <c r="J17" i="29"/>
  <c r="J16" i="29"/>
  <c r="J15" i="29"/>
  <c r="J14" i="29"/>
  <c r="J13" i="29"/>
  <c r="J12" i="29"/>
  <c r="J11" i="29"/>
  <c r="J10" i="29"/>
  <c r="J9" i="29"/>
  <c r="J8" i="29"/>
  <c r="J7" i="29"/>
  <c r="J6" i="29"/>
  <c r="J5" i="29"/>
  <c r="J4" i="29"/>
  <c r="J3" i="29"/>
  <c r="J2" i="29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J4" i="30"/>
  <c r="J3" i="30"/>
  <c r="J2" i="30"/>
  <c r="J21" i="31"/>
  <c r="J20" i="31"/>
  <c r="J19" i="31"/>
  <c r="J18" i="31"/>
  <c r="J17" i="31"/>
  <c r="J16" i="31"/>
  <c r="J15" i="31"/>
  <c r="J14" i="31"/>
  <c r="J13" i="31"/>
  <c r="J12" i="31"/>
  <c r="J11" i="31"/>
  <c r="J10" i="31"/>
  <c r="J9" i="31"/>
  <c r="J8" i="31"/>
  <c r="J7" i="31"/>
  <c r="J6" i="31"/>
  <c r="J5" i="31"/>
  <c r="J4" i="31"/>
  <c r="J3" i="31"/>
  <c r="J2" i="31"/>
  <c r="J21" i="36"/>
  <c r="J20" i="36"/>
  <c r="J19" i="36"/>
  <c r="J18" i="36"/>
  <c r="J17" i="36"/>
  <c r="J16" i="36"/>
  <c r="J15" i="36"/>
  <c r="J14" i="36"/>
  <c r="J13" i="36"/>
  <c r="J12" i="36"/>
  <c r="J11" i="36"/>
  <c r="J10" i="36"/>
  <c r="J9" i="36"/>
  <c r="J8" i="36"/>
  <c r="J7" i="36"/>
  <c r="J6" i="36"/>
  <c r="J5" i="36"/>
  <c r="J4" i="36"/>
  <c r="J3" i="36"/>
  <c r="J2" i="36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4" i="39"/>
  <c r="J3" i="39"/>
  <c r="J2" i="39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H2" i="28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3" i="29"/>
  <c r="H2" i="29"/>
  <c r="H21" i="30"/>
  <c r="H20" i="30"/>
  <c r="H19" i="30"/>
  <c r="H18" i="30"/>
  <c r="H17" i="30"/>
  <c r="H16" i="30"/>
  <c r="H15" i="30"/>
  <c r="H14" i="30"/>
  <c r="H13" i="30"/>
  <c r="H12" i="30"/>
  <c r="H11" i="30"/>
  <c r="H10" i="30"/>
  <c r="H9" i="30"/>
  <c r="H8" i="30"/>
  <c r="H7" i="30"/>
  <c r="H6" i="30"/>
  <c r="H5" i="30"/>
  <c r="H4" i="30"/>
  <c r="H3" i="30"/>
  <c r="H2" i="30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H8" i="33"/>
  <c r="H7" i="33"/>
  <c r="H6" i="33"/>
  <c r="H5" i="33"/>
  <c r="H4" i="33"/>
  <c r="H3" i="33"/>
  <c r="H2" i="33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7" i="34"/>
  <c r="H6" i="34"/>
  <c r="H5" i="34"/>
  <c r="H4" i="34"/>
  <c r="H3" i="34"/>
  <c r="H2" i="34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" i="35"/>
  <c r="H2" i="35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I3" i="28"/>
  <c r="I2" i="28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I3" i="29"/>
  <c r="I2" i="29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I2" i="30"/>
  <c r="I21" i="31"/>
  <c r="I20" i="31"/>
  <c r="I19" i="31"/>
  <c r="I18" i="31"/>
  <c r="I17" i="31"/>
  <c r="I16" i="31"/>
  <c r="I15" i="31"/>
  <c r="I14" i="31"/>
  <c r="I13" i="31"/>
  <c r="I12" i="31"/>
  <c r="I11" i="31"/>
  <c r="I10" i="31"/>
  <c r="I9" i="31"/>
  <c r="I8" i="31"/>
  <c r="I7" i="31"/>
  <c r="I6" i="31"/>
  <c r="I5" i="31"/>
  <c r="I4" i="31"/>
  <c r="I3" i="31"/>
  <c r="I2" i="31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I5" i="33"/>
  <c r="I4" i="33"/>
  <c r="I3" i="33"/>
  <c r="I2" i="33"/>
  <c r="I21" i="34"/>
  <c r="I20" i="34"/>
  <c r="I19" i="34"/>
  <c r="I18" i="34"/>
  <c r="I17" i="34"/>
  <c r="I16" i="34"/>
  <c r="I15" i="34"/>
  <c r="I14" i="34"/>
  <c r="I13" i="34"/>
  <c r="I12" i="34"/>
  <c r="I11" i="34"/>
  <c r="I10" i="34"/>
  <c r="I9" i="34"/>
  <c r="I8" i="34"/>
  <c r="I7" i="34"/>
  <c r="I6" i="34"/>
  <c r="I5" i="34"/>
  <c r="I4" i="34"/>
  <c r="I3" i="34"/>
  <c r="I2" i="34"/>
  <c r="I21" i="35"/>
  <c r="I20" i="35"/>
  <c r="I19" i="35"/>
  <c r="I18" i="35"/>
  <c r="I17" i="35"/>
  <c r="I16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I2" i="35"/>
  <c r="I21" i="36"/>
  <c r="I20" i="36"/>
  <c r="I19" i="36"/>
  <c r="I18" i="36"/>
  <c r="I17" i="36"/>
  <c r="I16" i="36"/>
  <c r="I15" i="36"/>
  <c r="I14" i="36"/>
  <c r="I13" i="36"/>
  <c r="I12" i="36"/>
  <c r="I11" i="36"/>
  <c r="I10" i="36"/>
  <c r="I9" i="36"/>
  <c r="I8" i="36"/>
  <c r="I7" i="36"/>
  <c r="I6" i="36"/>
  <c r="I5" i="36"/>
  <c r="I4" i="36"/>
  <c r="I3" i="36"/>
  <c r="I2" i="36"/>
  <c r="I21" i="37"/>
  <c r="I20" i="37"/>
  <c r="I19" i="37"/>
  <c r="I18" i="37"/>
  <c r="I17" i="37"/>
  <c r="I16" i="37"/>
  <c r="I15" i="37"/>
  <c r="I14" i="37"/>
  <c r="I13" i="37"/>
  <c r="I12" i="37"/>
  <c r="I11" i="37"/>
  <c r="I10" i="37"/>
  <c r="I9" i="37"/>
  <c r="I8" i="37"/>
  <c r="I7" i="37"/>
  <c r="I6" i="37"/>
  <c r="I5" i="37"/>
  <c r="I4" i="37"/>
  <c r="I3" i="37"/>
  <c r="I2" i="37"/>
  <c r="I21" i="38"/>
  <c r="I20" i="38"/>
  <c r="I19" i="38"/>
  <c r="I18" i="38"/>
  <c r="I17" i="38"/>
  <c r="I16" i="38"/>
  <c r="I15" i="38"/>
  <c r="I14" i="38"/>
  <c r="I13" i="38"/>
  <c r="I12" i="38"/>
  <c r="I11" i="38"/>
  <c r="I10" i="38"/>
  <c r="I9" i="38"/>
  <c r="I8" i="38"/>
  <c r="I7" i="38"/>
  <c r="I6" i="38"/>
  <c r="I5" i="38"/>
  <c r="I4" i="38"/>
  <c r="I3" i="38"/>
  <c r="I2" i="38"/>
  <c r="I21" i="39"/>
  <c r="I20" i="39"/>
  <c r="I19" i="39"/>
  <c r="I18" i="39"/>
  <c r="I17" i="39"/>
  <c r="I16" i="39"/>
  <c r="I15" i="39"/>
  <c r="I14" i="39"/>
  <c r="I13" i="39"/>
  <c r="I12" i="39"/>
  <c r="I11" i="39"/>
  <c r="I10" i="39"/>
  <c r="I9" i="39"/>
  <c r="I8" i="39"/>
  <c r="I7" i="39"/>
  <c r="I6" i="39"/>
  <c r="I5" i="39"/>
  <c r="I4" i="39"/>
  <c r="I3" i="39"/>
  <c r="I2" i="39"/>
  <c r="I21" i="51"/>
  <c r="I20" i="51"/>
  <c r="I19" i="51"/>
  <c r="I18" i="51"/>
  <c r="I17" i="51"/>
  <c r="I16" i="51"/>
  <c r="I15" i="51"/>
  <c r="I14" i="51"/>
  <c r="I13" i="51"/>
  <c r="I12" i="51"/>
  <c r="I11" i="51"/>
  <c r="I10" i="51"/>
  <c r="I9" i="51"/>
  <c r="I8" i="51"/>
  <c r="I7" i="51"/>
  <c r="I6" i="51"/>
  <c r="I5" i="51"/>
  <c r="I4" i="51"/>
  <c r="I3" i="51"/>
  <c r="I2" i="51"/>
  <c r="I21" i="50"/>
  <c r="I20" i="50"/>
  <c r="I19" i="50"/>
  <c r="I18" i="50"/>
  <c r="I17" i="50"/>
  <c r="I16" i="50"/>
  <c r="I15" i="50"/>
  <c r="I14" i="50"/>
  <c r="I13" i="50"/>
  <c r="I12" i="50"/>
  <c r="I11" i="50"/>
  <c r="I10" i="50"/>
  <c r="I9" i="50"/>
  <c r="I8" i="50"/>
  <c r="I7" i="50"/>
  <c r="I6" i="50"/>
  <c r="I5" i="50"/>
  <c r="I4" i="50"/>
  <c r="I3" i="50"/>
  <c r="I2" i="50"/>
  <c r="I21" i="49"/>
  <c r="I20" i="49"/>
  <c r="I19" i="49"/>
  <c r="I18" i="49"/>
  <c r="I17" i="49"/>
  <c r="I16" i="49"/>
  <c r="I15" i="49"/>
  <c r="I14" i="49"/>
  <c r="I13" i="49"/>
  <c r="I12" i="49"/>
  <c r="I11" i="49"/>
  <c r="I10" i="49"/>
  <c r="I9" i="49"/>
  <c r="I8" i="49"/>
  <c r="I7" i="49"/>
  <c r="I6" i="49"/>
  <c r="I5" i="49"/>
  <c r="I4" i="49"/>
  <c r="I3" i="49"/>
  <c r="I2" i="49"/>
  <c r="I21" i="48"/>
  <c r="I20" i="48"/>
  <c r="I19" i="48"/>
  <c r="I18" i="48"/>
  <c r="I17" i="48"/>
  <c r="I16" i="48"/>
  <c r="I15" i="48"/>
  <c r="I14" i="48"/>
  <c r="I13" i="48"/>
  <c r="I12" i="48"/>
  <c r="I11" i="48"/>
  <c r="I10" i="48"/>
  <c r="I9" i="48"/>
  <c r="I8" i="48"/>
  <c r="I7" i="48"/>
  <c r="I6" i="48"/>
  <c r="I5" i="48"/>
  <c r="I4" i="48"/>
  <c r="I3" i="48"/>
  <c r="I2" i="48"/>
  <c r="I21" i="47"/>
  <c r="I20" i="47"/>
  <c r="I19" i="47"/>
  <c r="I18" i="47"/>
  <c r="I17" i="47"/>
  <c r="I16" i="47"/>
  <c r="I15" i="47"/>
  <c r="I14" i="47"/>
  <c r="I13" i="47"/>
  <c r="I12" i="47"/>
  <c r="I11" i="47"/>
  <c r="I10" i="47"/>
  <c r="I9" i="47"/>
  <c r="I8" i="47"/>
  <c r="I7" i="47"/>
  <c r="I6" i="47"/>
  <c r="I5" i="47"/>
  <c r="I4" i="47"/>
  <c r="I3" i="47"/>
  <c r="I2" i="47"/>
  <c r="I21" i="46"/>
  <c r="I20" i="46"/>
  <c r="I19" i="46"/>
  <c r="I18" i="46"/>
  <c r="I17" i="46"/>
  <c r="I16" i="46"/>
  <c r="I15" i="46"/>
  <c r="I14" i="46"/>
  <c r="I13" i="46"/>
  <c r="I12" i="46"/>
  <c r="I11" i="46"/>
  <c r="I10" i="46"/>
  <c r="I9" i="46"/>
  <c r="I8" i="46"/>
  <c r="I7" i="46"/>
  <c r="I6" i="46"/>
  <c r="I5" i="46"/>
  <c r="I4" i="46"/>
  <c r="I3" i="46"/>
  <c r="I2" i="46"/>
  <c r="I21" i="45"/>
  <c r="I20" i="45"/>
  <c r="I19" i="45"/>
  <c r="I18" i="45"/>
  <c r="I17" i="45"/>
  <c r="I16" i="45"/>
  <c r="I15" i="45"/>
  <c r="I14" i="45"/>
  <c r="I13" i="45"/>
  <c r="I12" i="45"/>
  <c r="I11" i="45"/>
  <c r="I10" i="45"/>
  <c r="I9" i="45"/>
  <c r="I8" i="45"/>
  <c r="I7" i="45"/>
  <c r="I6" i="45"/>
  <c r="I5" i="45"/>
  <c r="I4" i="45"/>
  <c r="I3" i="45"/>
  <c r="I2" i="45"/>
  <c r="I21" i="44"/>
  <c r="I20" i="44"/>
  <c r="I19" i="44"/>
  <c r="I18" i="44"/>
  <c r="I17" i="44"/>
  <c r="I16" i="44"/>
  <c r="I15" i="44"/>
  <c r="I14" i="44"/>
  <c r="I13" i="44"/>
  <c r="I12" i="44"/>
  <c r="I11" i="44"/>
  <c r="I10" i="44"/>
  <c r="I9" i="44"/>
  <c r="I8" i="44"/>
  <c r="I7" i="44"/>
  <c r="I6" i="44"/>
  <c r="I5" i="44"/>
  <c r="I4" i="44"/>
  <c r="I3" i="44"/>
  <c r="I2" i="44"/>
  <c r="I21" i="43"/>
  <c r="I20" i="43"/>
  <c r="I19" i="43"/>
  <c r="I18" i="43"/>
  <c r="J18" i="43" s="1"/>
  <c r="I17" i="43"/>
  <c r="I16" i="43"/>
  <c r="I15" i="43"/>
  <c r="J15" i="43" s="1"/>
  <c r="I14" i="43"/>
  <c r="I13" i="43"/>
  <c r="I12" i="43"/>
  <c r="I11" i="43"/>
  <c r="I10" i="43"/>
  <c r="J10" i="43" s="1"/>
  <c r="I9" i="43"/>
  <c r="I8" i="43"/>
  <c r="I7" i="43"/>
  <c r="J7" i="43" s="1"/>
  <c r="I6" i="43"/>
  <c r="J6" i="43" s="1"/>
  <c r="I5" i="43"/>
  <c r="I4" i="43"/>
  <c r="I3" i="43"/>
  <c r="I2" i="43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I6" i="42"/>
  <c r="I5" i="42"/>
  <c r="I4" i="42"/>
  <c r="I3" i="42"/>
  <c r="I2" i="42"/>
  <c r="I21" i="41"/>
  <c r="I20" i="41"/>
  <c r="I19" i="41"/>
  <c r="I18" i="41"/>
  <c r="I17" i="41"/>
  <c r="I16" i="41"/>
  <c r="I15" i="41"/>
  <c r="I14" i="41"/>
  <c r="I13" i="41"/>
  <c r="I12" i="41"/>
  <c r="I11" i="41"/>
  <c r="I10" i="41"/>
  <c r="I9" i="41"/>
  <c r="I8" i="41"/>
  <c r="I7" i="41"/>
  <c r="I6" i="41"/>
  <c r="I5" i="41"/>
  <c r="I4" i="41"/>
  <c r="I3" i="41"/>
  <c r="I2" i="41"/>
  <c r="I3" i="40"/>
  <c r="I4" i="40"/>
  <c r="I5" i="40"/>
  <c r="I6" i="40"/>
  <c r="I7" i="40"/>
  <c r="I8" i="40"/>
  <c r="I9" i="40"/>
  <c r="I10" i="40"/>
  <c r="I11" i="40"/>
  <c r="I12" i="40"/>
  <c r="I13" i="40"/>
  <c r="I14" i="40"/>
  <c r="I15" i="40"/>
  <c r="I16" i="40"/>
  <c r="I17" i="40"/>
  <c r="I18" i="40"/>
  <c r="I19" i="40"/>
  <c r="I20" i="40"/>
  <c r="I21" i="40"/>
  <c r="I2" i="40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H3" i="43"/>
  <c r="H2" i="43"/>
  <c r="H21" i="42"/>
  <c r="H20" i="42"/>
  <c r="H19" i="42"/>
  <c r="H18" i="42"/>
  <c r="H17" i="42"/>
  <c r="H16" i="42"/>
  <c r="H15" i="42"/>
  <c r="H14" i="42"/>
  <c r="H13" i="42"/>
  <c r="H12" i="42"/>
  <c r="H11" i="42"/>
  <c r="H10" i="42"/>
  <c r="H9" i="42"/>
  <c r="H8" i="42"/>
  <c r="H7" i="42"/>
  <c r="H6" i="42"/>
  <c r="H5" i="42"/>
  <c r="H4" i="42"/>
  <c r="H3" i="42"/>
  <c r="H2" i="42"/>
  <c r="H21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H4" i="41"/>
  <c r="H3" i="41"/>
  <c r="H2" i="41"/>
  <c r="H21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H5" i="40"/>
  <c r="H4" i="40"/>
  <c r="H3" i="40"/>
  <c r="H2" i="40"/>
  <c r="H21" i="39"/>
  <c r="H20" i="39"/>
  <c r="H19" i="39"/>
  <c r="H18" i="39"/>
  <c r="H17" i="39"/>
  <c r="H16" i="39"/>
  <c r="H15" i="39"/>
  <c r="H14" i="39"/>
  <c r="H13" i="39"/>
  <c r="H12" i="39"/>
  <c r="H11" i="39"/>
  <c r="H10" i="39"/>
  <c r="H9" i="39"/>
  <c r="H8" i="39"/>
  <c r="H7" i="39"/>
  <c r="H6" i="39"/>
  <c r="H5" i="39"/>
  <c r="H4" i="39"/>
  <c r="H3" i="39"/>
  <c r="H2" i="39"/>
  <c r="H21" i="38"/>
  <c r="H20" i="38"/>
  <c r="H19" i="38"/>
  <c r="H18" i="38"/>
  <c r="H17" i="38"/>
  <c r="H16" i="38"/>
  <c r="H15" i="38"/>
  <c r="H14" i="38"/>
  <c r="J14" i="38" s="1"/>
  <c r="H13" i="38"/>
  <c r="H12" i="38"/>
  <c r="H11" i="38"/>
  <c r="H10" i="38"/>
  <c r="H9" i="38"/>
  <c r="H8" i="38"/>
  <c r="H7" i="38"/>
  <c r="H6" i="38"/>
  <c r="J6" i="38" s="1"/>
  <c r="H5" i="38"/>
  <c r="H4" i="38"/>
  <c r="H3" i="38"/>
  <c r="H2" i="38"/>
  <c r="H21" i="37"/>
  <c r="H20" i="37"/>
  <c r="H19" i="37"/>
  <c r="H18" i="37"/>
  <c r="H17" i="37"/>
  <c r="H16" i="37"/>
  <c r="H15" i="37"/>
  <c r="J15" i="37" s="1"/>
  <c r="H14" i="37"/>
  <c r="J14" i="37" s="1"/>
  <c r="H13" i="37"/>
  <c r="H12" i="37"/>
  <c r="H11" i="37"/>
  <c r="H10" i="37"/>
  <c r="H9" i="37"/>
  <c r="H8" i="37"/>
  <c r="H7" i="37"/>
  <c r="J7" i="37" s="1"/>
  <c r="H6" i="37"/>
  <c r="J6" i="37" s="1"/>
  <c r="H5" i="37"/>
  <c r="H4" i="37"/>
  <c r="H3" i="37"/>
  <c r="H2" i="37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2" i="36"/>
  <c r="J21" i="43"/>
  <c r="J20" i="43"/>
  <c r="J19" i="43"/>
  <c r="J17" i="43"/>
  <c r="J16" i="43"/>
  <c r="J14" i="43"/>
  <c r="J13" i="43"/>
  <c r="J12" i="43"/>
  <c r="J11" i="43"/>
  <c r="J9" i="43"/>
  <c r="J8" i="43"/>
  <c r="J5" i="43"/>
  <c r="J4" i="43"/>
  <c r="J3" i="43"/>
  <c r="J2" i="43"/>
  <c r="J20" i="38"/>
  <c r="J12" i="38"/>
  <c r="J4" i="38"/>
  <c r="J16" i="37"/>
  <c r="J8" i="37"/>
  <c r="J2" i="44"/>
  <c r="J3" i="44"/>
  <c r="J4" i="44"/>
  <c r="J5" i="44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21" i="45"/>
  <c r="J20" i="45"/>
  <c r="J19" i="45"/>
  <c r="J18" i="45"/>
  <c r="J17" i="45"/>
  <c r="J16" i="45"/>
  <c r="J15" i="45"/>
  <c r="J14" i="45"/>
  <c r="J13" i="45"/>
  <c r="J12" i="45"/>
  <c r="J11" i="45"/>
  <c r="J10" i="45"/>
  <c r="J9" i="45"/>
  <c r="J8" i="45"/>
  <c r="J7" i="45"/>
  <c r="J6" i="45"/>
  <c r="J5" i="45"/>
  <c r="J4" i="45"/>
  <c r="J3" i="45"/>
  <c r="J2" i="45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J2" i="46"/>
  <c r="J17" i="47"/>
  <c r="K2" i="51"/>
  <c r="H21" i="47"/>
  <c r="J21" i="47" s="1"/>
  <c r="H20" i="47"/>
  <c r="J20" i="47" s="1"/>
  <c r="H19" i="47"/>
  <c r="J19" i="47" s="1"/>
  <c r="H18" i="47"/>
  <c r="J18" i="47" s="1"/>
  <c r="H17" i="47"/>
  <c r="H16" i="47"/>
  <c r="J16" i="47" s="1"/>
  <c r="H15" i="47"/>
  <c r="J15" i="47" s="1"/>
  <c r="H14" i="47"/>
  <c r="J14" i="47" s="1"/>
  <c r="H13" i="47"/>
  <c r="J13" i="47" s="1"/>
  <c r="H12" i="47"/>
  <c r="J12" i="47" s="1"/>
  <c r="H11" i="47"/>
  <c r="J11" i="47" s="1"/>
  <c r="H10" i="47"/>
  <c r="J10" i="47" s="1"/>
  <c r="H9" i="47"/>
  <c r="J9" i="47" s="1"/>
  <c r="H8" i="47"/>
  <c r="J8" i="47" s="1"/>
  <c r="H7" i="47"/>
  <c r="J7" i="47" s="1"/>
  <c r="H6" i="47"/>
  <c r="J6" i="47" s="1"/>
  <c r="H5" i="47"/>
  <c r="J5" i="47" s="1"/>
  <c r="H4" i="47"/>
  <c r="J4" i="47" s="1"/>
  <c r="H3" i="47"/>
  <c r="J3" i="47" s="1"/>
  <c r="H2" i="47"/>
  <c r="J2" i="47" s="1"/>
  <c r="H21" i="48"/>
  <c r="H20" i="48"/>
  <c r="H19" i="48"/>
  <c r="H18" i="48"/>
  <c r="H17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3" i="48"/>
  <c r="H2" i="48"/>
  <c r="H21" i="49"/>
  <c r="H20" i="49"/>
  <c r="H19" i="49"/>
  <c r="H18" i="49"/>
  <c r="H17" i="49"/>
  <c r="H16" i="49"/>
  <c r="H15" i="49"/>
  <c r="H14" i="49"/>
  <c r="H13" i="49"/>
  <c r="H12" i="49"/>
  <c r="H11" i="49"/>
  <c r="H10" i="49"/>
  <c r="H9" i="49"/>
  <c r="H8" i="49"/>
  <c r="H7" i="49"/>
  <c r="H6" i="49"/>
  <c r="H5" i="49"/>
  <c r="H4" i="49"/>
  <c r="H3" i="49"/>
  <c r="H2" i="49"/>
  <c r="H21" i="50"/>
  <c r="H20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H3" i="50"/>
  <c r="H2" i="50"/>
  <c r="H21" i="51"/>
  <c r="H20" i="51"/>
  <c r="H19" i="51"/>
  <c r="H18" i="51"/>
  <c r="H17" i="51"/>
  <c r="H16" i="51"/>
  <c r="H15" i="51"/>
  <c r="H14" i="51"/>
  <c r="H13" i="51"/>
  <c r="H12" i="51"/>
  <c r="H11" i="51"/>
  <c r="H10" i="51"/>
  <c r="H9" i="51"/>
  <c r="H8" i="51"/>
  <c r="H7" i="51"/>
  <c r="H6" i="51"/>
  <c r="H5" i="51"/>
  <c r="H4" i="51"/>
  <c r="H3" i="51"/>
  <c r="H2" i="51"/>
  <c r="H21" i="46"/>
  <c r="H20" i="46"/>
  <c r="H19" i="46"/>
  <c r="H18" i="46"/>
  <c r="H17" i="46"/>
  <c r="H16" i="46"/>
  <c r="H15" i="46"/>
  <c r="H14" i="46"/>
  <c r="H13" i="46"/>
  <c r="H12" i="46"/>
  <c r="H11" i="46"/>
  <c r="H10" i="46"/>
  <c r="H9" i="46"/>
  <c r="H8" i="46"/>
  <c r="H7" i="46"/>
  <c r="H6" i="46"/>
  <c r="H5" i="46"/>
  <c r="H4" i="46"/>
  <c r="H3" i="46"/>
  <c r="H2" i="46"/>
  <c r="H21" i="45"/>
  <c r="H20" i="45"/>
  <c r="H19" i="45"/>
  <c r="H18" i="45"/>
  <c r="H17" i="45"/>
  <c r="H16" i="45"/>
  <c r="H15" i="45"/>
  <c r="H14" i="45"/>
  <c r="H13" i="45"/>
  <c r="H12" i="45"/>
  <c r="H11" i="45"/>
  <c r="H10" i="45"/>
  <c r="H9" i="45"/>
  <c r="H8" i="45"/>
  <c r="H7" i="45"/>
  <c r="H6" i="45"/>
  <c r="H5" i="45"/>
  <c r="H4" i="45"/>
  <c r="H3" i="45"/>
  <c r="H2" i="45"/>
  <c r="H2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BG39" i="1"/>
  <c r="BF39" i="1"/>
  <c r="BE39" i="1"/>
  <c r="BD39" i="1"/>
  <c r="BC39" i="1"/>
  <c r="BB39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BB38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W38" i="1"/>
  <c r="AV38" i="1"/>
  <c r="AU38" i="1"/>
  <c r="AT38" i="1"/>
  <c r="AS38" i="1"/>
  <c r="AR38" i="1"/>
  <c r="AQ38" i="1"/>
  <c r="AP38" i="1"/>
  <c r="AO38" i="1"/>
  <c r="AN38" i="1"/>
  <c r="AR37" i="1"/>
  <c r="AQ37" i="1"/>
  <c r="AP37" i="1"/>
  <c r="AO37" i="1"/>
  <c r="AN37" i="1"/>
  <c r="J21" i="37"/>
  <c r="J20" i="37"/>
  <c r="J19" i="37"/>
  <c r="J18" i="37"/>
  <c r="J17" i="37"/>
  <c r="J13" i="37"/>
  <c r="J12" i="37"/>
  <c r="J11" i="37"/>
  <c r="J10" i="37"/>
  <c r="J9" i="37"/>
  <c r="J5" i="37"/>
  <c r="J4" i="37"/>
  <c r="J3" i="37"/>
  <c r="J2" i="37"/>
  <c r="J21" i="38"/>
  <c r="J19" i="38"/>
  <c r="J18" i="38"/>
  <c r="J17" i="38"/>
  <c r="J16" i="38"/>
  <c r="J15" i="38"/>
  <c r="J13" i="38"/>
  <c r="J11" i="38"/>
  <c r="J10" i="38"/>
  <c r="J9" i="38"/>
  <c r="J8" i="38"/>
  <c r="J7" i="38"/>
  <c r="J5" i="38"/>
  <c r="J3" i="38"/>
  <c r="J2" i="38"/>
  <c r="AR6" i="1"/>
  <c r="BF6" i="1"/>
  <c r="BG6" i="1"/>
  <c r="AO6" i="1"/>
  <c r="AP6" i="1"/>
  <c r="AQ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AX5" i="1"/>
  <c r="AY5" i="1"/>
  <c r="AZ5" i="1"/>
  <c r="BA5" i="1"/>
  <c r="BB5" i="1"/>
  <c r="AO5" i="1"/>
  <c r="AP5" i="1"/>
  <c r="AQ5" i="1"/>
  <c r="AR5" i="1"/>
  <c r="AS5" i="1"/>
  <c r="AT5" i="1"/>
  <c r="AU5" i="1"/>
  <c r="AV5" i="1"/>
  <c r="AW5" i="1"/>
  <c r="AN6" i="1"/>
  <c r="AN5" i="1"/>
  <c r="AO4" i="1"/>
  <c r="AP4" i="1"/>
  <c r="AQ4" i="1"/>
  <c r="AR4" i="1"/>
  <c r="AS4" i="1"/>
  <c r="AT4" i="1"/>
  <c r="AU4" i="1"/>
  <c r="AV4" i="1"/>
  <c r="AW4" i="1"/>
  <c r="AO3" i="1"/>
  <c r="AP3" i="1"/>
  <c r="AQ3" i="1"/>
  <c r="AR3" i="1"/>
  <c r="AN4" i="1"/>
  <c r="AN3" i="1"/>
  <c r="BB10" i="1" l="1"/>
  <c r="BC10" i="1"/>
  <c r="BD10" i="1"/>
  <c r="BE10" i="1"/>
  <c r="BA10" i="1"/>
  <c r="BE11" i="1"/>
  <c r="BB11" i="1"/>
  <c r="BC11" i="1"/>
  <c r="BD11" i="1"/>
  <c r="BA11" i="1"/>
  <c r="BE17" i="1"/>
  <c r="BD17" i="1"/>
  <c r="BC17" i="1"/>
  <c r="BB17" i="1"/>
  <c r="BA17" i="1"/>
  <c r="BC18" i="1"/>
  <c r="BE18" i="1"/>
  <c r="BB18" i="1"/>
  <c r="BA18" i="1"/>
  <c r="BD18" i="1"/>
  <c r="BA12" i="1"/>
  <c r="BE12" i="1"/>
  <c r="BB12" i="1"/>
  <c r="BC12" i="1"/>
  <c r="BD12" i="1"/>
  <c r="BB15" i="1"/>
  <c r="BA15" i="1"/>
  <c r="BE15" i="1"/>
  <c r="BD15" i="1"/>
  <c r="BC15" i="1"/>
  <c r="BB9" i="1"/>
  <c r="BA9" i="1"/>
  <c r="BD9" i="1"/>
  <c r="BC9" i="1"/>
  <c r="BE9" i="1"/>
  <c r="BB16" i="1"/>
  <c r="BA16" i="1"/>
  <c r="BC16" i="1"/>
  <c r="BE16" i="1"/>
  <c r="BD16" i="1"/>
  <c r="AT9" i="1"/>
  <c r="AU9" i="1"/>
  <c r="AR9" i="1"/>
  <c r="AS9" i="1"/>
  <c r="AQ9" i="1"/>
  <c r="AU15" i="1"/>
  <c r="AT15" i="1"/>
  <c r="AR15" i="1"/>
  <c r="AQ15" i="1"/>
  <c r="AS15" i="1"/>
  <c r="AR10" i="1"/>
  <c r="AT10" i="1"/>
  <c r="AS10" i="1"/>
  <c r="AQ10" i="1"/>
  <c r="AU10" i="1"/>
  <c r="AS16" i="1"/>
  <c r="AT16" i="1"/>
  <c r="AR16" i="1"/>
  <c r="AU16" i="1"/>
  <c r="AQ16" i="1"/>
  <c r="AT11" i="1"/>
  <c r="AS11" i="1"/>
  <c r="AQ11" i="1"/>
  <c r="AU11" i="1"/>
  <c r="AR11" i="1"/>
  <c r="AQ18" i="1"/>
  <c r="AS18" i="1"/>
  <c r="AR18" i="1"/>
  <c r="AU18" i="1"/>
  <c r="AT18" i="1"/>
  <c r="G19" i="1"/>
  <c r="G18" i="1"/>
  <c r="G30" i="1"/>
  <c r="AP12" i="1"/>
  <c r="G36" i="1"/>
  <c r="G20" i="1"/>
  <c r="G29" i="1"/>
  <c r="G12" i="1"/>
  <c r="G38" i="1"/>
  <c r="G28" i="1"/>
  <c r="G17" i="1"/>
  <c r="H17" i="1"/>
  <c r="G27" i="1"/>
  <c r="G10" i="1"/>
  <c r="G37" i="1"/>
  <c r="G35" i="1"/>
  <c r="H35" i="1"/>
  <c r="G11" i="1"/>
  <c r="G9" i="1"/>
  <c r="AN17" i="1"/>
  <c r="AC53" i="1"/>
  <c r="AC52" i="1"/>
  <c r="AC51" i="1"/>
  <c r="AC50" i="1"/>
  <c r="AC49" i="1"/>
  <c r="V60" i="1"/>
  <c r="V59" i="1"/>
  <c r="V58" i="1"/>
  <c r="U58" i="1"/>
  <c r="V57" i="1"/>
  <c r="U57" i="1"/>
  <c r="V56" i="1"/>
  <c r="U56" i="1"/>
  <c r="V55" i="1"/>
  <c r="U55" i="1"/>
  <c r="T55" i="1"/>
  <c r="V54" i="1"/>
  <c r="U54" i="1"/>
  <c r="T54" i="1"/>
  <c r="V53" i="1"/>
  <c r="U53" i="1"/>
  <c r="T53" i="1"/>
  <c r="V52" i="1"/>
  <c r="U52" i="1"/>
  <c r="T52" i="1"/>
  <c r="V51" i="1"/>
  <c r="U51" i="1"/>
  <c r="T51" i="1"/>
  <c r="V50" i="1"/>
  <c r="U50" i="1"/>
  <c r="T50" i="1"/>
  <c r="V49" i="1"/>
  <c r="U49" i="1"/>
  <c r="T49" i="1"/>
  <c r="V48" i="1"/>
  <c r="U48" i="1"/>
  <c r="T48" i="1"/>
  <c r="V47" i="1"/>
  <c r="U47" i="1"/>
  <c r="T47" i="1"/>
  <c r="V46" i="1"/>
  <c r="U46" i="1"/>
  <c r="T46" i="1"/>
  <c r="V45" i="1"/>
  <c r="U45" i="1"/>
  <c r="V44" i="1"/>
  <c r="U44" i="1"/>
  <c r="V43" i="1"/>
  <c r="V42" i="1"/>
  <c r="AA60" i="1"/>
  <c r="AA59" i="1"/>
  <c r="AA58" i="1"/>
  <c r="Z58" i="1"/>
  <c r="AA57" i="1"/>
  <c r="Z57" i="1"/>
  <c r="AA56" i="1"/>
  <c r="Z56" i="1"/>
  <c r="AA55" i="1"/>
  <c r="Z55" i="1"/>
  <c r="Y55" i="1"/>
  <c r="AA54" i="1"/>
  <c r="Z54" i="1"/>
  <c r="Y54" i="1"/>
  <c r="AA53" i="1"/>
  <c r="Z53" i="1"/>
  <c r="Y53" i="1"/>
  <c r="AA52" i="1"/>
  <c r="Z52" i="1"/>
  <c r="Y52" i="1"/>
  <c r="AA51" i="1"/>
  <c r="Z51" i="1"/>
  <c r="Y51" i="1"/>
  <c r="AA50" i="1"/>
  <c r="Z50" i="1"/>
  <c r="Y50" i="1"/>
  <c r="AA49" i="1"/>
  <c r="Z49" i="1"/>
  <c r="Y49" i="1"/>
  <c r="AA48" i="1"/>
  <c r="Z48" i="1"/>
  <c r="Y48" i="1"/>
  <c r="AA47" i="1"/>
  <c r="Z47" i="1"/>
  <c r="Y47" i="1"/>
  <c r="AA46" i="1"/>
  <c r="Z46" i="1"/>
  <c r="Y46" i="1"/>
  <c r="AA45" i="1"/>
  <c r="Z45" i="1"/>
  <c r="AA44" i="1"/>
  <c r="Z44" i="1"/>
  <c r="AA43" i="1"/>
  <c r="AA42" i="1"/>
  <c r="X53" i="1"/>
  <c r="X52" i="1"/>
  <c r="X51" i="1"/>
  <c r="X50" i="1"/>
  <c r="X49" i="1"/>
  <c r="AF60" i="1"/>
  <c r="AF59" i="1"/>
  <c r="AF58" i="1"/>
  <c r="AE58" i="1"/>
  <c r="AF57" i="1"/>
  <c r="AE57" i="1"/>
  <c r="AF56" i="1"/>
  <c r="AE56" i="1"/>
  <c r="AF55" i="1"/>
  <c r="AE55" i="1"/>
  <c r="AD55" i="1"/>
  <c r="AF54" i="1"/>
  <c r="AE54" i="1"/>
  <c r="AD54" i="1"/>
  <c r="AF53" i="1"/>
  <c r="AE53" i="1"/>
  <c r="AD53" i="1"/>
  <c r="AF52" i="1"/>
  <c r="AE52" i="1"/>
  <c r="AD52" i="1"/>
  <c r="AF51" i="1"/>
  <c r="AE51" i="1"/>
  <c r="AD51" i="1"/>
  <c r="AF50" i="1"/>
  <c r="AE50" i="1"/>
  <c r="AD50" i="1"/>
  <c r="AF49" i="1"/>
  <c r="AE49" i="1"/>
  <c r="AD49" i="1"/>
  <c r="AF48" i="1"/>
  <c r="AE48" i="1"/>
  <c r="AD48" i="1"/>
  <c r="AF47" i="1"/>
  <c r="AE47" i="1"/>
  <c r="AD47" i="1"/>
  <c r="AF46" i="1"/>
  <c r="AE46" i="1"/>
  <c r="AD46" i="1"/>
  <c r="AF45" i="1"/>
  <c r="AE45" i="1"/>
  <c r="AF44" i="1"/>
  <c r="AE44" i="1"/>
  <c r="AF43" i="1"/>
  <c r="AF42" i="1"/>
  <c r="S53" i="1"/>
  <c r="S52" i="1"/>
  <c r="S51" i="1"/>
  <c r="S50" i="1"/>
  <c r="S49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AF32" i="1"/>
  <c r="AE32" i="1"/>
  <c r="AD32" i="1"/>
  <c r="AC32" i="1"/>
  <c r="AB32" i="1"/>
  <c r="AA32" i="1"/>
  <c r="Z32" i="1"/>
  <c r="Y32" i="1"/>
  <c r="X32" i="1"/>
  <c r="W32" i="1"/>
  <c r="AD31" i="1"/>
  <c r="AC31" i="1"/>
  <c r="AB31" i="1"/>
  <c r="AA31" i="1"/>
  <c r="Z31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AF28" i="1"/>
  <c r="AE28" i="1"/>
  <c r="AD28" i="1"/>
  <c r="AC28" i="1"/>
  <c r="AB28" i="1"/>
  <c r="AA28" i="1"/>
  <c r="Z28" i="1"/>
  <c r="Y28" i="1"/>
  <c r="X28" i="1"/>
  <c r="W28" i="1"/>
  <c r="AD27" i="1"/>
  <c r="AC27" i="1"/>
  <c r="AB27" i="1"/>
  <c r="AA27" i="1"/>
  <c r="Z27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AF24" i="1"/>
  <c r="AE24" i="1"/>
  <c r="AD24" i="1"/>
  <c r="AC24" i="1"/>
  <c r="AB24" i="1"/>
  <c r="AA24" i="1"/>
  <c r="Z24" i="1"/>
  <c r="Y24" i="1"/>
  <c r="X24" i="1"/>
  <c r="W24" i="1"/>
  <c r="AD23" i="1"/>
  <c r="AC23" i="1"/>
  <c r="AB23" i="1"/>
  <c r="AA23" i="1"/>
  <c r="Z23" i="1"/>
  <c r="M38" i="1"/>
  <c r="M37" i="1"/>
  <c r="M36" i="1"/>
  <c r="M35" i="1"/>
  <c r="M30" i="1"/>
  <c r="M29" i="1"/>
  <c r="M28" i="1"/>
  <c r="M27" i="1"/>
  <c r="L38" i="1"/>
  <c r="L37" i="1"/>
  <c r="L36" i="1"/>
  <c r="L35" i="1"/>
  <c r="L30" i="1"/>
  <c r="L29" i="1"/>
  <c r="L28" i="1"/>
  <c r="L27" i="1"/>
  <c r="K38" i="1"/>
  <c r="K37" i="1"/>
  <c r="K36" i="1"/>
  <c r="K35" i="1"/>
  <c r="K30" i="1"/>
  <c r="K29" i="1"/>
  <c r="K28" i="1"/>
  <c r="K27" i="1"/>
  <c r="M20" i="1"/>
  <c r="L20" i="1"/>
  <c r="M19" i="1"/>
  <c r="L19" i="1"/>
  <c r="M18" i="1"/>
  <c r="L18" i="1"/>
  <c r="K18" i="1"/>
  <c r="M17" i="1"/>
  <c r="L17" i="1"/>
  <c r="K17" i="1"/>
  <c r="M12" i="1"/>
  <c r="M11" i="1"/>
  <c r="M10" i="1"/>
  <c r="M9" i="1"/>
  <c r="L12" i="1"/>
  <c r="L11" i="1"/>
  <c r="L10" i="1"/>
  <c r="L9" i="1"/>
  <c r="K12" i="1"/>
  <c r="K11" i="1"/>
  <c r="K10" i="1"/>
  <c r="K9" i="1"/>
  <c r="AU12" i="1" l="1"/>
  <c r="AQ12" i="1"/>
  <c r="AS12" i="1"/>
  <c r="AU17" i="1"/>
  <c r="AT17" i="1"/>
  <c r="AS17" i="1"/>
  <c r="AR17" i="1"/>
  <c r="AQ17" i="1"/>
  <c r="AR12" i="1"/>
  <c r="AT12" i="1"/>
  <c r="N36" i="1"/>
  <c r="P36" i="1" s="1"/>
  <c r="N37" i="1"/>
  <c r="P37" i="1" s="1"/>
  <c r="N38" i="1"/>
  <c r="P38" i="1" s="1"/>
  <c r="N27" i="1"/>
  <c r="P27" i="1" s="1"/>
  <c r="AB37" i="1"/>
  <c r="X38" i="1"/>
  <c r="AF38" i="1"/>
  <c r="W39" i="1"/>
  <c r="AE39" i="1"/>
  <c r="AC36" i="1"/>
  <c r="AC37" i="1"/>
  <c r="Y38" i="1"/>
  <c r="AG38" i="1"/>
  <c r="X39" i="1"/>
  <c r="AF39" i="1"/>
  <c r="AB36" i="1"/>
  <c r="W38" i="1"/>
  <c r="AK43" i="1"/>
  <c r="AI47" i="1"/>
  <c r="AK49" i="1"/>
  <c r="AJ52" i="1"/>
  <c r="AI55" i="1"/>
  <c r="AK58" i="1"/>
  <c r="N30" i="1"/>
  <c r="P30" i="1" s="1"/>
  <c r="AI50" i="1"/>
  <c r="AK52" i="1"/>
  <c r="AH49" i="1"/>
  <c r="N35" i="1"/>
  <c r="P35" i="1" s="1"/>
  <c r="AH52" i="1"/>
  <c r="AH53" i="1"/>
  <c r="AH50" i="1"/>
  <c r="X37" i="1"/>
  <c r="AF37" i="1"/>
  <c r="AB38" i="1"/>
  <c r="S39" i="1"/>
  <c r="AA39" i="1"/>
  <c r="AI39" i="1"/>
  <c r="AJ44" i="1"/>
  <c r="AJ47" i="1"/>
  <c r="AJ55" i="1"/>
  <c r="AK59" i="1"/>
  <c r="AK44" i="1"/>
  <c r="AK47" i="1"/>
  <c r="AJ50" i="1"/>
  <c r="AI53" i="1"/>
  <c r="AK55" i="1"/>
  <c r="AK60" i="1"/>
  <c r="T39" i="1"/>
  <c r="AJ45" i="1"/>
  <c r="AI48" i="1"/>
  <c r="AK50" i="1"/>
  <c r="AJ53" i="1"/>
  <c r="AJ56" i="1"/>
  <c r="N11" i="1"/>
  <c r="P11" i="1" s="1"/>
  <c r="AD38" i="1"/>
  <c r="AK45" i="1"/>
  <c r="AJ48" i="1"/>
  <c r="AI51" i="1"/>
  <c r="AK53" i="1"/>
  <c r="AK56" i="1"/>
  <c r="AI46" i="1"/>
  <c r="AK48" i="1"/>
  <c r="AJ51" i="1"/>
  <c r="AI54" i="1"/>
  <c r="AJ57" i="1"/>
  <c r="N12" i="1"/>
  <c r="P12" i="1" s="1"/>
  <c r="AD36" i="1"/>
  <c r="AD37" i="1"/>
  <c r="Z38" i="1"/>
  <c r="AH38" i="1"/>
  <c r="Y39" i="1"/>
  <c r="AG39" i="1"/>
  <c r="AJ46" i="1"/>
  <c r="AI49" i="1"/>
  <c r="AK51" i="1"/>
  <c r="AJ54" i="1"/>
  <c r="AK57" i="1"/>
  <c r="N10" i="1"/>
  <c r="P10" i="1" s="1"/>
  <c r="N17" i="1"/>
  <c r="P17" i="1" s="1"/>
  <c r="N20" i="1"/>
  <c r="P20" i="1" s="1"/>
  <c r="AH51" i="1"/>
  <c r="AK42" i="1"/>
  <c r="AK46" i="1"/>
  <c r="AJ49" i="1"/>
  <c r="AI52" i="1"/>
  <c r="AK54" i="1"/>
  <c r="AJ58" i="1"/>
  <c r="N18" i="1"/>
  <c r="P18" i="1" s="1"/>
  <c r="Z36" i="1"/>
  <c r="Z37" i="1"/>
  <c r="V38" i="1"/>
  <c r="U39" i="1"/>
  <c r="AC39" i="1"/>
  <c r="AK39" i="1"/>
  <c r="AA36" i="1"/>
  <c r="AA37" i="1"/>
  <c r="AE38" i="1"/>
  <c r="V39" i="1"/>
  <c r="AD39" i="1"/>
  <c r="N29" i="1"/>
  <c r="P29" i="1" s="1"/>
  <c r="N28" i="1"/>
  <c r="P28" i="1" s="1"/>
  <c r="W37" i="1"/>
  <c r="AE37" i="1"/>
  <c r="AA38" i="1"/>
  <c r="AI38" i="1"/>
  <c r="Z39" i="1"/>
  <c r="AH39" i="1"/>
  <c r="N9" i="1"/>
  <c r="P9" i="1" s="1"/>
  <c r="Y37" i="1"/>
  <c r="U38" i="1"/>
  <c r="AC38" i="1"/>
  <c r="AB39" i="1"/>
  <c r="AJ39" i="1"/>
  <c r="N19" i="1"/>
  <c r="P19" i="1" s="1"/>
  <c r="O30" i="1" l="1"/>
  <c r="O38" i="1"/>
  <c r="O37" i="1"/>
  <c r="O36" i="1"/>
  <c r="O10" i="1"/>
  <c r="O17" i="1"/>
  <c r="O29" i="1"/>
  <c r="O9" i="1"/>
  <c r="O18" i="1"/>
  <c r="O11" i="1"/>
  <c r="O28" i="1"/>
  <c r="O35" i="1"/>
  <c r="O27" i="1"/>
  <c r="O20" i="1"/>
  <c r="O12" i="1"/>
  <c r="O19" i="1"/>
  <c r="S71" i="1" a="1"/>
  <c r="S71" i="1" s="1"/>
  <c r="S69" i="1" a="1"/>
  <c r="S69" i="1" s="1"/>
  <c r="S72" i="1" a="1"/>
  <c r="S72" i="1" s="1"/>
  <c r="S70" i="1" a="1"/>
  <c r="S7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F8379-B428-264C-ABCF-AB18A7E02D9D}" name="step_invisibletest_operationRecords_20200618_144538" type="6" refreshedVersion="6" background="1" saveData="1">
    <textPr codePage="10001" sourceFile="/Users/amylase/IPLAB/足/paintSoft/result_preliminary/p1/horizontal/steps_15/step_invisibletest_operationRecords_20200618_144538.csv" comma="1">
      <textFields count="6">
        <textField/>
        <textField/>
        <textField/>
        <textField/>
        <textField/>
        <textField/>
      </textFields>
    </textPr>
  </connection>
  <connection id="2" xr16:uid="{81BE7F07-5D63-324F-A97E-67A9EAE69311}" name="step_invisibletest_operationRecords_20200618_144838" type="6" refreshedVersion="6" background="1" saveData="1">
    <textPr codePage="10001" sourceFile="/Users/amylase/IPLAB/足/paintSoft/result_preliminary/p1/horizontal/steps_5/step_invisibletest_operationRecords_20200618_144838.csv" comma="1">
      <textFields count="6">
        <textField/>
        <textField/>
        <textField/>
        <textField/>
        <textField/>
        <textField/>
      </textFields>
    </textPr>
  </connection>
  <connection id="3" xr16:uid="{83034B15-7485-CF4B-B615-DCE48F248490}" name="step_invisibletest_operationRecords_20200618_144950" type="6" refreshedVersion="6" background="1" saveData="1">
    <textPr codePage="10001" sourceFile="/Users/amylase/IPLAB/足/paintSoft/result_preliminary/p1/horizontal/steps_10/step_invisibletest_operationRecords_20200618_144950.csv" comma="1">
      <textFields count="6">
        <textField/>
        <textField/>
        <textField/>
        <textField/>
        <textField/>
        <textField/>
      </textFields>
    </textPr>
  </connection>
  <connection id="4" xr16:uid="{E8E9C08B-1377-8047-8EB8-8E61977E942E}" name="step_invisibletest_operationRecords_20200618_145108" type="6" refreshedVersion="6" background="1" saveData="1">
    <textPr codePage="10001" sourceFile="/Users/amylase/IPLAB/足/paintSoft/result_preliminary/p1/horizontal/steps_20/step_invisibletest_operationRecords_20200618_145108.csv" comma="1">
      <textFields count="6">
        <textField/>
        <textField/>
        <textField/>
        <textField/>
        <textField/>
        <textField/>
      </textFields>
    </textPr>
  </connection>
  <connection id="5" xr16:uid="{E396063E-9AFC-1448-B51F-286DD53C5776}" name="step_invisibletest_operationRecords_20200618_145233" type="6" refreshedVersion="6" background="1" saveData="1">
    <textPr codePage="10001" sourceFile="/Users/amylase/IPLAB/足/paintSoft/result_preliminary/p1/vertical/steps_5/step_invisibletest_operationRecords_20200618_145233.csv" comma="1">
      <textFields count="6">
        <textField/>
        <textField/>
        <textField/>
        <textField/>
        <textField/>
        <textField/>
      </textFields>
    </textPr>
  </connection>
  <connection id="6" xr16:uid="{D8E6B2E5-7949-EF47-BBBB-3C72E309DC60}" name="step_invisibletest_operationRecords_20200618_145401" type="6" refreshedVersion="6" background="1" saveData="1">
    <textPr codePage="10001" sourceFile="/Users/amylase/IPLAB/足/paintSoft/result_preliminary/p1/vertical/steps_10/step_invisibletest_operationRecords_20200618_145401.csv" comma="1">
      <textFields count="6">
        <textField/>
        <textField/>
        <textField/>
        <textField/>
        <textField/>
        <textField/>
      </textFields>
    </textPr>
  </connection>
  <connection id="7" xr16:uid="{903FD81A-258C-5B43-AE47-D42F01707AFD}" name="step_invisibletest_operationRecords_20200618_145525" type="6" refreshedVersion="6" background="1" saveData="1">
    <textPr codePage="10001" sourceFile="/Users/amylase/IPLAB/足/paintSoft/result_preliminary/p1/vertical/steps_15/step_invisibletest_operationRecords_20200618_145525.csv" comma="1">
      <textFields count="6">
        <textField/>
        <textField/>
        <textField/>
        <textField/>
        <textField/>
        <textField/>
      </textFields>
    </textPr>
  </connection>
  <connection id="8" xr16:uid="{99C119AC-306D-1B40-90DD-45EFF222E424}" name="step_invisibletest_operationRecords_20200618_145658" type="6" refreshedVersion="6" background="1" saveData="1">
    <textPr codePage="10001" sourceFile="/Users/amylase/IPLAB/足/paintSoft/result_preliminary/p1/vertical/steps_20/step_invisibletest_operationRecords_20200618_145658.csv" comma="1">
      <textFields count="6">
        <textField/>
        <textField/>
        <textField/>
        <textField/>
        <textField/>
        <textField/>
      </textFields>
    </textPr>
  </connection>
  <connection id="9" xr16:uid="{B48B28F2-574C-AB46-B1B9-D1139A980B99}" name="step_invisibletest_operationRecords_20200618_151002" type="6" refreshedVersion="6" background="1" saveData="1">
    <textPr codePage="10001" sourceFile="/Users/amylase/IPLAB/足/paintSoft/result_preliminary/p2/horizontal/steps_5/step_invisibletest_operationRecords_20200618_151002.csv" comma="1">
      <textFields count="6">
        <textField/>
        <textField/>
        <textField/>
        <textField/>
        <textField/>
        <textField/>
      </textFields>
    </textPr>
  </connection>
  <connection id="10" xr16:uid="{5DEB375E-1727-3840-B0DB-064B0F6C2A26}" name="step_invisibletest_operationRecords_20200618_151101" type="6" refreshedVersion="6" background="1" saveData="1">
    <textPr codePage="10001" sourceFile="/Users/amylase/IPLAB/足/paintSoft/result_preliminary/p2/horizontal/steps_10/step_invisibletest_operationRecords_20200618_151101.csv" comma="1">
      <textFields count="6">
        <textField/>
        <textField/>
        <textField/>
        <textField/>
        <textField/>
        <textField/>
      </textFields>
    </textPr>
  </connection>
  <connection id="11" xr16:uid="{892DB988-5867-3F4E-AB36-B91A51A753DD}" name="step_invisibletest_operationRecords_20200618_151201" type="6" refreshedVersion="6" background="1" saveData="1">
    <textPr codePage="10001" sourceFile="/Users/amylase/IPLAB/足/paintSoft/result_preliminary/p2/horizontal/steps_15/step_invisibletest_operationRecords_20200618_151201.csv" comma="1">
      <textFields count="6">
        <textField/>
        <textField/>
        <textField/>
        <textField/>
        <textField/>
        <textField/>
      </textFields>
    </textPr>
  </connection>
  <connection id="12" xr16:uid="{939A75F6-AF06-A74D-8823-3D49075CC1F5}" name="step_invisibletest_operationRecords_20200618_151302" type="6" refreshedVersion="6" background="1" saveData="1">
    <textPr codePage="10001" sourceFile="/Users/amylase/IPLAB/足/paintSoft/result_preliminary/p2/horizontal/steps_20/step_invisibletest_operationRecords_20200618_151302.csv" comma="1">
      <textFields count="6">
        <textField/>
        <textField/>
        <textField/>
        <textField/>
        <textField/>
        <textField/>
      </textFields>
    </textPr>
  </connection>
  <connection id="13" xr16:uid="{A8BD6557-1990-9A4F-A1D1-6E7220010D26}" name="step_invisibletest_operationRecords_20200618_151411" type="6" refreshedVersion="6" background="1" saveData="1">
    <textPr codePage="10001" sourceFile="/Users/amylase/IPLAB/足/paintSoft/result_preliminary/p2/vertical/steps_5/step_invisibletest_operationRecords_20200618_151411.csv" comma="1">
      <textFields count="6">
        <textField/>
        <textField/>
        <textField/>
        <textField/>
        <textField/>
        <textField/>
      </textFields>
    </textPr>
  </connection>
  <connection id="14" xr16:uid="{53DBA43A-0F8B-DB45-A9DF-F6EB3B1DBF1D}" name="step_invisibletest_operationRecords_20200618_151513" type="6" refreshedVersion="6" background="1" saveData="1">
    <textPr codePage="10001" sourceFile="/Users/amylase/IPLAB/足/paintSoft/result_preliminary/p2/vertical/steps_10/step_invisibletest_operationRecords_20200618_151513.csv" comma="1">
      <textFields count="6">
        <textField/>
        <textField/>
        <textField/>
        <textField/>
        <textField/>
        <textField/>
      </textFields>
    </textPr>
  </connection>
  <connection id="15" xr16:uid="{E2A73413-0BF3-6047-A3D0-E55E1B1DA660}" name="step_invisibletest_operationRecords_20200618_151609" type="6" refreshedVersion="6" background="1" saveData="1">
    <textPr codePage="10001" sourceFile="/Users/amylase/IPLAB/足/paintSoft/result_preliminary/p2/vertical/steps_15/step_invisibletest_operationRecords_20200618_151609.csv" comma="1">
      <textFields count="6">
        <textField/>
        <textField/>
        <textField/>
        <textField/>
        <textField/>
        <textField/>
      </textFields>
    </textPr>
  </connection>
  <connection id="16" xr16:uid="{B8F904C6-60AF-2741-89DE-DD6A97044194}" name="step_invisibletest_operationRecords_20200618_151711" type="6" refreshedVersion="6" background="1" saveData="1">
    <textPr codePage="10001" sourceFile="/Users/amylase/IPLAB/足/paintSoft/result_preliminary/p2/vertical/steps_20/step_invisibletest_operationRecords_20200618_151711.csv" comma="1">
      <textFields count="6">
        <textField/>
        <textField/>
        <textField/>
        <textField/>
        <textField/>
        <textField/>
      </textFields>
    </textPr>
  </connection>
  <connection id="17" xr16:uid="{123EE3A9-14EA-9349-AE9E-88D0F7852760}" name="step_invisibletest_operationRecords_20200618_153148" type="6" refreshedVersion="6" background="1" saveData="1">
    <textPr codePage="10001" sourceFile="/Users/amylase/IPLAB/足/paintSoft/result_preliminary/p3/horizontal/steps_5/step_invisibletest_operationRecords_20200618_153148.csv" comma="1">
      <textFields count="6">
        <textField/>
        <textField/>
        <textField/>
        <textField/>
        <textField/>
        <textField/>
      </textFields>
    </textPr>
  </connection>
  <connection id="18" xr16:uid="{D1E767C5-A076-7249-A0D4-B98891C4E7FF}" name="step_invisibletest_operationRecords_20200618_153259" type="6" refreshedVersion="6" background="1" saveData="1">
    <textPr codePage="10001" sourceFile="/Users/amylase/IPLAB/足/paintSoft/result_preliminary/p3/horizontal/steps_10/step_invisibletest_operationRecords_20200618_153259.csv" comma="1">
      <textFields count="6">
        <textField/>
        <textField/>
        <textField/>
        <textField/>
        <textField/>
        <textField/>
      </textFields>
    </textPr>
  </connection>
  <connection id="19" xr16:uid="{A17AA110-1374-4E44-BD36-7A463761D63A}" name="step_invisibletest_operationRecords_20200618_153405" type="6" refreshedVersion="6" background="1" saveData="1">
    <textPr codePage="10001" sourceFile="/Users/amylase/IPLAB/足/paintSoft/result_preliminary/p3/horizontal/steps_15/step_invisibletest_operationRecords_20200618_153405.csv" comma="1">
      <textFields count="6">
        <textField/>
        <textField/>
        <textField/>
        <textField/>
        <textField/>
        <textField/>
      </textFields>
    </textPr>
  </connection>
  <connection id="20" xr16:uid="{CDD36C6A-6752-444E-A7F0-B7182968C4AD}" name="step_invisibletest_operationRecords_20200618_153521" type="6" refreshedVersion="6" background="1" saveData="1">
    <textPr codePage="10001" sourceFile="/Users/amylase/IPLAB/足/paintSoft/result_preliminary/p3/horizontal/steps_20/step_invisibletest_operationRecords_20200618_153521.csv" comma="1">
      <textFields count="6">
        <textField/>
        <textField/>
        <textField/>
        <textField/>
        <textField/>
        <textField/>
      </textFields>
    </textPr>
  </connection>
  <connection id="21" xr16:uid="{561FC90A-C852-3243-806A-1F19A023D16F}" name="step_invisibletest_operationRecords_20200618_153629" type="6" refreshedVersion="6" background="1" saveData="1">
    <textPr codePage="10001" sourceFile="/Users/amylase/IPLAB/足/paintSoft/result_preliminary/p3/vertical/steps_5/step_invisibletest_operationRecords_20200618_153629.csv" comma="1">
      <textFields count="6">
        <textField/>
        <textField/>
        <textField/>
        <textField/>
        <textField/>
        <textField/>
      </textFields>
    </textPr>
  </connection>
  <connection id="22" xr16:uid="{7FCB9E77-4592-2340-BC84-62C4D5045449}" name="step_invisibletest_operationRecords_20200618_153730" type="6" refreshedVersion="6" background="1" saveData="1">
    <textPr codePage="10001" sourceFile="/Users/amylase/IPLAB/足/paintSoft/result_preliminary/p3/vertical/steps_10/step_invisibletest_operationRecords_20200618_153730.csv" comma="1">
      <textFields count="6">
        <textField/>
        <textField/>
        <textField/>
        <textField/>
        <textField/>
        <textField/>
      </textFields>
    </textPr>
  </connection>
  <connection id="23" xr16:uid="{08EC81FB-8EB9-FD46-80FB-687A3AB10D6E}" name="step_invisibletest_operationRecords_20200618_153825" type="6" refreshedVersion="6" background="1" saveData="1">
    <textPr codePage="10001" sourceFile="/Users/amylase/IPLAB/足/paintSoft/result_preliminary/p3/vertical/steps_15/step_invisibletest_operationRecords_20200618_153825.csv" comma="1">
      <textFields count="6">
        <textField/>
        <textField/>
        <textField/>
        <textField/>
        <textField/>
        <textField/>
      </textFields>
    </textPr>
  </connection>
  <connection id="24" xr16:uid="{DB26EF93-2F52-5448-A32B-CE263EB1F43F}" name="step_invisibletest_operationRecords_20200618_153942" type="6" refreshedVersion="6" background="1" saveData="1">
    <textPr codePage="10001" sourceFile="/Users/amylase/IPLAB/足/paintSoft/result_preliminary/p3/vertical/steps_20/step_invisibletest_operationRecords_20200618_153942.csv" comma="1">
      <textFields count="6">
        <textField/>
        <textField/>
        <textField/>
        <textField/>
        <textField/>
        <textField/>
      </textFields>
    </textPr>
  </connection>
  <connection id="25" xr16:uid="{3E725C28-61C8-E143-840A-42C159FE6C97}" name="step_visibletest_operationRecords_20200618_142218" type="6" refreshedVersion="6" background="1" saveData="1">
    <textPr codePage="10001" sourceFile="/Users/amylase/IPLAB/足/paintSoft/result_preliminary/p1/horizontal/steps_5/step_visibletest_operationRecords_20200618_142218.csv" tab="0" comma="1">
      <textFields count="6">
        <textField/>
        <textField/>
        <textField/>
        <textField/>
        <textField/>
        <textField/>
      </textFields>
    </textPr>
  </connection>
  <connection id="26" xr16:uid="{23B5C0E4-9117-CB4E-8E07-5469207927DE}" name="step_visibletest_operationRecords_20200618_142444" type="6" refreshedVersion="6" background="1" saveData="1">
    <textPr codePage="10001" sourceFile="/Users/amylase/IPLAB/足/paintSoft/result_preliminary/p1/horizontal/steps_10/step_visibletest_operationRecords_20200618_142444.csv" tab="0" comma="1">
      <textFields count="6">
        <textField/>
        <textField/>
        <textField/>
        <textField/>
        <textField/>
        <textField/>
      </textFields>
    </textPr>
  </connection>
  <connection id="27" xr16:uid="{53430496-A285-FC4A-A3D8-DAE6F658C7FC}" name="step_visibletest_operationRecords_20200618_142611" type="6" refreshedVersion="6" background="1" saveData="1">
    <textPr codePage="10001" sourceFile="/Users/amylase/IPLAB/足/paintSoft/result_preliminary/p1/horizontal/steps_15/step_visibletest_operationRecords_20200618_142611.csv" tab="0" comma="1">
      <textFields count="6">
        <textField/>
        <textField/>
        <textField/>
        <textField/>
        <textField/>
        <textField/>
      </textFields>
    </textPr>
  </connection>
  <connection id="28" xr16:uid="{72A9FD83-D9F9-444E-A4BC-1B5E5FFB2962}" name="step_visibletest_operationRecords_20200618_142728" type="6" refreshedVersion="6" background="1" saveData="1">
    <textPr codePage="10001" sourceFile="/Users/amylase/IPLAB/足/paintSoft/result_preliminary/p1/horizontal/steps_20/step_visibletest_operationRecords_20200618_142728.csv" comma="1">
      <textFields count="6">
        <textField/>
        <textField/>
        <textField/>
        <textField/>
        <textField/>
        <textField/>
      </textFields>
    </textPr>
  </connection>
  <connection id="29" xr16:uid="{EFD7A39B-7D4B-DC4C-890D-22EF4A2A4870}" name="step_visibletest_operationRecords_20200618_143233" type="6" refreshedVersion="6" background="1" saveData="1">
    <textPr codePage="10001" sourceFile="/Users/amylase/IPLAB/足/paintSoft/result_preliminary/p1/vertical/steps_5/step_visibletest_operationRecords_20200618_143233.csv" tab="0" comma="1">
      <textFields count="6">
        <textField/>
        <textField/>
        <textField/>
        <textField/>
        <textField/>
        <textField/>
      </textFields>
    </textPr>
  </connection>
  <connection id="30" xr16:uid="{86FFF69F-E644-8C43-A5A7-2163406F96DE}" name="step_visibletest_operationRecords_20200618_143359" type="6" refreshedVersion="6" background="1" saveData="1">
    <textPr codePage="10001" sourceFile="/Users/amylase/IPLAB/足/paintSoft/result_preliminary/p1/vertical/steps_10/step_visibletest_operationRecords_20200618_143359.csv" comma="1">
      <textFields count="6">
        <textField/>
        <textField/>
        <textField/>
        <textField/>
        <textField/>
        <textField/>
      </textFields>
    </textPr>
  </connection>
  <connection id="31" xr16:uid="{F7CEA4DD-C1D3-4148-8706-94FAD4B81B74}" name="step_visibletest_operationRecords_20200618_143529" type="6" refreshedVersion="6" background="1" saveData="1">
    <textPr codePage="10001" sourceFile="/Users/amylase/IPLAB/足/paintSoft/result_preliminary/p1/vertical/steps_15/step_visibletest_operationRecords_20200618_143529.csv" tab="0" comma="1">
      <textFields count="6">
        <textField/>
        <textField/>
        <textField/>
        <textField/>
        <textField/>
        <textField/>
      </textFields>
    </textPr>
  </connection>
  <connection id="32" xr16:uid="{B7435C97-2704-7C43-A92E-AFDE9E57B0CC}" name="step_visibletest_operationRecords_20200618_143705" type="6" refreshedVersion="6" background="1" saveData="1">
    <textPr codePage="10001" sourceFile="/Users/amylase/IPLAB/足/paintSoft/result_preliminary/p1/vertical/steps_20/step_visibletest_operationRecords_20200618_143705.csv" tab="0" comma="1">
      <textFields count="6">
        <textField/>
        <textField/>
        <textField/>
        <textField/>
        <textField/>
        <textField/>
      </textFields>
    </textPr>
  </connection>
  <connection id="33" xr16:uid="{EEB48E60-5FFF-0748-BA67-8203B4F4D209}" name="step_visibletest_operationRecords_20200618_145950" type="6" refreshedVersion="6" background="1" saveData="1">
    <textPr codePage="10001" sourceFile="/Users/amylase/IPLAB/足/paintSoft/result_preliminary/p2/horizontal/steps_5/step_visibletest_operationRecords_20200618_145950.csv" tab="0" comma="1">
      <textFields count="6">
        <textField/>
        <textField/>
        <textField/>
        <textField/>
        <textField/>
        <textField/>
      </textFields>
    </textPr>
  </connection>
  <connection id="34" xr16:uid="{DAE05B79-873E-4D4C-9664-E16C43C0D4B6}" name="step_visibletest_operationRecords_20200618_150100" type="6" refreshedVersion="6" background="1" saveData="1">
    <textPr codePage="10001" sourceFile="/Users/amylase/IPLAB/足/paintSoft/result_preliminary/p2/horizontal/steps_10/step_visibletest_operationRecords_20200618_150100.csv" comma="1">
      <textFields count="6">
        <textField/>
        <textField/>
        <textField/>
        <textField/>
        <textField/>
        <textField/>
      </textFields>
    </textPr>
  </connection>
  <connection id="35" xr16:uid="{EFEC92B1-FCB3-574B-80C1-B757D47B49BE}" name="step_visibletest_operationRecords_20200618_150212" type="6" refreshedVersion="6" background="1" saveData="1">
    <textPr codePage="10001" sourceFile="/Users/amylase/IPLAB/足/paintSoft/result_preliminary/p2/horizontal/steps_15/step_visibletest_operationRecords_20200618_150212.csv" comma="1">
      <textFields count="6">
        <textField/>
        <textField/>
        <textField/>
        <textField/>
        <textField/>
        <textField/>
      </textFields>
    </textPr>
  </connection>
  <connection id="36" xr16:uid="{50030EA4-882F-574A-97C1-FC2DA15D275A}" name="step_visibletest_operationRecords_20200618_150344" type="6" refreshedVersion="6" background="1" saveData="1">
    <textPr codePage="10001" sourceFile="/Users/amylase/IPLAB/足/paintSoft/result_preliminary/p2/horizontal/steps_20/step_visibletest_operationRecords_20200618_150344.csv" comma="1">
      <textFields count="6">
        <textField/>
        <textField/>
        <textField/>
        <textField/>
        <textField/>
        <textField/>
      </textFields>
    </textPr>
  </connection>
  <connection id="37" xr16:uid="{AA1B629E-977E-F64B-AA38-8B219153F9F7}" name="step_visibletest_operationRecords_20200618_150519" type="6" refreshedVersion="6" background="1" saveData="1">
    <textPr codePage="10001" sourceFile="/Users/amylase/IPLAB/足/paintSoft/result_preliminary/p2/vertical/steps_5/step_visibletest_operationRecords_20200618_150519.csv" comma="1">
      <textFields count="6">
        <textField/>
        <textField/>
        <textField/>
        <textField/>
        <textField/>
        <textField/>
      </textFields>
    </textPr>
  </connection>
  <connection id="38" xr16:uid="{C6FF060E-E24C-224F-9C2E-DBF8F5037531}" name="step_visibletest_operationRecords_20200618_150630" type="6" refreshedVersion="6" background="1" saveData="1">
    <textPr codePage="10001" sourceFile="/Users/amylase/IPLAB/足/paintSoft/result_preliminary/p2/vertical/steps_10/step_visibletest_operationRecords_20200618_150630.csv" comma="1">
      <textFields count="6">
        <textField/>
        <textField/>
        <textField/>
        <textField/>
        <textField/>
        <textField/>
      </textFields>
    </textPr>
  </connection>
  <connection id="39" xr16:uid="{66CE4E32-A61A-E44E-BC46-610562476254}" name="step_visibletest_operationRecords_20200618_150730" type="6" refreshedVersion="6" background="1" saveData="1">
    <textPr codePage="10001" sourceFile="/Users/amylase/IPLAB/足/paintSoft/result_preliminary/p2/vertical/steps_15/step_visibletest_operationRecords_20200618_150730.csv" comma="1">
      <textFields count="6">
        <textField/>
        <textField/>
        <textField/>
        <textField/>
        <textField/>
        <textField/>
      </textFields>
    </textPr>
  </connection>
  <connection id="40" xr16:uid="{1874503C-33C1-5141-ADD0-AFC86E981065}" name="step_visibletest_operationRecords_20200618_150846" type="6" refreshedVersion="6" background="1" saveData="1">
    <textPr codePage="10001" sourceFile="/Users/amylase/IPLAB/足/paintSoft/result_preliminary/p2/vertical/steps_20/step_visibletest_operationRecords_20200618_150846.csv" comma="1">
      <textFields count="6">
        <textField/>
        <textField/>
        <textField/>
        <textField/>
        <textField/>
        <textField/>
      </textFields>
    </textPr>
  </connection>
  <connection id="41" xr16:uid="{D2BAA7DA-E36C-4B45-8E1B-ACCA24B72907}" name="step_visibletest_operationRecords_20200618_152054" type="6" refreshedVersion="6" background="1" saveData="1">
    <textPr codePage="10001" sourceFile="/Users/amylase/IPLAB/足/paintSoft/result_preliminary/p3/horizontal/steps_5/step_visibletest_operationRecords_20200618_152054.csv" comma="1">
      <textFields count="6">
        <textField/>
        <textField/>
        <textField/>
        <textField/>
        <textField/>
        <textField/>
      </textFields>
    </textPr>
  </connection>
  <connection id="42" xr16:uid="{3E684745-12EA-774A-932B-DFB76871DFEE}" name="step_visibletest_operationRecords_20200618_152214" type="6" refreshedVersion="6" background="1" saveData="1">
    <textPr codePage="10001" sourceFile="/Users/amylase/IPLAB/足/paintSoft/result_preliminary/p3/horizontal/steps_10/step_visibletest_operationRecords_20200618_152214.csv" comma="1">
      <textFields count="6">
        <textField/>
        <textField/>
        <textField/>
        <textField/>
        <textField/>
        <textField/>
      </textFields>
    </textPr>
  </connection>
  <connection id="43" xr16:uid="{89E0DDFF-FD69-D042-80F0-98D46C5679B8}" name="step_visibletest_operationRecords_20200618_152331" type="6" refreshedVersion="6" background="1" saveData="1">
    <textPr codePage="10001" sourceFile="/Users/amylase/IPLAB/足/paintSoft/result_preliminary/p3/horizontal/steps_15/step_visibletest_operationRecords_20200618_152331.csv" comma="1">
      <textFields count="6">
        <textField/>
        <textField/>
        <textField/>
        <textField/>
        <textField/>
        <textField/>
      </textFields>
    </textPr>
  </connection>
  <connection id="44" xr16:uid="{3A47B117-A186-F04D-8EB9-C9980901D0B0}" name="step_visibletest_operationRecords_20200618_152506" type="6" refreshedVersion="6" background="1" saveData="1">
    <textPr codePage="10001" sourceFile="/Users/amylase/IPLAB/足/paintSoft/result_preliminary/p3/horizontal/steps_20/step_visibletest_operationRecords_20200618_152506.csv" comma="1">
      <textFields count="6">
        <textField/>
        <textField/>
        <textField/>
        <textField/>
        <textField/>
        <textField/>
      </textFields>
    </textPr>
  </connection>
  <connection id="45" xr16:uid="{C22D582A-1C10-8F49-8ABD-E2A304F96501}" name="step_visibletest_operationRecords_20200618_152714" type="6" refreshedVersion="6" background="1" saveData="1">
    <textPr codePage="10001" sourceFile="/Users/amylase/IPLAB/足/paintSoft/result_preliminary/p3/vertical/steps_5/step_visibletest_operationRecords_20200618_152714.csv" comma="1">
      <textFields count="6">
        <textField/>
        <textField/>
        <textField/>
        <textField/>
        <textField/>
        <textField/>
      </textFields>
    </textPr>
  </connection>
  <connection id="46" xr16:uid="{501AFEE2-F7AC-5046-8380-4027B8B0945E}" name="step_visibletest_operationRecords_20200618_152823" type="6" refreshedVersion="6" background="1" saveData="1">
    <textPr codePage="10001" sourceFile="/Users/amylase/IPLAB/足/paintSoft/result_preliminary/p3/vertical/steps_10/step_visibletest_operationRecords_20200618_152823.csv" comma="1">
      <textFields count="6">
        <textField/>
        <textField/>
        <textField/>
        <textField/>
        <textField/>
        <textField/>
      </textFields>
    </textPr>
  </connection>
  <connection id="47" xr16:uid="{1445D8CF-06EE-EC48-9FB8-BFE04974B749}" name="step_visibletest_operationRecords_20200618_152938" type="6" refreshedVersion="6" background="1" saveData="1">
    <textPr codePage="10001" sourceFile="/Users/amylase/IPLAB/足/paintSoft/result_preliminary/p3/vertical/steps_15/step_visibletest_operationRecords_20200618_152938.csv" comma="1">
      <textFields count="6">
        <textField/>
        <textField/>
        <textField/>
        <textField/>
        <textField/>
        <textField/>
      </textFields>
    </textPr>
  </connection>
  <connection id="48" xr16:uid="{BE313E03-CAA5-F34E-8958-1B46C927FAA0}" name="step_visibletest_operationRecords_20200618_154428" type="6" refreshedVersion="6" background="1" saveData="1">
    <textPr codePage="10001" sourceFile="/Users/amylase/IPLAB/足/paintSoft/result_preliminary/p3/vertical/steps_20/step_visibletest_operationRecords_20200618_154428.csv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<sst xmlns="http://schemas.openxmlformats.org/spreadsheetml/2006/main" count="871" uniqueCount="98">
  <si>
    <t xml:space="preserve"> knee_pos_x</t>
  </si>
  <si>
    <t xml:space="preserve"> knee_pos_y</t>
  </si>
  <si>
    <t xml:space="preserve"> time</t>
  </si>
  <si>
    <t xml:space="preserve"> selected_No</t>
  </si>
  <si>
    <t xml:space="preserve"> target_No</t>
  </si>
  <si>
    <t>ステップ数</t>
    <phoneticPr fontId="1"/>
  </si>
  <si>
    <t>Visible条件</t>
    <rPh sb="7" eb="9">
      <t xml:space="preserve">ジョウケン </t>
    </rPh>
    <phoneticPr fontId="1"/>
  </si>
  <si>
    <t>正解率</t>
    <rPh sb="0" eb="2">
      <t xml:space="preserve">セイカイスウ </t>
    </rPh>
    <rPh sb="2" eb="3">
      <t xml:space="preserve">リツ </t>
    </rPh>
    <phoneticPr fontId="1"/>
  </si>
  <si>
    <t>p1</t>
    <phoneticPr fontId="1"/>
  </si>
  <si>
    <t>p2</t>
  </si>
  <si>
    <t>p3</t>
  </si>
  <si>
    <t xml:space="preserve"> knee_pos_x</t>
    <phoneticPr fontId="1"/>
  </si>
  <si>
    <t>平均</t>
    <rPh sb="0" eb="2">
      <t xml:space="preserve">ヘイキン </t>
    </rPh>
    <phoneticPr fontId="1"/>
  </si>
  <si>
    <t>横方向</t>
    <rPh sb="0" eb="1">
      <t xml:space="preserve">ヨコホウコウ </t>
    </rPh>
    <rPh sb="1" eb="3">
      <t xml:space="preserve">ヨコウホウコウ </t>
    </rPh>
    <phoneticPr fontId="1"/>
  </si>
  <si>
    <t>縦方向</t>
    <rPh sb="0" eb="3">
      <t xml:space="preserve">タテホウコウ </t>
    </rPh>
    <phoneticPr fontId="1"/>
  </si>
  <si>
    <t>平均操作時間</t>
    <rPh sb="0" eb="6">
      <t xml:space="preserve">ヘイキンソウサジカン </t>
    </rPh>
    <phoneticPr fontId="1"/>
  </si>
  <si>
    <t>20回の平均操作時間（s）</t>
    <rPh sb="4" eb="10">
      <t xml:space="preserve">ヘイキンソウサジカン </t>
    </rPh>
    <phoneticPr fontId="1"/>
  </si>
  <si>
    <t>Invisible条件</t>
    <rPh sb="9" eb="11">
      <t xml:space="preserve">ジョウケン </t>
    </rPh>
    <phoneticPr fontId="1"/>
  </si>
  <si>
    <t xml:space="preserve"> calibration x:3.9816643354984285 y:48.28322290819553</t>
    <phoneticPr fontId="1"/>
  </si>
  <si>
    <t>P1</t>
    <phoneticPr fontId="1"/>
  </si>
  <si>
    <t>P2</t>
    <phoneticPr fontId="1"/>
  </si>
  <si>
    <t>P3</t>
    <phoneticPr fontId="1"/>
  </si>
  <si>
    <t>sum</t>
    <phoneticPr fontId="1"/>
  </si>
  <si>
    <t>横</t>
    <rPh sb="0" eb="1">
      <t xml:space="preserve">ヨコ </t>
    </rPh>
    <phoneticPr fontId="1"/>
  </si>
  <si>
    <t>縦</t>
    <rPh sb="0" eb="1">
      <t xml:space="preserve">タテ </t>
    </rPh>
    <phoneticPr fontId="1"/>
  </si>
  <si>
    <t xml:space="preserve"> calibration x:3.9263496962260573 y:52.5523576506147</t>
    <phoneticPr fontId="1"/>
  </si>
  <si>
    <t>mapped_x</t>
    <phoneticPr fontId="1"/>
  </si>
  <si>
    <t>mapped_y</t>
    <phoneticPr fontId="1"/>
  </si>
  <si>
    <t xml:space="preserve"> calibration x:3.2608351876700943 y:51.16823396876148</t>
    <phoneticPr fontId="1"/>
  </si>
  <si>
    <t xml:space="preserve"> calibration x:3.876554815877493 y:51.56799224537309</t>
    <phoneticPr fontId="1"/>
  </si>
  <si>
    <t xml:space="preserve"> calibration x:3.7695038157662104 y:51.84238767132898</t>
    <phoneticPr fontId="1"/>
  </si>
  <si>
    <t xml:space="preserve"> calibration x:3.909000311742397 y:52.64536121742715</t>
    <phoneticPr fontId="1"/>
  </si>
  <si>
    <t xml:space="preserve"> calibration x:3.689694821210884 y:52.83666642880813</t>
    <phoneticPr fontId="1"/>
  </si>
  <si>
    <t xml:space="preserve"> calibration x:3.8916387253765414 y:52.343151817179034</t>
    <phoneticPr fontId="1"/>
  </si>
  <si>
    <t xml:space="preserve"> calibration x:3.2239537351465892 y:52.269412253249676</t>
    <phoneticPr fontId="1"/>
  </si>
  <si>
    <t>diff</t>
    <phoneticPr fontId="1"/>
  </si>
  <si>
    <t xml:space="preserve"> calibration x:4.10746500762713 y:46.89531831849318</t>
    <phoneticPr fontId="1"/>
  </si>
  <si>
    <t xml:space="preserve"> calibration x:3.721774731870486 y:47.0665096980587</t>
    <phoneticPr fontId="1"/>
  </si>
  <si>
    <t xml:space="preserve"> calibration x:3.793129031520484 y:52.03465748028541</t>
    <phoneticPr fontId="1"/>
  </si>
  <si>
    <t xml:space="preserve"> calibration x:3.391496269329064 y:47.27459472956193</t>
    <phoneticPr fontId="1"/>
  </si>
  <si>
    <t xml:space="preserve"> calibration x:3.3590869670068932 y:52.20354283146618</t>
    <phoneticPr fontId="1"/>
  </si>
  <si>
    <t xml:space="preserve"> calibration x:4.5811648693135725 y:47.22762324882904</t>
    <phoneticPr fontId="1"/>
  </si>
  <si>
    <t xml:space="preserve"> calibration x:5.188431345853272 y:47.55307945612013</t>
    <phoneticPr fontId="1"/>
  </si>
  <si>
    <t xml:space="preserve"> calibration x:5.363128868041679 y:47.27704115717814</t>
    <phoneticPr fontId="1"/>
  </si>
  <si>
    <t xml:space="preserve"> calibration x:5.19918600251433 y:47.755072849978276</t>
    <phoneticPr fontId="1"/>
  </si>
  <si>
    <t xml:space="preserve"> calibration x:5.364310426994511 y:47.82956493082452</t>
    <phoneticPr fontId="1"/>
  </si>
  <si>
    <t xml:space="preserve"> calibration x:6.02016901579792 y:48.548003973370044</t>
    <phoneticPr fontId="1"/>
  </si>
  <si>
    <t xml:space="preserve"> calibration x:6.034419891360143 y:47.58198587823892</t>
    <phoneticPr fontId="1"/>
  </si>
  <si>
    <t xml:space="preserve"> calibration x:6.739490015657788 y:46.265044511431206</t>
    <phoneticPr fontId="1"/>
  </si>
  <si>
    <t xml:space="preserve"> calibration x:3.6628323601843165 y:47.32068952865438</t>
    <phoneticPr fontId="1"/>
  </si>
  <si>
    <t xml:space="preserve"> calibration x:3.359407569746022 y:52.68018067938274</t>
    <phoneticPr fontId="1"/>
  </si>
  <si>
    <t xml:space="preserve"> calibration x:4.106765596235848 y:52.273140629296925</t>
    <phoneticPr fontId="1"/>
  </si>
  <si>
    <t xml:space="preserve"> calibration x:3.9476853971640677 y:52.0527884110038</t>
    <phoneticPr fontId="1"/>
  </si>
  <si>
    <t xml:space="preserve"> calibration x:3.6038838154887243 y:49.880357471207795</t>
    <phoneticPr fontId="1"/>
  </si>
  <si>
    <t xml:space="preserve"> calibration x:3.3366763853677646 y:51.2164604098675</t>
    <phoneticPr fontId="1"/>
  </si>
  <si>
    <t xml:space="preserve"> calibration x:4.132871611008329 y:47.31196224955545</t>
    <phoneticPr fontId="1"/>
  </si>
  <si>
    <t xml:space="preserve"> calibration x:4.283528332963662 y:47.141415457332016</t>
    <phoneticPr fontId="1"/>
  </si>
  <si>
    <t xml:space="preserve"> calibration x:4.616211374487905 y:48.13185823944498</t>
    <phoneticPr fontId="1"/>
  </si>
  <si>
    <t xml:space="preserve"> calibration x:4.42672842451405 y:48.47647738642621</t>
    <phoneticPr fontId="1"/>
  </si>
  <si>
    <t xml:space="preserve"> calibration x:5.705546789962096 y:48.44820698791744</t>
    <phoneticPr fontId="1"/>
  </si>
  <si>
    <t xml:space="preserve"> calibration x:5.823540000178962 y:48.51041305714417</t>
    <phoneticPr fontId="1"/>
  </si>
  <si>
    <t xml:space="preserve"> calibration x:6.825849719539093 y:44.48522743414528</t>
    <phoneticPr fontId="1"/>
  </si>
  <si>
    <t xml:space="preserve"> calibration x:6.2346838061260925 y:47.45149999992861</t>
    <phoneticPr fontId="1"/>
  </si>
  <si>
    <t xml:space="preserve"> calibration x:3.534454033275467 y:52.19338804337866</t>
    <phoneticPr fontId="1"/>
  </si>
  <si>
    <t xml:space="preserve"> calibration x:3.786419565237921 y:52.052660820748066</t>
    <phoneticPr fontId="1"/>
  </si>
  <si>
    <t xml:space="preserve"> calibration x:4.061778577410764 y:52.2258627886349</t>
    <phoneticPr fontId="1"/>
  </si>
  <si>
    <t xml:space="preserve"> calibration x:4.0118723904266576 y:52.168395327118596</t>
    <phoneticPr fontId="1"/>
  </si>
  <si>
    <t xml:space="preserve"> calibration x:4.495896463661399 y:50.603937413398086</t>
    <phoneticPr fontId="1"/>
  </si>
  <si>
    <t xml:space="preserve"> calibration x:4.704789516385385 y:50.470539763296614</t>
    <phoneticPr fontId="1"/>
  </si>
  <si>
    <t xml:space="preserve"> calibration x:4.9200052731401085 y:50.61830301330422</t>
    <phoneticPr fontId="1"/>
  </si>
  <si>
    <t xml:space="preserve"> calibration x:4.71850756093766 y:50.43605307608247</t>
    <phoneticPr fontId="1"/>
  </si>
  <si>
    <t xml:space="preserve"> calibration x:5.5343677612937645 y:47.6414024124098</t>
    <phoneticPr fontId="1"/>
  </si>
  <si>
    <t xml:space="preserve"> calibration x:4.652683347924082 y:47.58901186814143</t>
    <phoneticPr fontId="1"/>
  </si>
  <si>
    <t xml:space="preserve"> calibration x:5.690728868377707 y:47.167406247958</t>
    <phoneticPr fontId="1"/>
  </si>
  <si>
    <t xml:space="preserve"> calibration x:4.620357052686925 y:45.59517581940837</t>
    <phoneticPr fontId="1"/>
  </si>
  <si>
    <t>上下方向（回）</t>
    <rPh sb="0" eb="4">
      <t xml:space="preserve">ジョウゲホウコウ </t>
    </rPh>
    <rPh sb="5" eb="6">
      <t xml:space="preserve">カイ </t>
    </rPh>
    <phoneticPr fontId="1"/>
  </si>
  <si>
    <t>左右方向（回）</t>
    <rPh sb="0" eb="4">
      <t xml:space="preserve">サユウホウコウ </t>
    </rPh>
    <rPh sb="5" eb="6">
      <t xml:space="preserve">カイ </t>
    </rPh>
    <phoneticPr fontId="1"/>
  </si>
  <si>
    <t>分割数</t>
    <rPh sb="0" eb="3">
      <t xml:space="preserve">ブンカツスウ </t>
    </rPh>
    <phoneticPr fontId="1"/>
  </si>
  <si>
    <t>正解率（％）</t>
    <rPh sb="0" eb="2">
      <t xml:space="preserve">セイカイ </t>
    </rPh>
    <rPh sb="2" eb="3">
      <t xml:space="preserve">リツ </t>
    </rPh>
    <phoneticPr fontId="1"/>
  </si>
  <si>
    <t>最大-平均</t>
    <rPh sb="0" eb="2">
      <t xml:space="preserve">サイダイ </t>
    </rPh>
    <rPh sb="3" eb="5">
      <t xml:space="preserve">ヘイキン </t>
    </rPh>
    <phoneticPr fontId="1"/>
  </si>
  <si>
    <t>平均-最小</t>
    <rPh sb="0" eb="2">
      <t xml:space="preserve">ヘイキン </t>
    </rPh>
    <rPh sb="3" eb="5">
      <t xml:space="preserve">サイショウ </t>
    </rPh>
    <phoneticPr fontId="1"/>
  </si>
  <si>
    <t>section_diff</t>
    <phoneticPr fontId="1"/>
  </si>
  <si>
    <t>セクションズレ</t>
    <phoneticPr fontId="1"/>
  </si>
  <si>
    <t>max-75</t>
    <phoneticPr fontId="1"/>
  </si>
  <si>
    <t>75-med</t>
    <phoneticPr fontId="1"/>
  </si>
  <si>
    <t>med-25</t>
    <phoneticPr fontId="1"/>
  </si>
  <si>
    <t>25-min</t>
    <phoneticPr fontId="1"/>
  </si>
  <si>
    <t>max-avg</t>
    <phoneticPr fontId="1"/>
  </si>
  <si>
    <t>avg-min</t>
    <phoneticPr fontId="1"/>
  </si>
  <si>
    <t>左右方向</t>
    <rPh sb="0" eb="4">
      <t xml:space="preserve">サユウホウコウ </t>
    </rPh>
    <phoneticPr fontId="1"/>
  </si>
  <si>
    <t>可視条件</t>
    <rPh sb="0" eb="4">
      <t xml:space="preserve">サユウホウコウ </t>
    </rPh>
    <phoneticPr fontId="1"/>
  </si>
  <si>
    <t>操作時間</t>
    <rPh sb="0" eb="4">
      <t xml:space="preserve">ソウサジカン </t>
    </rPh>
    <phoneticPr fontId="1"/>
  </si>
  <si>
    <t>上下方向</t>
    <rPh sb="3" eb="4">
      <t xml:space="preserve">コウ </t>
    </rPh>
    <phoneticPr fontId="1"/>
  </si>
  <si>
    <t>標準偏差</t>
    <rPh sb="0" eb="2">
      <t xml:space="preserve">ヒョウジュンヘ </t>
    </rPh>
    <rPh sb="2" eb="4">
      <t xml:space="preserve">ヘンサ </t>
    </rPh>
    <phoneticPr fontId="1"/>
  </si>
  <si>
    <t>不可視条件</t>
    <rPh sb="0" eb="1">
      <t xml:space="preserve">フ </t>
    </rPh>
    <rPh sb="1" eb="5">
      <t xml:space="preserve">サユウホウコウ </t>
    </rPh>
    <phoneticPr fontId="1"/>
  </si>
  <si>
    <t>不可視条件の誤差</t>
    <rPh sb="0" eb="5">
      <t xml:space="preserve">フカシジョウケンノゴサ </t>
    </rPh>
    <phoneticPr fontId="1"/>
  </si>
  <si>
    <t>ピクセル誤差</t>
    <phoneticPr fontId="1"/>
  </si>
  <si>
    <t>セクション誤差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</si>
</sst>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"/>
    <numFmt numFmtId="178" formatCode="0.0000"/>
    <numFmt numFmtId="179" formatCode="0.00_ "/>
    <numFmt numFmtId="180" formatCode="0.0%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4"/>
      <color theme="1"/>
      <name val="ヒラギノ角ゴ Pro W3"/>
      <family val="2"/>
      <charset val="128"/>
    </font>
    <font>
      <sz val="24"/>
      <color rgb="FF000000"/>
      <name val="ヒラギノ角ゴ Pro W3"/>
      <family val="2"/>
      <charset val="128"/>
    </font>
    <font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176" fontId="0" fillId="0" borderId="9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" fontId="0" fillId="0" borderId="0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8" xfId="0" applyNumberFormat="1" applyBorder="1">
      <alignment vertical="center"/>
    </xf>
    <xf numFmtId="180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/>
    </xf>
    <xf numFmtId="176" fontId="0" fillId="0" borderId="35" xfId="0" applyNumberFormat="1" applyBorder="1">
      <alignment vertical="center"/>
    </xf>
    <xf numFmtId="0" fontId="0" fillId="0" borderId="36" xfId="0" applyFill="1" applyBorder="1">
      <alignment vertical="center"/>
    </xf>
    <xf numFmtId="177" fontId="0" fillId="0" borderId="37" xfId="0" applyNumberFormat="1" applyBorder="1">
      <alignment vertical="center"/>
    </xf>
    <xf numFmtId="177" fontId="0" fillId="0" borderId="38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16" xfId="0" applyNumberFormat="1" applyBorder="1">
      <alignment vertical="center"/>
    </xf>
    <xf numFmtId="180" fontId="0" fillId="0" borderId="0" xfId="1" applyNumberFormat="1" applyFont="1">
      <alignment vertical="center"/>
    </xf>
    <xf numFmtId="9" fontId="0" fillId="0" borderId="19" xfId="1" applyFont="1" applyBorder="1">
      <alignment vertical="center"/>
    </xf>
    <xf numFmtId="9" fontId="0" fillId="0" borderId="20" xfId="1" applyFont="1" applyBorder="1">
      <alignment vertical="center"/>
    </xf>
    <xf numFmtId="9" fontId="0" fillId="0" borderId="21" xfId="1" applyFont="1" applyBorder="1">
      <alignment vertical="center"/>
    </xf>
    <xf numFmtId="9" fontId="0" fillId="0" borderId="10" xfId="1" applyFont="1" applyBorder="1">
      <alignment vertical="center"/>
    </xf>
    <xf numFmtId="9" fontId="0" fillId="0" borderId="11" xfId="1" applyFont="1" applyBorder="1">
      <alignment vertical="center"/>
    </xf>
    <xf numFmtId="9" fontId="0" fillId="0" borderId="8" xfId="1" applyFont="1" applyBorder="1">
      <alignment vertical="center"/>
    </xf>
    <xf numFmtId="9" fontId="0" fillId="0" borderId="12" xfId="1" applyFont="1" applyBorder="1">
      <alignment vertical="center"/>
    </xf>
    <xf numFmtId="9" fontId="0" fillId="0" borderId="13" xfId="1" applyFont="1" applyBorder="1">
      <alignment vertical="center"/>
    </xf>
    <xf numFmtId="9" fontId="0" fillId="0" borderId="14" xfId="1" applyFont="1" applyBorder="1">
      <alignment vertical="center"/>
    </xf>
    <xf numFmtId="9" fontId="0" fillId="0" borderId="19" xfId="1" applyNumberFormat="1" applyFont="1" applyBorder="1">
      <alignment vertical="center"/>
    </xf>
    <xf numFmtId="9" fontId="0" fillId="0" borderId="20" xfId="1" applyNumberFormat="1" applyFont="1" applyBorder="1">
      <alignment vertical="center"/>
    </xf>
    <xf numFmtId="9" fontId="0" fillId="0" borderId="21" xfId="1" applyNumberFormat="1" applyFont="1" applyBorder="1">
      <alignment vertical="center"/>
    </xf>
    <xf numFmtId="9" fontId="0" fillId="0" borderId="10" xfId="1" applyNumberFormat="1" applyFont="1" applyBorder="1">
      <alignment vertical="center"/>
    </xf>
    <xf numFmtId="9" fontId="0" fillId="0" borderId="11" xfId="1" applyNumberFormat="1" applyFont="1" applyBorder="1">
      <alignment vertical="center"/>
    </xf>
    <xf numFmtId="9" fontId="0" fillId="0" borderId="8" xfId="1" applyNumberFormat="1" applyFont="1" applyBorder="1">
      <alignment vertical="center"/>
    </xf>
    <xf numFmtId="9" fontId="0" fillId="0" borderId="12" xfId="1" applyNumberFormat="1" applyFont="1" applyBorder="1">
      <alignment vertical="center"/>
    </xf>
    <xf numFmtId="9" fontId="0" fillId="0" borderId="13" xfId="1" applyNumberFormat="1" applyFont="1" applyBorder="1">
      <alignment vertical="center"/>
    </xf>
    <xf numFmtId="9" fontId="0" fillId="0" borderId="14" xfId="1" applyNumberFormat="1" applyFont="1" applyBorder="1">
      <alignment vertical="center"/>
    </xf>
    <xf numFmtId="2" fontId="0" fillId="0" borderId="5" xfId="0" applyNumberForma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6" fillId="2" borderId="0" xfId="0" applyFont="1" applyFill="1">
      <alignment vertical="center"/>
    </xf>
    <xf numFmtId="0" fontId="7" fillId="3" borderId="34" xfId="0" applyFont="1" applyFill="1" applyBorder="1">
      <alignment vertical="center"/>
    </xf>
    <xf numFmtId="0" fontId="7" fillId="3" borderId="26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6" fillId="2" borderId="26" xfId="0" applyFont="1" applyFill="1" applyBorder="1">
      <alignment vertical="center"/>
    </xf>
    <xf numFmtId="0" fontId="7" fillId="3" borderId="28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2" borderId="34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0" borderId="43" xfId="0" applyFont="1" applyBorder="1">
      <alignment vertical="center"/>
    </xf>
    <xf numFmtId="0" fontId="7" fillId="2" borderId="4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6" fillId="0" borderId="45" xfId="0" applyFont="1" applyBorder="1">
      <alignment vertical="center"/>
    </xf>
    <xf numFmtId="0" fontId="7" fillId="3" borderId="46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6" fillId="2" borderId="4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4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9" fontId="0" fillId="0" borderId="0" xfId="1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0" xfId="0" applyFont="1">
      <alignment vertical="center"/>
    </xf>
    <xf numFmtId="2" fontId="0" fillId="0" borderId="15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17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0" borderId="41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7" xfId="0" applyNumberForma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8" xfId="0" applyFont="1" applyBorder="1">
      <alignment vertical="center"/>
    </xf>
    <xf numFmtId="0" fontId="10" fillId="0" borderId="47" xfId="0" applyFont="1" applyBorder="1">
      <alignment vertical="center"/>
    </xf>
    <xf numFmtId="0" fontId="10" fillId="0" borderId="48" xfId="0" applyFont="1" applyBorder="1">
      <alignment vertical="center"/>
    </xf>
    <xf numFmtId="177" fontId="9" fillId="0" borderId="1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  <xf numFmtId="177" fontId="10" fillId="0" borderId="18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41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" fontId="0" fillId="0" borderId="4" xfId="0" applyNumberFormat="1" applyBorder="1">
      <alignment vertical="center"/>
    </xf>
    <xf numFmtId="1" fontId="0" fillId="0" borderId="0" xfId="0" applyNumberFormat="1" applyBorder="1">
      <alignment vertical="center"/>
    </xf>
    <xf numFmtId="1" fontId="0" fillId="0" borderId="5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3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0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平均正解率（可視条件）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203878469824692"/>
          <c:y val="0.20573996152972154"/>
          <c:w val="0.77796121530175311"/>
          <c:h val="0.57947356372136161"/>
        </c:manualLayout>
      </c:layout>
      <c:barChart>
        <c:barDir val="col"/>
        <c:grouping val="clustered"/>
        <c:varyColors val="0"/>
        <c:ser>
          <c:idx val="1"/>
          <c:order val="0"/>
          <c:tx>
            <c:v>左右方向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Sheet1!$G$9:$G$12</c:f>
                <c:numCache>
                  <c:formatCode>General</c:formatCode>
                  <c:ptCount val="4"/>
                  <c:pt idx="0">
                    <c:v>5.0000000000000155E-2</c:v>
                  </c:pt>
                  <c:pt idx="1">
                    <c:v>8.333333333333337E-2</c:v>
                  </c:pt>
                  <c:pt idx="2">
                    <c:v>3.3333333333333326E-2</c:v>
                  </c:pt>
                  <c:pt idx="3">
                    <c:v>3.3333333333333326E-2</c:v>
                  </c:pt>
                </c:numCache>
              </c:numRef>
            </c:plus>
            <c:minus>
              <c:numRef>
                <c:f>Sheet1!$H$9:$H$12</c:f>
                <c:numCache>
                  <c:formatCode>General</c:formatCode>
                  <c:ptCount val="4"/>
                  <c:pt idx="0">
                    <c:v>4.9999999999999822E-2</c:v>
                  </c:pt>
                  <c:pt idx="1">
                    <c:v>0.11666666666666659</c:v>
                  </c:pt>
                  <c:pt idx="2">
                    <c:v>6.6666666666666652E-2</c:v>
                  </c:pt>
                  <c:pt idx="3">
                    <c:v>6.6666666666666652E-2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Sheet1!$F$9:$F$12</c:f>
              <c:numCache>
                <c:formatCode>0.0%</c:formatCode>
                <c:ptCount val="4"/>
                <c:pt idx="0">
                  <c:v>0.94999999999999984</c:v>
                </c:pt>
                <c:pt idx="1">
                  <c:v>0.91666666666666663</c:v>
                </c:pt>
                <c:pt idx="2">
                  <c:v>0.91666666666666663</c:v>
                </c:pt>
                <c:pt idx="3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7-5448-8514-1A4ADCF8E325}"/>
            </c:ext>
          </c:extLst>
        </c:ser>
        <c:ser>
          <c:idx val="0"/>
          <c:order val="1"/>
          <c:tx>
            <c:v>上下方向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Sheet1!$G$17:$G$20</c:f>
                <c:numCache>
                  <c:formatCode>General</c:formatCode>
                  <c:ptCount val="4"/>
                  <c:pt idx="0">
                    <c:v>4.9999999999999933E-2</c:v>
                  </c:pt>
                  <c:pt idx="1">
                    <c:v>3.3333333333333326E-2</c:v>
                  </c:pt>
                  <c:pt idx="2">
                    <c:v>1.6666666666666718E-2</c:v>
                  </c:pt>
                  <c:pt idx="3">
                    <c:v>6.6666666666666541E-2</c:v>
                  </c:pt>
                </c:numCache>
              </c:numRef>
            </c:plus>
            <c:minus>
              <c:numRef>
                <c:f>Sheet1!$H$17:$H$20</c:f>
                <c:numCache>
                  <c:formatCode>General</c:formatCode>
                  <c:ptCount val="4"/>
                  <c:pt idx="0">
                    <c:v>5.0000000000000044E-2</c:v>
                  </c:pt>
                  <c:pt idx="1">
                    <c:v>6.6666666666666652E-2</c:v>
                  </c:pt>
                  <c:pt idx="2">
                    <c:v>3.3333333333333326E-2</c:v>
                  </c:pt>
                  <c:pt idx="3">
                    <c:v>8.333333333333337E-2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Sheet1!$F$17:$F$20</c:f>
              <c:numCache>
                <c:formatCode>0.0%</c:formatCode>
                <c:ptCount val="4"/>
                <c:pt idx="0">
                  <c:v>0.95000000000000007</c:v>
                </c:pt>
                <c:pt idx="1">
                  <c:v>0.91666666666666663</c:v>
                </c:pt>
                <c:pt idx="2">
                  <c:v>0.8833333333333333</c:v>
                </c:pt>
                <c:pt idx="3">
                  <c:v>0.88333333333333341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57-5448-8514-1A4ADCF8E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218415"/>
        <c:axId val="1521420383"/>
      </c:barChart>
      <c:catAx>
        <c:axId val="175921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420383"/>
        <c:crosses val="autoZero"/>
        <c:auto val="1"/>
        <c:lblAlgn val="ctr"/>
        <c:lblOffset val="100"/>
        <c:noMultiLvlLbl val="0"/>
      </c:catAx>
      <c:valAx>
        <c:axId val="1521420383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21841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平均正解率（不可視条件）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093272856922319"/>
          <c:y val="0.20577312432480699"/>
          <c:w val="0.77906727143077681"/>
          <c:h val="0.57944041085558162"/>
        </c:manualLayout>
      </c:layout>
      <c:barChart>
        <c:barDir val="col"/>
        <c:grouping val="clustered"/>
        <c:varyColors val="0"/>
        <c:ser>
          <c:idx val="1"/>
          <c:order val="0"/>
          <c:tx>
            <c:v>左右方向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Sheet1!$G$27:$G$30</c:f>
                <c:numCache>
                  <c:formatCode>General</c:formatCode>
                  <c:ptCount val="4"/>
                  <c:pt idx="0">
                    <c:v>0.16666666666666663</c:v>
                  </c:pt>
                  <c:pt idx="1">
                    <c:v>0.10000000000000003</c:v>
                  </c:pt>
                  <c:pt idx="2">
                    <c:v>0</c:v>
                  </c:pt>
                  <c:pt idx="3">
                    <c:v>1.6666666666666663E-2</c:v>
                  </c:pt>
                </c:numCache>
              </c:numRef>
            </c:plus>
            <c:minus>
              <c:numRef>
                <c:f>Sheet1!$H$27:$H$30</c:f>
                <c:numCache>
                  <c:formatCode>General</c:formatCode>
                  <c:ptCount val="4"/>
                  <c:pt idx="0">
                    <c:v>0.1333333333333333</c:v>
                  </c:pt>
                  <c:pt idx="1">
                    <c:v>9.9999999999999978E-2</c:v>
                  </c:pt>
                  <c:pt idx="2">
                    <c:v>0</c:v>
                  </c:pt>
                  <c:pt idx="3">
                    <c:v>3.3333333333333326E-2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Sheet1!$F$27:$F$30</c:f>
              <c:numCache>
                <c:formatCode>0.0%</c:formatCode>
                <c:ptCount val="4"/>
                <c:pt idx="0">
                  <c:v>0.53333333333333333</c:v>
                </c:pt>
                <c:pt idx="1">
                  <c:v>0.3</c:v>
                </c:pt>
                <c:pt idx="2">
                  <c:v>0.10000000000000002</c:v>
                </c:pt>
                <c:pt idx="3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F-7E47-878D-43BA0C5D60D5}"/>
            </c:ext>
          </c:extLst>
        </c:ser>
        <c:ser>
          <c:idx val="0"/>
          <c:order val="1"/>
          <c:tx>
            <c:v>上下方向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Sheet1!$G$35:$G$38</c:f>
                <c:numCache>
                  <c:formatCode>General</c:formatCode>
                  <c:ptCount val="4"/>
                  <c:pt idx="0">
                    <c:v>0.18333333333333329</c:v>
                  </c:pt>
                  <c:pt idx="1">
                    <c:v>0.11666666666666667</c:v>
                  </c:pt>
                  <c:pt idx="2">
                    <c:v>0.1</c:v>
                  </c:pt>
                  <c:pt idx="3">
                    <c:v>6.6666666666666666E-2</c:v>
                  </c:pt>
                </c:numCache>
              </c:numRef>
            </c:plus>
            <c:minus>
              <c:numRef>
                <c:f>Sheet1!$H$35:$H$38</c:f>
                <c:numCache>
                  <c:formatCode>General</c:formatCode>
                  <c:ptCount val="4"/>
                  <c:pt idx="0">
                    <c:v>0.16666666666666669</c:v>
                  </c:pt>
                  <c:pt idx="1">
                    <c:v>0.1333333333333333</c:v>
                  </c:pt>
                  <c:pt idx="2">
                    <c:v>9.9999999999999992E-2</c:v>
                  </c:pt>
                  <c:pt idx="3">
                    <c:v>3.3333333333333326E-2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Sheet1!$F$35:$F$38</c:f>
              <c:numCache>
                <c:formatCode>0.0%</c:formatCode>
                <c:ptCount val="4"/>
                <c:pt idx="0">
                  <c:v>0.41666666666666669</c:v>
                </c:pt>
                <c:pt idx="1">
                  <c:v>0.23333333333333331</c:v>
                </c:pt>
                <c:pt idx="2">
                  <c:v>0.15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F-7E47-878D-43BA0C5D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218415"/>
        <c:axId val="1521420383"/>
      </c:barChart>
      <c:catAx>
        <c:axId val="175921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420383"/>
        <c:crosses val="autoZero"/>
        <c:auto val="1"/>
        <c:lblAlgn val="ctr"/>
        <c:lblOffset val="100"/>
        <c:noMultiLvlLbl val="0"/>
      </c:catAx>
      <c:valAx>
        <c:axId val="1521420383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21841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平均操作時間（可視条件）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735341777343957"/>
          <c:y val="0.20998934061690758"/>
          <c:w val="0.8531276984283982"/>
          <c:h val="0.57522425883871453"/>
        </c:manualLayout>
      </c:layout>
      <c:barChart>
        <c:barDir val="col"/>
        <c:grouping val="clustered"/>
        <c:varyColors val="0"/>
        <c:ser>
          <c:idx val="1"/>
          <c:order val="0"/>
          <c:tx>
            <c:v>左右方向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Sheet1!$O$9:$O$12</c:f>
                <c:numCache>
                  <c:formatCode>General</c:formatCode>
                  <c:ptCount val="4"/>
                  <c:pt idx="0">
                    <c:v>0.28585233333333337</c:v>
                  </c:pt>
                  <c:pt idx="1">
                    <c:v>0.37919883333333337</c:v>
                  </c:pt>
                  <c:pt idx="2">
                    <c:v>0.44366550000000027</c:v>
                  </c:pt>
                  <c:pt idx="3">
                    <c:v>0.39611000000000018</c:v>
                  </c:pt>
                </c:numCache>
              </c:numRef>
            </c:plus>
            <c:minus>
              <c:numRef>
                <c:f>Sheet1!$P$9:$P$12</c:f>
                <c:numCache>
                  <c:formatCode>General</c:formatCode>
                  <c:ptCount val="4"/>
                  <c:pt idx="0">
                    <c:v>0.44745516666666663</c:v>
                  </c:pt>
                  <c:pt idx="1">
                    <c:v>0.34588166666666709</c:v>
                  </c:pt>
                  <c:pt idx="2">
                    <c:v>0.38105650000000013</c:v>
                  </c:pt>
                  <c:pt idx="3">
                    <c:v>0.57711950000000067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Sheet1!$N$9:$N$12</c:f>
              <c:numCache>
                <c:formatCode>0.0</c:formatCode>
                <c:ptCount val="4"/>
                <c:pt idx="0">
                  <c:v>1.5325281666666666</c:v>
                </c:pt>
                <c:pt idx="1">
                  <c:v>1.8922631666666667</c:v>
                </c:pt>
                <c:pt idx="2">
                  <c:v>2.4200969999999997</c:v>
                </c:pt>
                <c:pt idx="3">
                  <c:v>2.8816760000000001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0-3244-A258-5873D955B98E}"/>
            </c:ext>
          </c:extLst>
        </c:ser>
        <c:ser>
          <c:idx val="0"/>
          <c:order val="1"/>
          <c:tx>
            <c:v>上下方向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Sheet1!$O$17:$O$20</c:f>
                <c:numCache>
                  <c:formatCode>General</c:formatCode>
                  <c:ptCount val="4"/>
                  <c:pt idx="0">
                    <c:v>0.62695066666666688</c:v>
                  </c:pt>
                  <c:pt idx="1">
                    <c:v>0.67067799999999966</c:v>
                  </c:pt>
                  <c:pt idx="2">
                    <c:v>0.48617816666666647</c:v>
                  </c:pt>
                  <c:pt idx="3">
                    <c:v>0.74417150000000065</c:v>
                  </c:pt>
                </c:numCache>
              </c:numRef>
            </c:plus>
            <c:minus>
              <c:numRef>
                <c:f>Sheet1!$P$17:$P$20</c:f>
                <c:numCache>
                  <c:formatCode>General</c:formatCode>
                  <c:ptCount val="4"/>
                  <c:pt idx="0">
                    <c:v>0.45485133333333327</c:v>
                  </c:pt>
                  <c:pt idx="1">
                    <c:v>0.63320650000000023</c:v>
                  </c:pt>
                  <c:pt idx="2">
                    <c:v>0.31791833333333352</c:v>
                  </c:pt>
                  <c:pt idx="3">
                    <c:v>0.50625799999999987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Sheet1!$N$17:$N$20</c:f>
              <c:numCache>
                <c:formatCode>0.0</c:formatCode>
                <c:ptCount val="4"/>
                <c:pt idx="0">
                  <c:v>1.6211538333333333</c:v>
                </c:pt>
                <c:pt idx="1">
                  <c:v>1.9893784999999999</c:v>
                </c:pt>
                <c:pt idx="2">
                  <c:v>2.0014183333333335</c:v>
                </c:pt>
                <c:pt idx="3">
                  <c:v>2.6758574999999998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0-3244-A258-5873D955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218415"/>
        <c:axId val="1521420383"/>
      </c:barChart>
      <c:catAx>
        <c:axId val="175921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420383"/>
        <c:crosses val="autoZero"/>
        <c:auto val="1"/>
        <c:lblAlgn val="ctr"/>
        <c:lblOffset val="100"/>
        <c:noMultiLvlLbl val="0"/>
      </c:catAx>
      <c:valAx>
        <c:axId val="1521420383"/>
        <c:scaling>
          <c:orientation val="minMax"/>
          <c:max val="4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218415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平均操作時間（不可視条件）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717467248435517"/>
          <c:y val="0.20792112696254991"/>
          <c:w val="0.84330644371748253"/>
          <c:h val="0.57729247849435272"/>
        </c:manualLayout>
      </c:layout>
      <c:barChart>
        <c:barDir val="col"/>
        <c:grouping val="clustered"/>
        <c:varyColors val="0"/>
        <c:ser>
          <c:idx val="1"/>
          <c:order val="0"/>
          <c:tx>
            <c:v>左右方向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Sheet1!$O$27:$O$30</c:f>
                <c:numCache>
                  <c:formatCode>General</c:formatCode>
                  <c:ptCount val="4"/>
                  <c:pt idx="0">
                    <c:v>0.40575366666666679</c:v>
                  </c:pt>
                  <c:pt idx="1">
                    <c:v>0.51316683333333302</c:v>
                  </c:pt>
                  <c:pt idx="2">
                    <c:v>0.33104449999999996</c:v>
                  </c:pt>
                  <c:pt idx="3">
                    <c:v>0.37172116666666644</c:v>
                  </c:pt>
                </c:numCache>
              </c:numRef>
            </c:plus>
            <c:minus>
              <c:numRef>
                <c:f>Sheet1!$P$27:$P$30</c:f>
                <c:numCache>
                  <c:formatCode>General</c:formatCode>
                  <c:ptCount val="4"/>
                  <c:pt idx="0">
                    <c:v>0.26586583333333369</c:v>
                  </c:pt>
                  <c:pt idx="1">
                    <c:v>0.27383566666666637</c:v>
                  </c:pt>
                  <c:pt idx="2">
                    <c:v>0.16636049999999969</c:v>
                  </c:pt>
                  <c:pt idx="3">
                    <c:v>0.44230833333333353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Sheet1!$N$27:$N$30</c:f>
              <c:numCache>
                <c:formatCode>0.0</c:formatCode>
                <c:ptCount val="4"/>
                <c:pt idx="0">
                  <c:v>1.5659603333333336</c:v>
                </c:pt>
                <c:pt idx="1">
                  <c:v>1.7800416666666665</c:v>
                </c:pt>
                <c:pt idx="2">
                  <c:v>1.7599879999999999</c:v>
                </c:pt>
                <c:pt idx="3">
                  <c:v>1.7520388333333334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C-8246-82DB-29F965A4FCDB}"/>
            </c:ext>
          </c:extLst>
        </c:ser>
        <c:ser>
          <c:idx val="0"/>
          <c:order val="1"/>
          <c:tx>
            <c:v>上下方向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Sheet1!$O$35:$O$38</c:f>
                <c:numCache>
                  <c:formatCode>General</c:formatCode>
                  <c:ptCount val="4"/>
                  <c:pt idx="0">
                    <c:v>0.96946383333333341</c:v>
                  </c:pt>
                  <c:pt idx="1">
                    <c:v>1.0056148333333335</c:v>
                  </c:pt>
                  <c:pt idx="2">
                    <c:v>1.055224666666666</c:v>
                  </c:pt>
                  <c:pt idx="3">
                    <c:v>1.2826980000000001</c:v>
                  </c:pt>
                </c:numCache>
              </c:numRef>
            </c:plus>
            <c:minus>
              <c:numRef>
                <c:f>Sheet1!$P$35:$P$38</c:f>
                <c:numCache>
                  <c:formatCode>General</c:formatCode>
                  <c:ptCount val="4"/>
                  <c:pt idx="0">
                    <c:v>0.68398516666666676</c:v>
                  </c:pt>
                  <c:pt idx="1">
                    <c:v>0.54667766666666684</c:v>
                  </c:pt>
                  <c:pt idx="2">
                    <c:v>0.55368533333333336</c:v>
                  </c:pt>
                  <c:pt idx="3">
                    <c:v>0.82165550000000032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Sheet1!$B$17:$B$20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Sheet1!$N$35:$N$38</c:f>
              <c:numCache>
                <c:formatCode>0.0</c:formatCode>
                <c:ptCount val="4"/>
                <c:pt idx="0">
                  <c:v>1.8486351666666667</c:v>
                </c:pt>
                <c:pt idx="1">
                  <c:v>1.8118906666666668</c:v>
                </c:pt>
                <c:pt idx="2">
                  <c:v>1.8061863333333334</c:v>
                </c:pt>
                <c:pt idx="3">
                  <c:v>1.9989955000000001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C-8246-82DB-29F965A4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218415"/>
        <c:axId val="1521420383"/>
      </c:barChart>
      <c:catAx>
        <c:axId val="175921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420383"/>
        <c:crosses val="autoZero"/>
        <c:auto val="1"/>
        <c:lblAlgn val="ctr"/>
        <c:lblOffset val="100"/>
        <c:noMultiLvlLbl val="0"/>
      </c:catAx>
      <c:valAx>
        <c:axId val="1521420383"/>
        <c:scaling>
          <c:orientation val="minMax"/>
          <c:max val="4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21841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誤差（不可視条件）</a:t>
            </a:r>
          </a:p>
        </c:rich>
      </c:tx>
      <c:layout>
        <c:manualLayout>
          <c:xMode val="edge"/>
          <c:yMode val="edge"/>
          <c:x val="0.33972437847892539"/>
          <c:y val="1.5436493017942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0495843825021987"/>
          <c:y val="0.22921131680716578"/>
          <c:w val="0.77632635894845314"/>
          <c:h val="0.56142379994455172"/>
        </c:manualLayout>
      </c:layout>
      <c:barChart>
        <c:barDir val="col"/>
        <c:grouping val="clustered"/>
        <c:varyColors val="0"/>
        <c:ser>
          <c:idx val="0"/>
          <c:order val="0"/>
          <c:tx>
            <c:v>左右方向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Sheet1!$AT$9:$AT$12</c:f>
                <c:numCache>
                  <c:formatCode>General</c:formatCode>
                  <c:ptCount val="4"/>
                  <c:pt idx="0">
                    <c:v>105.18671211381664</c:v>
                  </c:pt>
                  <c:pt idx="1">
                    <c:v>107.91562758874758</c:v>
                  </c:pt>
                  <c:pt idx="2">
                    <c:v>123.05187219457544</c:v>
                  </c:pt>
                  <c:pt idx="3">
                    <c:v>107.68620043335</c:v>
                  </c:pt>
                </c:numCache>
              </c:numRef>
            </c:plus>
            <c:minus>
              <c:numRef>
                <c:f>Sheet1!$AU$9:$AU$12</c:f>
                <c:numCache>
                  <c:formatCode>General</c:formatCode>
                  <c:ptCount val="4"/>
                  <c:pt idx="0">
                    <c:v>33.886175075920875</c:v>
                  </c:pt>
                  <c:pt idx="1">
                    <c:v>11.704023954674597</c:v>
                  </c:pt>
                  <c:pt idx="2">
                    <c:v>17.056373635184215</c:v>
                  </c:pt>
                  <c:pt idx="3">
                    <c:v>13.393053866136171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Sheet1!$AM$9:$AM$12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Sheet1!$AQ$9:$AQ$12</c:f>
              <c:numCache>
                <c:formatCode>0.0</c:formatCode>
                <c:ptCount val="4"/>
                <c:pt idx="0">
                  <c:v>3.6943321749074016</c:v>
                </c:pt>
                <c:pt idx="1">
                  <c:v>8.6557987329185266</c:v>
                </c:pt>
                <c:pt idx="2">
                  <c:v>16.680430660700296</c:v>
                </c:pt>
                <c:pt idx="3">
                  <c:v>12.054408237658862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F-D543-9C63-CC9EA231956E}"/>
            </c:ext>
          </c:extLst>
        </c:ser>
        <c:ser>
          <c:idx val="1"/>
          <c:order val="1"/>
          <c:tx>
            <c:v>上下方向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Sheet1!$BD$9:$BD$12</c:f>
                <c:numCache>
                  <c:formatCode>General</c:formatCode>
                  <c:ptCount val="4"/>
                  <c:pt idx="0">
                    <c:v>123.31434058687566</c:v>
                  </c:pt>
                  <c:pt idx="1">
                    <c:v>143.12966296610534</c:v>
                  </c:pt>
                  <c:pt idx="2">
                    <c:v>195.80809156598792</c:v>
                  </c:pt>
                  <c:pt idx="3">
                    <c:v>182.14212915785387</c:v>
                  </c:pt>
                </c:numCache>
              </c:numRef>
            </c:plus>
            <c:minus>
              <c:numRef>
                <c:f>Sheet1!$BE$9:$BE$12</c:f>
                <c:numCache>
                  <c:formatCode>General</c:formatCode>
                  <c:ptCount val="4"/>
                  <c:pt idx="0">
                    <c:v>28.660054055175209</c:v>
                  </c:pt>
                  <c:pt idx="1">
                    <c:v>3.8271239639639987</c:v>
                  </c:pt>
                  <c:pt idx="2">
                    <c:v>93.418616550092764</c:v>
                  </c:pt>
                  <c:pt idx="3">
                    <c:v>4.6930423555954519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Sheet1!$AM$9:$AM$12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Sheet1!$BA$9:$BA$12</c:f>
              <c:numCache>
                <c:formatCode>0.0</c:formatCode>
                <c:ptCount val="4"/>
                <c:pt idx="0">
                  <c:v>63.247558344279469</c:v>
                </c:pt>
                <c:pt idx="1">
                  <c:v>50.472172290874113</c:v>
                </c:pt>
                <c:pt idx="2">
                  <c:v>13.017929510246802</c:v>
                </c:pt>
                <c:pt idx="3">
                  <c:v>70.631341093563947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F-D543-9C63-CC9EA2319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誤差（可視条件）</a:t>
            </a: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5858201184136147"/>
        </c:manualLayout>
      </c:layout>
      <c:barChart>
        <c:barDir val="col"/>
        <c:grouping val="clustered"/>
        <c:varyColors val="0"/>
        <c:ser>
          <c:idx val="0"/>
          <c:order val="0"/>
          <c:tx>
            <c:v>左右方向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Sheet1!$AT$15:$AT$18</c:f>
                <c:numCache>
                  <c:formatCode>General</c:formatCode>
                  <c:ptCount val="4"/>
                  <c:pt idx="0">
                    <c:v>39.315781660269224</c:v>
                  </c:pt>
                  <c:pt idx="1">
                    <c:v>16.292497997208777</c:v>
                  </c:pt>
                  <c:pt idx="2">
                    <c:v>13.373846072202969</c:v>
                  </c:pt>
                  <c:pt idx="3">
                    <c:v>10.163961100688972</c:v>
                  </c:pt>
                </c:numCache>
              </c:numRef>
            </c:plus>
            <c:minus>
              <c:numRef>
                <c:f>Sheet1!$AU$15:$AU$18</c:f>
                <c:numCache>
                  <c:formatCode>General</c:formatCode>
                  <c:ptCount val="4"/>
                  <c:pt idx="0">
                    <c:v>1.8662826522307512</c:v>
                  </c:pt>
                  <c:pt idx="1">
                    <c:v>0.82629408671867743</c:v>
                  </c:pt>
                  <c:pt idx="2">
                    <c:v>0.33875153797613677</c:v>
                  </c:pt>
                  <c:pt idx="3">
                    <c:v>0.55192555720576308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Sheet1!$AM$9:$AM$12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Sheet1!$AQ$15:$AQ$18</c:f>
              <c:numCache>
                <c:formatCode>0.0</c:formatCode>
                <c:ptCount val="4"/>
                <c:pt idx="0">
                  <c:v>3.6488419967342693</c:v>
                </c:pt>
                <c:pt idx="1">
                  <c:v>2.7386246636179337</c:v>
                </c:pt>
                <c:pt idx="2">
                  <c:v>1.2458869724498527</c:v>
                </c:pt>
                <c:pt idx="3">
                  <c:v>1.5817612159985082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3-AD4E-B6FF-38211DB466B0}"/>
            </c:ext>
          </c:extLst>
        </c:ser>
        <c:ser>
          <c:idx val="1"/>
          <c:order val="1"/>
          <c:tx>
            <c:v>上下方向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Sheet1!$BD$15:$BD$18</c:f>
                <c:numCache>
                  <c:formatCode>General</c:formatCode>
                  <c:ptCount val="4"/>
                  <c:pt idx="0">
                    <c:v>35.431418399545635</c:v>
                  </c:pt>
                  <c:pt idx="1">
                    <c:v>18.557401107399194</c:v>
                  </c:pt>
                  <c:pt idx="2">
                    <c:v>11.608060654026772</c:v>
                  </c:pt>
                  <c:pt idx="3">
                    <c:v>9.2155910633541378</c:v>
                  </c:pt>
                </c:numCache>
              </c:numRef>
            </c:plus>
            <c:minus>
              <c:numRef>
                <c:f>Sheet1!$BE$15:$BE$18</c:f>
                <c:numCache>
                  <c:formatCode>General</c:formatCode>
                  <c:ptCount val="4"/>
                  <c:pt idx="0">
                    <c:v>5.6685922993550086</c:v>
                  </c:pt>
                  <c:pt idx="1">
                    <c:v>2.2289797387894161</c:v>
                  </c:pt>
                  <c:pt idx="2">
                    <c:v>0.17789146608261674</c:v>
                  </c:pt>
                  <c:pt idx="3">
                    <c:v>1.318808522619606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Sheet1!$AM$9:$AM$12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Sheet1!$BA$15:$BA$18</c:f>
              <c:numCache>
                <c:formatCode>0.0</c:formatCode>
                <c:ptCount val="4"/>
                <c:pt idx="0">
                  <c:v>6.6736338186449302</c:v>
                </c:pt>
                <c:pt idx="1">
                  <c:v>0.17963311799146098</c:v>
                </c:pt>
                <c:pt idx="2">
                  <c:v>0.44588036807853548</c:v>
                </c:pt>
                <c:pt idx="3">
                  <c:v>9.6142132571084424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3-AD4E-B6FF-38211DB4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選択時の平均セクション</a:t>
            </a:r>
            <a:br>
              <a:rPr lang="en-US" altLang="ja-JP" sz="2800" b="1"/>
            </a:br>
            <a:r>
              <a:rPr lang="ja-JP" altLang="en-US" sz="2800" b="1"/>
              <a:t>誤差（可視条件）</a:t>
            </a:r>
          </a:p>
        </c:rich>
      </c:tx>
      <c:layout>
        <c:manualLayout>
          <c:xMode val="edge"/>
          <c:yMode val="edge"/>
          <c:x val="0.26307990028747813"/>
          <c:y val="1.77248813072015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8246282796314761"/>
          <c:y val="0.23487629467699617"/>
          <c:w val="0.78814453954319685"/>
          <c:h val="0.56110826263066205"/>
        </c:manualLayout>
      </c:layout>
      <c:barChart>
        <c:barDir val="col"/>
        <c:grouping val="clustered"/>
        <c:varyColors val="0"/>
        <c:ser>
          <c:idx val="0"/>
          <c:order val="0"/>
          <c:tx>
            <c:v>左右方向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Sheet1!$AT$28:$AT$31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2.5000000000000001E-2</c:v>
                  </c:pt>
                  <c:pt idx="2">
                    <c:v>0.05</c:v>
                  </c:pt>
                  <c:pt idx="3">
                    <c:v>0.15000000000000002</c:v>
                  </c:pt>
                </c:numCache>
              </c:numRef>
            </c:plus>
            <c:minus>
              <c:numRef>
                <c:f>Sheet1!$AU$28:$AU$31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2.5000000000000001E-2</c:v>
                  </c:pt>
                  <c:pt idx="2">
                    <c:v>0</c:v>
                  </c:pt>
                  <c:pt idx="3">
                    <c:v>5.0000000000000017E-2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Sheet1!$AW$22:$AW$25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Sheet1!$AQ$28:$AQ$31</c:f>
              <c:numCache>
                <c:formatCode>0.0</c:formatCode>
                <c:ptCount val="4"/>
                <c:pt idx="0">
                  <c:v>2.4999999999999994E-2</c:v>
                </c:pt>
                <c:pt idx="1">
                  <c:v>7.5000000000000011E-2</c:v>
                </c:pt>
                <c:pt idx="2">
                  <c:v>4.9999999999999989E-2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8-1B45-B593-967B7D8466B5}"/>
            </c:ext>
          </c:extLst>
        </c:ser>
        <c:ser>
          <c:idx val="1"/>
          <c:order val="1"/>
          <c:tx>
            <c:v>上下方向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Sheet1!$BD$28:$BD$31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0.05</c:v>
                  </c:pt>
                  <c:pt idx="2">
                    <c:v>0.1</c:v>
                  </c:pt>
                  <c:pt idx="3">
                    <c:v>7.5000000000000011E-2</c:v>
                  </c:pt>
                </c:numCache>
              </c:numRef>
            </c:plus>
            <c:minus>
              <c:numRef>
                <c:f>Sheet1!$BE$28:$BE$31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</c:v>
                  </c:pt>
                  <c:pt idx="2">
                    <c:v>0</c:v>
                  </c:pt>
                  <c:pt idx="3">
                    <c:v>2.5000000000000008E-2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Sheet1!$AW$22:$AW$25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Sheet1!$BA$28:$BA$31</c:f>
              <c:numCache>
                <c:formatCode>0.0</c:formatCode>
                <c:ptCount val="4"/>
                <c:pt idx="0">
                  <c:v>2.4999999999999994E-2</c:v>
                </c:pt>
                <c:pt idx="1">
                  <c:v>4.9999999999999989E-2</c:v>
                </c:pt>
                <c:pt idx="2">
                  <c:v>2.4999999999999994E-2</c:v>
                </c:pt>
                <c:pt idx="3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E8-1B45-B593-967B7D846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選択時の平均セクション</a:t>
            </a:r>
            <a:br>
              <a:rPr lang="en-US" altLang="ja-JP" sz="2800" b="1"/>
            </a:br>
            <a:r>
              <a:rPr lang="ja-JP" altLang="en-US" sz="2800" b="1"/>
              <a:t>誤差（不可視条件）</a:t>
            </a:r>
          </a:p>
        </c:rich>
      </c:tx>
      <c:layout>
        <c:manualLayout>
          <c:xMode val="edge"/>
          <c:yMode val="edge"/>
          <c:x val="0.30077194691988585"/>
          <c:y val="2.00549744641001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150824807285747"/>
          <c:y val="0.22988715989713149"/>
          <c:w val="0.82849175192714264"/>
          <c:h val="0.56080914056349407"/>
        </c:manualLayout>
      </c:layout>
      <c:barChart>
        <c:barDir val="col"/>
        <c:grouping val="clustered"/>
        <c:varyColors val="0"/>
        <c:ser>
          <c:idx val="0"/>
          <c:order val="0"/>
          <c:tx>
            <c:v>左右方向</c:v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Sheet1!$AT$22:$AT$25</c:f>
                <c:numCache>
                  <c:formatCode>General</c:formatCode>
                  <c:ptCount val="4"/>
                  <c:pt idx="0">
                    <c:v>0.44999999999999996</c:v>
                  </c:pt>
                  <c:pt idx="1">
                    <c:v>1.375</c:v>
                  </c:pt>
                  <c:pt idx="2">
                    <c:v>2.5750000000000002</c:v>
                  </c:pt>
                  <c:pt idx="3">
                    <c:v>3.0999999999999996</c:v>
                  </c:pt>
                </c:numCache>
              </c:numRef>
            </c:plus>
            <c:minus>
              <c:numRef>
                <c:f>Sheet1!$AU$22:$AU$25</c:f>
                <c:numCache>
                  <c:formatCode>General</c:formatCode>
                  <c:ptCount val="4"/>
                  <c:pt idx="0">
                    <c:v>0.14999999999999997</c:v>
                  </c:pt>
                  <c:pt idx="1">
                    <c:v>7.4999999999999956E-2</c:v>
                  </c:pt>
                  <c:pt idx="2">
                    <c:v>0.42500000000000027</c:v>
                  </c:pt>
                  <c:pt idx="3">
                    <c:v>0.44999999999999973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Sheet1!$AW$22:$AW$25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Sheet1!$AQ$22:$AQ$25</c:f>
              <c:numCache>
                <c:formatCode>0.0</c:formatCode>
                <c:ptCount val="4"/>
                <c:pt idx="0">
                  <c:v>2.5000000000000022E-2</c:v>
                </c:pt>
                <c:pt idx="1">
                  <c:v>0.125</c:v>
                </c:pt>
                <c:pt idx="2">
                  <c:v>0.375</c:v>
                </c:pt>
                <c:pt idx="3">
                  <c:v>0.42500000000000027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2-4440-9769-5C89D1C73879}"/>
            </c:ext>
          </c:extLst>
        </c:ser>
        <c:ser>
          <c:idx val="1"/>
          <c:order val="1"/>
          <c:tx>
            <c:v>上下方向</c:v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Sheet1!$BD$22:$BD$25</c:f>
                <c:numCache>
                  <c:formatCode>General</c:formatCode>
                  <c:ptCount val="4"/>
                  <c:pt idx="0">
                    <c:v>0.67500000000000004</c:v>
                  </c:pt>
                  <c:pt idx="1">
                    <c:v>1.9750000000000001</c:v>
                  </c:pt>
                  <c:pt idx="2">
                    <c:v>4.375</c:v>
                  </c:pt>
                  <c:pt idx="3">
                    <c:v>5.4499999999999993</c:v>
                  </c:pt>
                </c:numCache>
              </c:numRef>
            </c:plus>
            <c:minus>
              <c:numRef>
                <c:f>Sheet1!$BE$22:$BE$25</c:f>
                <c:numCache>
                  <c:formatCode>General</c:formatCode>
                  <c:ptCount val="4"/>
                  <c:pt idx="0">
                    <c:v>0.22500000000000003</c:v>
                  </c:pt>
                  <c:pt idx="1">
                    <c:v>2.5000000000000133E-2</c:v>
                  </c:pt>
                  <c:pt idx="2">
                    <c:v>2.125</c:v>
                  </c:pt>
                  <c:pt idx="3">
                    <c:v>9.9999999999999645E-2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Sheet1!$AW$22:$AW$25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Sheet1!$BA$22:$BA$25</c:f>
              <c:numCache>
                <c:formatCode>0.0</c:formatCode>
                <c:ptCount val="4"/>
                <c:pt idx="0">
                  <c:v>0.35000000000000009</c:v>
                </c:pt>
                <c:pt idx="1">
                  <c:v>0.67500000000000027</c:v>
                </c:pt>
                <c:pt idx="2">
                  <c:v>0.22500000000000053</c:v>
                </c:pt>
                <c:pt idx="3">
                  <c:v>2.1750000000000007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2-4440-9769-5C89D1C73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選択時の平均ピクセル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Sheet1!$AU$9:$AU$12</c:f>
                <c:numCache>
                  <c:formatCode>General</c:formatCode>
                  <c:ptCount val="4"/>
                  <c:pt idx="0">
                    <c:v>33.886175075920875</c:v>
                  </c:pt>
                  <c:pt idx="1">
                    <c:v>11.704023954674597</c:v>
                  </c:pt>
                  <c:pt idx="2">
                    <c:v>17.056373635184215</c:v>
                  </c:pt>
                  <c:pt idx="3">
                    <c:v>13.393053866136171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Sheet1!$AT$9:$AT$12</c:f>
              <c:numCache>
                <c:formatCode>0.0</c:formatCode>
                <c:ptCount val="4"/>
                <c:pt idx="0">
                  <c:v>105.18671211381664</c:v>
                </c:pt>
                <c:pt idx="1">
                  <c:v>107.91562758874758</c:v>
                </c:pt>
                <c:pt idx="2">
                  <c:v>123.05187219457544</c:v>
                </c:pt>
                <c:pt idx="3">
                  <c:v>107.68620043335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AA-704E-B548-294B3A1CD3F1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Sheet1!$AS$9:$AS$12</c:f>
              <c:numCache>
                <c:formatCode>0.0</c:formatCode>
                <c:ptCount val="4"/>
                <c:pt idx="0">
                  <c:v>33.886175075920875</c:v>
                </c:pt>
                <c:pt idx="1">
                  <c:v>11.704023954674597</c:v>
                </c:pt>
                <c:pt idx="2">
                  <c:v>17.056373635184215</c:v>
                </c:pt>
                <c:pt idx="3">
                  <c:v>13.393053866136185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AA-704E-B548-294B3A1CD3F1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Sheet1!$AQ$9:$AQ$12</c:f>
                <c:numCache>
                  <c:formatCode>General</c:formatCode>
                  <c:ptCount val="4"/>
                  <c:pt idx="0">
                    <c:v>3.6943321749074016</c:v>
                  </c:pt>
                  <c:pt idx="1">
                    <c:v>8.6557987329185266</c:v>
                  </c:pt>
                  <c:pt idx="2">
                    <c:v>16.680430660700296</c:v>
                  </c:pt>
                  <c:pt idx="3">
                    <c:v>12.054408237658862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Sheet1!$AR$9:$AR$12</c:f>
              <c:numCache>
                <c:formatCode>0.0</c:formatCode>
                <c:ptCount val="4"/>
                <c:pt idx="0">
                  <c:v>3.6943321749074016</c:v>
                </c:pt>
                <c:pt idx="1">
                  <c:v>8.6557987329185266</c:v>
                </c:pt>
                <c:pt idx="2">
                  <c:v>16.680430660700296</c:v>
                </c:pt>
                <c:pt idx="3">
                  <c:v>12.054408237658876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AA-704E-B548-294B3A1CD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誤差（可視条件</a:t>
            </a:r>
            <a:r>
              <a:rPr lang="en-US" altLang="ja-JP" sz="2800" b="1"/>
              <a:t>/</a:t>
            </a:r>
            <a:r>
              <a:rPr lang="ja-JP" altLang="en-US" sz="2800" b="1" i="0" u="none" strike="noStrike" baseline="0">
                <a:effectLst/>
              </a:rPr>
              <a:t>左右方向</a:t>
            </a:r>
            <a:r>
              <a:rPr lang="ja-JP" altLang="en-US" sz="2800" b="1" i="0" u="none" strike="noStrike" baseline="0"/>
              <a:t> </a:t>
            </a:r>
            <a:r>
              <a:rPr lang="ja-JP" altLang="en-US" sz="2800" b="1"/>
              <a:t>）</a:t>
            </a: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Sheet1!$AU$15:$AU$18</c:f>
                <c:numCache>
                  <c:formatCode>General</c:formatCode>
                  <c:ptCount val="4"/>
                  <c:pt idx="0">
                    <c:v>1.8662826522307512</c:v>
                  </c:pt>
                  <c:pt idx="1">
                    <c:v>0.82629408671867743</c:v>
                  </c:pt>
                  <c:pt idx="2">
                    <c:v>0.33875153797613677</c:v>
                  </c:pt>
                  <c:pt idx="3">
                    <c:v>0.55192555720576308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Sheet1!$AT$15:$AT$18</c:f>
              <c:numCache>
                <c:formatCode>0.0</c:formatCode>
                <c:ptCount val="4"/>
                <c:pt idx="0">
                  <c:v>39.315781660269224</c:v>
                </c:pt>
                <c:pt idx="1">
                  <c:v>16.292497997208777</c:v>
                </c:pt>
                <c:pt idx="2">
                  <c:v>13.373846072202969</c:v>
                </c:pt>
                <c:pt idx="3">
                  <c:v>10.163961100688972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C-7D4C-9794-DACD660028A8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Sheet1!$AS$15:$AS$18</c:f>
              <c:numCache>
                <c:formatCode>0.0</c:formatCode>
                <c:ptCount val="4"/>
                <c:pt idx="0">
                  <c:v>1.8662826522307512</c:v>
                </c:pt>
                <c:pt idx="1">
                  <c:v>0.82629408671867921</c:v>
                </c:pt>
                <c:pt idx="2">
                  <c:v>0.33875153797613855</c:v>
                </c:pt>
                <c:pt idx="3">
                  <c:v>0.55192555720576131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C-7D4C-9794-DACD660028A8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Sheet1!$AQ$15:$AQ$18</c:f>
                <c:numCache>
                  <c:formatCode>General</c:formatCode>
                  <c:ptCount val="4"/>
                  <c:pt idx="0">
                    <c:v>3.6488419967342693</c:v>
                  </c:pt>
                  <c:pt idx="1">
                    <c:v>2.7386246636179337</c:v>
                  </c:pt>
                  <c:pt idx="2">
                    <c:v>1.2458869724498527</c:v>
                  </c:pt>
                  <c:pt idx="3">
                    <c:v>1.5817612159985082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Sheet1!$AR$15:$AR$18</c:f>
              <c:numCache>
                <c:formatCode>0.0</c:formatCode>
                <c:ptCount val="4"/>
                <c:pt idx="0">
                  <c:v>3.6488419967342693</c:v>
                </c:pt>
                <c:pt idx="1">
                  <c:v>2.7386246636179301</c:v>
                </c:pt>
                <c:pt idx="2">
                  <c:v>1.2458869724498545</c:v>
                </c:pt>
                <c:pt idx="3">
                  <c:v>1.5817612159985099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C-7D4C-9794-DACD6600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誤差（不可視条件</a:t>
            </a:r>
            <a:r>
              <a:rPr lang="en-US" altLang="ja-JP" sz="2800" b="1"/>
              <a:t>/</a:t>
            </a:r>
            <a:r>
              <a:rPr lang="ja-JP" altLang="en-US" sz="2800" b="1"/>
              <a:t>上下方向）</a:t>
            </a:r>
          </a:p>
        </c:rich>
      </c:tx>
      <c:layout>
        <c:manualLayout>
          <c:xMode val="edge"/>
          <c:yMode val="edge"/>
          <c:x val="0.28675526177719157"/>
          <c:y val="2.70275305924919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Sheet1!$BE$9:$BE$12</c:f>
                <c:numCache>
                  <c:formatCode>General</c:formatCode>
                  <c:ptCount val="4"/>
                  <c:pt idx="0">
                    <c:v>28.660054055175209</c:v>
                  </c:pt>
                  <c:pt idx="1">
                    <c:v>3.8271239639639987</c:v>
                  </c:pt>
                  <c:pt idx="2">
                    <c:v>93.418616550092764</c:v>
                  </c:pt>
                  <c:pt idx="3">
                    <c:v>4.6930423555954519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Sheet1!$BD$9:$BD$12</c:f>
              <c:numCache>
                <c:formatCode>0.0</c:formatCode>
                <c:ptCount val="4"/>
                <c:pt idx="0">
                  <c:v>123.31434058687566</c:v>
                </c:pt>
                <c:pt idx="1">
                  <c:v>143.12966296610534</c:v>
                </c:pt>
                <c:pt idx="2">
                  <c:v>195.80809156598792</c:v>
                </c:pt>
                <c:pt idx="3">
                  <c:v>182.14212915785387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7-5A4E-80DD-DBBE453A7699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Sheet1!$BC$9:$BC$12</c:f>
              <c:numCache>
                <c:formatCode>0.0</c:formatCode>
                <c:ptCount val="4"/>
                <c:pt idx="0">
                  <c:v>28.660054055175209</c:v>
                </c:pt>
                <c:pt idx="1">
                  <c:v>3.8271239639639703</c:v>
                </c:pt>
                <c:pt idx="2">
                  <c:v>93.418616550092736</c:v>
                </c:pt>
                <c:pt idx="3">
                  <c:v>4.6930423555954519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7-5A4E-80DD-DBBE453A7699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Sheet1!$BA$9:$BA$12</c:f>
                <c:numCache>
                  <c:formatCode>General</c:formatCode>
                  <c:ptCount val="4"/>
                  <c:pt idx="0">
                    <c:v>63.247558344279469</c:v>
                  </c:pt>
                  <c:pt idx="1">
                    <c:v>50.472172290874113</c:v>
                  </c:pt>
                  <c:pt idx="2">
                    <c:v>13.017929510246802</c:v>
                  </c:pt>
                  <c:pt idx="3">
                    <c:v>70.631341093563947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Sheet1!$BB$9:$BB$12</c:f>
              <c:numCache>
                <c:formatCode>0.0</c:formatCode>
                <c:ptCount val="4"/>
                <c:pt idx="0">
                  <c:v>63.247558344279469</c:v>
                </c:pt>
                <c:pt idx="1">
                  <c:v>50.472172290874113</c:v>
                </c:pt>
                <c:pt idx="2">
                  <c:v>13.017929510246802</c:v>
                </c:pt>
                <c:pt idx="3">
                  <c:v>70.63134109356389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7-5A4E-80DD-DBBE453A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誤差（可視条件</a:t>
            </a:r>
            <a:r>
              <a:rPr lang="en-US" altLang="ja-JP" sz="2800" b="1"/>
              <a:t>/</a:t>
            </a:r>
            <a:r>
              <a:rPr lang="ja-JP" altLang="en-US" sz="2800" b="1" i="0" u="none" strike="noStrike" baseline="0">
                <a:effectLst/>
              </a:rPr>
              <a:t>上下方向</a:t>
            </a:r>
            <a:r>
              <a:rPr lang="ja-JP" altLang="en-US" sz="2800" b="1" i="0" u="none" strike="noStrike" baseline="0"/>
              <a:t> </a:t>
            </a:r>
            <a:r>
              <a:rPr lang="ja-JP" altLang="en-US" sz="2800" b="1"/>
              <a:t>）</a:t>
            </a: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Sheet1!$BE$15:$BE$18</c:f>
                <c:numCache>
                  <c:formatCode>General</c:formatCode>
                  <c:ptCount val="4"/>
                  <c:pt idx="0">
                    <c:v>5.6685922993550086</c:v>
                  </c:pt>
                  <c:pt idx="1">
                    <c:v>2.2289797387894161</c:v>
                  </c:pt>
                  <c:pt idx="2">
                    <c:v>0.17789146608261674</c:v>
                  </c:pt>
                  <c:pt idx="3">
                    <c:v>1.318808522619606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Sheet1!$BD$15:$BD$18</c:f>
              <c:numCache>
                <c:formatCode>0.0</c:formatCode>
                <c:ptCount val="4"/>
                <c:pt idx="0">
                  <c:v>35.431418399545635</c:v>
                </c:pt>
                <c:pt idx="1">
                  <c:v>18.557401107399194</c:v>
                </c:pt>
                <c:pt idx="2">
                  <c:v>11.608060654026772</c:v>
                </c:pt>
                <c:pt idx="3">
                  <c:v>9.2155910633541378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2-D74E-9B35-C713305C4405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Sheet1!$BC$15:$BC$18</c:f>
              <c:numCache>
                <c:formatCode>0.0</c:formatCode>
                <c:ptCount val="4"/>
                <c:pt idx="0">
                  <c:v>5.6685922993550051</c:v>
                </c:pt>
                <c:pt idx="1">
                  <c:v>2.2289797387894126</c:v>
                </c:pt>
                <c:pt idx="2">
                  <c:v>0.17789146608261674</c:v>
                </c:pt>
                <c:pt idx="3">
                  <c:v>1.3188085226196051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2-D74E-9B35-C713305C4405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Sheet1!$BA$15:$BA$18</c:f>
                <c:numCache>
                  <c:formatCode>General</c:formatCode>
                  <c:ptCount val="4"/>
                  <c:pt idx="0">
                    <c:v>6.6736338186449302</c:v>
                  </c:pt>
                  <c:pt idx="1">
                    <c:v>0.17963311799146098</c:v>
                  </c:pt>
                  <c:pt idx="2">
                    <c:v>0.44588036807853548</c:v>
                  </c:pt>
                  <c:pt idx="3">
                    <c:v>9.6142132571084424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Sheet1!$BB$15:$BB$18</c:f>
              <c:numCache>
                <c:formatCode>0.0</c:formatCode>
                <c:ptCount val="4"/>
                <c:pt idx="0">
                  <c:v>6.6736338186449231</c:v>
                </c:pt>
                <c:pt idx="1">
                  <c:v>0.17963311799146098</c:v>
                </c:pt>
                <c:pt idx="2">
                  <c:v>0.44588036807853371</c:v>
                </c:pt>
                <c:pt idx="3">
                  <c:v>9.6142132571084407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D2-D74E-9B35-C713305C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Sheet1!$AU$22:$AU$25</c:f>
                <c:numCache>
                  <c:formatCode>General</c:formatCode>
                  <c:ptCount val="4"/>
                  <c:pt idx="0">
                    <c:v>0.14999999999999997</c:v>
                  </c:pt>
                  <c:pt idx="1">
                    <c:v>7.4999999999999956E-2</c:v>
                  </c:pt>
                  <c:pt idx="2">
                    <c:v>0.42500000000000027</c:v>
                  </c:pt>
                  <c:pt idx="3">
                    <c:v>0.44999999999999973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Sheet1!$AT$22:$AT$25</c:f>
              <c:numCache>
                <c:formatCode>0.0</c:formatCode>
                <c:ptCount val="4"/>
                <c:pt idx="0">
                  <c:v>0.44999999999999996</c:v>
                </c:pt>
                <c:pt idx="1">
                  <c:v>1.375</c:v>
                </c:pt>
                <c:pt idx="2">
                  <c:v>2.5750000000000002</c:v>
                </c:pt>
                <c:pt idx="3">
                  <c:v>3.0999999999999996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4-BB42-BEA8-399A992FE213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Sheet1!$AS$22:$AS$25</c:f>
              <c:numCache>
                <c:formatCode>0.0</c:formatCode>
                <c:ptCount val="4"/>
                <c:pt idx="0">
                  <c:v>0.15000000000000002</c:v>
                </c:pt>
                <c:pt idx="1">
                  <c:v>7.4999999999999956E-2</c:v>
                </c:pt>
                <c:pt idx="2">
                  <c:v>0.42499999999999982</c:v>
                </c:pt>
                <c:pt idx="3">
                  <c:v>0.45000000000000018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4-BB42-BEA8-399A992FE213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Sheet1!$AQ$22:$AQ$25</c:f>
                <c:numCache>
                  <c:formatCode>General</c:formatCode>
                  <c:ptCount val="4"/>
                  <c:pt idx="0">
                    <c:v>2.5000000000000022E-2</c:v>
                  </c:pt>
                  <c:pt idx="1">
                    <c:v>0.125</c:v>
                  </c:pt>
                  <c:pt idx="2">
                    <c:v>0.375</c:v>
                  </c:pt>
                  <c:pt idx="3">
                    <c:v>0.42500000000000027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Sheet1!$AR$22:$AR$25</c:f>
              <c:numCache>
                <c:formatCode>0.0</c:formatCode>
                <c:ptCount val="4"/>
                <c:pt idx="0">
                  <c:v>2.5000000000000022E-2</c:v>
                </c:pt>
                <c:pt idx="1">
                  <c:v>0.125</c:v>
                </c:pt>
                <c:pt idx="2">
                  <c:v>0.375</c:v>
                </c:pt>
                <c:pt idx="3">
                  <c:v>0.42500000000000027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4-BB42-BEA8-399A992FE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28098083265051588"/>
          <c:y val="6.780542812517099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Sheet1!$BE$22:$BE$25</c:f>
                <c:numCache>
                  <c:formatCode>General</c:formatCode>
                  <c:ptCount val="4"/>
                  <c:pt idx="0">
                    <c:v>0.22500000000000003</c:v>
                  </c:pt>
                  <c:pt idx="1">
                    <c:v>2.5000000000000133E-2</c:v>
                  </c:pt>
                  <c:pt idx="2">
                    <c:v>2.125</c:v>
                  </c:pt>
                  <c:pt idx="3">
                    <c:v>9.9999999999999645E-2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Sheet1!$BD$22:$BD$25</c:f>
              <c:numCache>
                <c:formatCode>0.0</c:formatCode>
                <c:ptCount val="4"/>
                <c:pt idx="0">
                  <c:v>0.67500000000000004</c:v>
                </c:pt>
                <c:pt idx="1">
                  <c:v>1.9750000000000001</c:v>
                </c:pt>
                <c:pt idx="2">
                  <c:v>4.375</c:v>
                </c:pt>
                <c:pt idx="3">
                  <c:v>5.4499999999999993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F-D041-B29A-D10F781B30A0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Sheet1!$BC$22:$BC$25</c:f>
              <c:numCache>
                <c:formatCode>0.0</c:formatCode>
                <c:ptCount val="4"/>
                <c:pt idx="0">
                  <c:v>0.22499999999999998</c:v>
                </c:pt>
                <c:pt idx="1">
                  <c:v>2.4999999999999911E-2</c:v>
                </c:pt>
                <c:pt idx="2">
                  <c:v>2.125</c:v>
                </c:pt>
                <c:pt idx="3">
                  <c:v>0.10000000000000053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F-D041-B29A-D10F781B30A0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Sheet1!$BA$22:$BA$25</c:f>
                <c:numCache>
                  <c:formatCode>General</c:formatCode>
                  <c:ptCount val="4"/>
                  <c:pt idx="0">
                    <c:v>0.35000000000000009</c:v>
                  </c:pt>
                  <c:pt idx="1">
                    <c:v>0.67500000000000027</c:v>
                  </c:pt>
                  <c:pt idx="2">
                    <c:v>0.22500000000000053</c:v>
                  </c:pt>
                  <c:pt idx="3">
                    <c:v>2.1750000000000007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Sheet1!$BB$22:$BB$25</c:f>
              <c:numCache>
                <c:formatCode>0.0</c:formatCode>
                <c:ptCount val="4"/>
                <c:pt idx="0">
                  <c:v>0.35</c:v>
                </c:pt>
                <c:pt idx="1">
                  <c:v>0.67499999999999982</c:v>
                </c:pt>
                <c:pt idx="2">
                  <c:v>0.22499999999999964</c:v>
                </c:pt>
                <c:pt idx="3">
                  <c:v>2.1749999999999998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F-D041-B29A-D10F781B3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Sheet1!$AU$28:$AU$31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2.5000000000000001E-2</c:v>
                  </c:pt>
                  <c:pt idx="2">
                    <c:v>0</c:v>
                  </c:pt>
                  <c:pt idx="3">
                    <c:v>5.0000000000000017E-2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Sheet1!$AT$28:$AT$31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E-8940-A8F8-F10F50E78BF8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Sheet1!$AS$28:$AS$31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2.5000000000000001E-2</c:v>
                </c:pt>
                <c:pt idx="2">
                  <c:v>0</c:v>
                </c:pt>
                <c:pt idx="3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BE-8940-A8F8-F10F50E78BF8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Sheet1!$AQ$28:$AQ$31</c:f>
                <c:numCache>
                  <c:formatCode>General</c:formatCode>
                  <c:ptCount val="4"/>
                  <c:pt idx="0">
                    <c:v>2.4999999999999994E-2</c:v>
                  </c:pt>
                  <c:pt idx="1">
                    <c:v>7.5000000000000011E-2</c:v>
                  </c:pt>
                  <c:pt idx="2">
                    <c:v>4.9999999999999989E-2</c:v>
                  </c:pt>
                  <c:pt idx="3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Sheet1!$AR$28:$AR$31</c:f>
              <c:numCache>
                <c:formatCode>0.0</c:formatCode>
                <c:ptCount val="4"/>
                <c:pt idx="0">
                  <c:v>2.5000000000000008E-2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BE-8940-A8F8-F10F50E7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28098083265051588"/>
          <c:y val="6.780542812517099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Sheet1!$BE$28:$BE$31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</c:v>
                  </c:pt>
                  <c:pt idx="2">
                    <c:v>0</c:v>
                  </c:pt>
                  <c:pt idx="3">
                    <c:v>2.5000000000000008E-2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Sheet1!$BD$28:$BD$31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7.5000000000000011E-2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E-0244-A86B-3FCFD0AC753B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Sheet1!$BC$28:$BC$31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0</c:v>
                </c:pt>
                <c:pt idx="2">
                  <c:v>0</c:v>
                </c:pt>
                <c:pt idx="3">
                  <c:v>2.4999999999999994E-2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E-0244-A86B-3FCFD0AC753B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Sheet1!$BA$28:$BA$31</c:f>
                <c:numCache>
                  <c:formatCode>General</c:formatCode>
                  <c:ptCount val="4"/>
                  <c:pt idx="0">
                    <c:v>2.4999999999999994E-2</c:v>
                  </c:pt>
                  <c:pt idx="1">
                    <c:v>4.9999999999999989E-2</c:v>
                  </c:pt>
                  <c:pt idx="2">
                    <c:v>2.4999999999999994E-2</c:v>
                  </c:pt>
                  <c:pt idx="3">
                    <c:v>4.9999999999999989E-2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Sheet1!$BB$28:$BB$31</c:f>
              <c:numCache>
                <c:formatCode>0.0</c:formatCode>
                <c:ptCount val="4"/>
                <c:pt idx="0">
                  <c:v>2.5000000000000008E-2</c:v>
                </c:pt>
                <c:pt idx="1">
                  <c:v>0.05</c:v>
                </c:pt>
                <c:pt idx="2">
                  <c:v>2.4999999999999994E-2</c:v>
                </c:pt>
                <c:pt idx="3">
                  <c:v>5.0000000000000017E-2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DE-0244-A86B-3FCFD0AC7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選択時の平均ピクセル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Sheet1!$AU$9:$AU$12</c:f>
                <c:numCache>
                  <c:formatCode>General</c:formatCode>
                  <c:ptCount val="4"/>
                  <c:pt idx="0">
                    <c:v>33.886175075920875</c:v>
                  </c:pt>
                  <c:pt idx="1">
                    <c:v>11.704023954674597</c:v>
                  </c:pt>
                  <c:pt idx="2">
                    <c:v>17.056373635184215</c:v>
                  </c:pt>
                  <c:pt idx="3">
                    <c:v>13.393053866136171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Sheet1!$AT$9:$AT$12</c:f>
              <c:numCache>
                <c:formatCode>0.0</c:formatCode>
                <c:ptCount val="4"/>
                <c:pt idx="0">
                  <c:v>105.18671211381664</c:v>
                </c:pt>
                <c:pt idx="1">
                  <c:v>107.91562758874758</c:v>
                </c:pt>
                <c:pt idx="2">
                  <c:v>123.05187219457544</c:v>
                </c:pt>
                <c:pt idx="3">
                  <c:v>107.68620043335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1-3D4D-9455-B2EB14661D1B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Sheet1!$AS$9:$AS$12</c:f>
              <c:numCache>
                <c:formatCode>0.0</c:formatCode>
                <c:ptCount val="4"/>
                <c:pt idx="0">
                  <c:v>33.886175075920875</c:v>
                </c:pt>
                <c:pt idx="1">
                  <c:v>11.704023954674597</c:v>
                </c:pt>
                <c:pt idx="2">
                  <c:v>17.056373635184215</c:v>
                </c:pt>
                <c:pt idx="3">
                  <c:v>13.393053866136185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1-3D4D-9455-B2EB14661D1B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Sheet1!$AQ$9:$AQ$12</c:f>
                <c:numCache>
                  <c:formatCode>General</c:formatCode>
                  <c:ptCount val="4"/>
                  <c:pt idx="0">
                    <c:v>3.6943321749074016</c:v>
                  </c:pt>
                  <c:pt idx="1">
                    <c:v>8.6557987329185266</c:v>
                  </c:pt>
                  <c:pt idx="2">
                    <c:v>16.680430660700296</c:v>
                  </c:pt>
                  <c:pt idx="3">
                    <c:v>12.054408237658862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Sheet1!$AR$9:$AR$12</c:f>
              <c:numCache>
                <c:formatCode>0.0</c:formatCode>
                <c:ptCount val="4"/>
                <c:pt idx="0">
                  <c:v>3.6943321749074016</c:v>
                </c:pt>
                <c:pt idx="1">
                  <c:v>8.6557987329185266</c:v>
                </c:pt>
                <c:pt idx="2">
                  <c:v>16.680430660700296</c:v>
                </c:pt>
                <c:pt idx="3">
                  <c:v>12.054408237658876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1-3D4D-9455-B2EB14661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誤差（可視条件</a:t>
            </a:r>
            <a:r>
              <a:rPr lang="en-US" altLang="ja-JP" sz="2800" b="1"/>
              <a:t>/</a:t>
            </a:r>
            <a:r>
              <a:rPr lang="ja-JP" altLang="en-US" sz="2800" b="1" i="0" u="none" strike="noStrike" baseline="0">
                <a:effectLst/>
              </a:rPr>
              <a:t>左右方向</a:t>
            </a:r>
            <a:r>
              <a:rPr lang="ja-JP" altLang="en-US" sz="2800" b="1" i="0" u="none" strike="noStrike" baseline="0"/>
              <a:t> </a:t>
            </a:r>
            <a:r>
              <a:rPr lang="ja-JP" altLang="en-US" sz="2800" b="1"/>
              <a:t>）</a:t>
            </a: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Sheet1!$AU$15:$AU$18</c:f>
                <c:numCache>
                  <c:formatCode>General</c:formatCode>
                  <c:ptCount val="4"/>
                  <c:pt idx="0">
                    <c:v>1.8662826522307512</c:v>
                  </c:pt>
                  <c:pt idx="1">
                    <c:v>0.82629408671867743</c:v>
                  </c:pt>
                  <c:pt idx="2">
                    <c:v>0.33875153797613677</c:v>
                  </c:pt>
                  <c:pt idx="3">
                    <c:v>0.55192555720576308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Sheet1!$AT$15:$AT$18</c:f>
              <c:numCache>
                <c:formatCode>0.0</c:formatCode>
                <c:ptCount val="4"/>
                <c:pt idx="0">
                  <c:v>39.315781660269224</c:v>
                </c:pt>
                <c:pt idx="1">
                  <c:v>16.292497997208777</c:v>
                </c:pt>
                <c:pt idx="2">
                  <c:v>13.373846072202969</c:v>
                </c:pt>
                <c:pt idx="3">
                  <c:v>10.163961100688972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1-6E4F-95D8-B773BC530D93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Sheet1!$AS$15:$AS$18</c:f>
              <c:numCache>
                <c:formatCode>0.0</c:formatCode>
                <c:ptCount val="4"/>
                <c:pt idx="0">
                  <c:v>1.8662826522307512</c:v>
                </c:pt>
                <c:pt idx="1">
                  <c:v>0.82629408671867921</c:v>
                </c:pt>
                <c:pt idx="2">
                  <c:v>0.33875153797613855</c:v>
                </c:pt>
                <c:pt idx="3">
                  <c:v>0.55192555720576131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1-6E4F-95D8-B773BC530D93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Sheet1!$AQ$15:$AQ$18</c:f>
                <c:numCache>
                  <c:formatCode>General</c:formatCode>
                  <c:ptCount val="4"/>
                  <c:pt idx="0">
                    <c:v>3.6488419967342693</c:v>
                  </c:pt>
                  <c:pt idx="1">
                    <c:v>2.7386246636179337</c:v>
                  </c:pt>
                  <c:pt idx="2">
                    <c:v>1.2458869724498527</c:v>
                  </c:pt>
                  <c:pt idx="3">
                    <c:v>1.5817612159985082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Sheet1!$AR$15:$AR$18</c:f>
              <c:numCache>
                <c:formatCode>0.0</c:formatCode>
                <c:ptCount val="4"/>
                <c:pt idx="0">
                  <c:v>3.6488419967342693</c:v>
                </c:pt>
                <c:pt idx="1">
                  <c:v>2.7386246636179301</c:v>
                </c:pt>
                <c:pt idx="2">
                  <c:v>1.2458869724498545</c:v>
                </c:pt>
                <c:pt idx="3">
                  <c:v>1.5817612159985099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1-6E4F-95D8-B773BC530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誤差（不可視条件</a:t>
            </a:r>
            <a:r>
              <a:rPr lang="en-US" altLang="ja-JP" sz="2800" b="1"/>
              <a:t>/</a:t>
            </a:r>
            <a:r>
              <a:rPr lang="ja-JP" altLang="en-US" sz="2800" b="1"/>
              <a:t>上下方向）</a:t>
            </a:r>
          </a:p>
        </c:rich>
      </c:tx>
      <c:layout>
        <c:manualLayout>
          <c:xMode val="edge"/>
          <c:yMode val="edge"/>
          <c:x val="0.28675526177719157"/>
          <c:y val="2.70275305924919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Sheet1!$BE$9:$BE$12</c:f>
                <c:numCache>
                  <c:formatCode>General</c:formatCode>
                  <c:ptCount val="4"/>
                  <c:pt idx="0">
                    <c:v>28.660054055175209</c:v>
                  </c:pt>
                  <c:pt idx="1">
                    <c:v>3.8271239639639987</c:v>
                  </c:pt>
                  <c:pt idx="2">
                    <c:v>93.418616550092764</c:v>
                  </c:pt>
                  <c:pt idx="3">
                    <c:v>4.6930423555954519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Sheet1!$BD$9:$BD$12</c:f>
              <c:numCache>
                <c:formatCode>0.0</c:formatCode>
                <c:ptCount val="4"/>
                <c:pt idx="0">
                  <c:v>123.31434058687566</c:v>
                </c:pt>
                <c:pt idx="1">
                  <c:v>143.12966296610534</c:v>
                </c:pt>
                <c:pt idx="2">
                  <c:v>195.80809156598792</c:v>
                </c:pt>
                <c:pt idx="3">
                  <c:v>182.14212915785387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6-8344-A983-CE759440A323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9525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Sheet1!$BC$9:$BC$12</c:f>
              <c:numCache>
                <c:formatCode>0.0</c:formatCode>
                <c:ptCount val="4"/>
                <c:pt idx="0">
                  <c:v>28.660054055175209</c:v>
                </c:pt>
                <c:pt idx="1">
                  <c:v>3.8271239639639703</c:v>
                </c:pt>
                <c:pt idx="2">
                  <c:v>93.418616550092736</c:v>
                </c:pt>
                <c:pt idx="3">
                  <c:v>4.6930423555954519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6-8344-A983-CE759440A323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Sheet1!$BA$9:$BA$12</c:f>
                <c:numCache>
                  <c:formatCode>General</c:formatCode>
                  <c:ptCount val="4"/>
                  <c:pt idx="0">
                    <c:v>63.247558344279469</c:v>
                  </c:pt>
                  <c:pt idx="1">
                    <c:v>50.472172290874113</c:v>
                  </c:pt>
                  <c:pt idx="2">
                    <c:v>13.017929510246802</c:v>
                  </c:pt>
                  <c:pt idx="3">
                    <c:v>70.631341093563947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Sheet1!$BB$9:$BB$12</c:f>
              <c:numCache>
                <c:formatCode>0.0</c:formatCode>
                <c:ptCount val="4"/>
                <c:pt idx="0">
                  <c:v>63.247558344279469</c:v>
                </c:pt>
                <c:pt idx="1">
                  <c:v>50.472172290874113</c:v>
                </c:pt>
                <c:pt idx="2">
                  <c:v>13.017929510246802</c:v>
                </c:pt>
                <c:pt idx="3">
                  <c:v>70.63134109356389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6-8344-A983-CE759440A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/>
              <a:t>選択時の平均ピクセル</a:t>
            </a:r>
            <a:br>
              <a:rPr lang="en-US" altLang="ja-JP" sz="2800" b="1"/>
            </a:br>
            <a:r>
              <a:rPr lang="ja-JP" altLang="en-US" sz="2800" b="1"/>
              <a:t>誤差（可視条件</a:t>
            </a:r>
            <a:r>
              <a:rPr lang="en-US" altLang="ja-JP" sz="2800" b="1"/>
              <a:t>/</a:t>
            </a:r>
            <a:r>
              <a:rPr lang="ja-JP" altLang="en-US" sz="2800" b="1" i="0" u="none" strike="noStrike" baseline="0">
                <a:effectLst/>
              </a:rPr>
              <a:t>上下方向</a:t>
            </a:r>
            <a:r>
              <a:rPr lang="ja-JP" altLang="en-US" sz="2800" b="1" i="0" u="none" strike="noStrike" baseline="0"/>
              <a:t> </a:t>
            </a:r>
            <a:r>
              <a:rPr lang="ja-JP" altLang="en-US" sz="2800" b="1"/>
              <a:t>）</a:t>
            </a: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Sheet1!$BE$15:$BE$18</c:f>
                <c:numCache>
                  <c:formatCode>General</c:formatCode>
                  <c:ptCount val="4"/>
                  <c:pt idx="0">
                    <c:v>5.6685922993550086</c:v>
                  </c:pt>
                  <c:pt idx="1">
                    <c:v>2.2289797387894161</c:v>
                  </c:pt>
                  <c:pt idx="2">
                    <c:v>0.17789146608261674</c:v>
                  </c:pt>
                  <c:pt idx="3">
                    <c:v>1.318808522619606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Sheet1!$BD$15:$BD$18</c:f>
              <c:numCache>
                <c:formatCode>0.0</c:formatCode>
                <c:ptCount val="4"/>
                <c:pt idx="0">
                  <c:v>35.431418399545635</c:v>
                </c:pt>
                <c:pt idx="1">
                  <c:v>18.557401107399194</c:v>
                </c:pt>
                <c:pt idx="2">
                  <c:v>11.608060654026772</c:v>
                </c:pt>
                <c:pt idx="3">
                  <c:v>9.2155910633541378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E-1641-A5FC-D2363D3B85A2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Sheet1!$BC$15:$BC$18</c:f>
              <c:numCache>
                <c:formatCode>0.0</c:formatCode>
                <c:ptCount val="4"/>
                <c:pt idx="0">
                  <c:v>5.6685922993550051</c:v>
                </c:pt>
                <c:pt idx="1">
                  <c:v>2.2289797387894126</c:v>
                </c:pt>
                <c:pt idx="2">
                  <c:v>0.17789146608261674</c:v>
                </c:pt>
                <c:pt idx="3">
                  <c:v>1.3188085226196051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E-1641-A5FC-D2363D3B85A2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Sheet1!$BA$15:$BA$18</c:f>
                <c:numCache>
                  <c:formatCode>General</c:formatCode>
                  <c:ptCount val="4"/>
                  <c:pt idx="0">
                    <c:v>6.6736338186449302</c:v>
                  </c:pt>
                  <c:pt idx="1">
                    <c:v>0.17963311799146098</c:v>
                  </c:pt>
                  <c:pt idx="2">
                    <c:v>0.44588036807853548</c:v>
                  </c:pt>
                  <c:pt idx="3">
                    <c:v>9.6142132571084424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Sheet1!$BB$15:$BB$18</c:f>
              <c:numCache>
                <c:formatCode>0.0</c:formatCode>
                <c:ptCount val="4"/>
                <c:pt idx="0">
                  <c:v>6.6736338186449231</c:v>
                </c:pt>
                <c:pt idx="1">
                  <c:v>0.17963311799146098</c:v>
                </c:pt>
                <c:pt idx="2">
                  <c:v>0.44588036807853371</c:v>
                </c:pt>
                <c:pt idx="3">
                  <c:v>9.6142132571084407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7E-1641-A5FC-D2363D3B8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40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Sheet1!$AU$22:$AU$25</c:f>
                <c:numCache>
                  <c:formatCode>General</c:formatCode>
                  <c:ptCount val="4"/>
                  <c:pt idx="0">
                    <c:v>0.14999999999999997</c:v>
                  </c:pt>
                  <c:pt idx="1">
                    <c:v>7.4999999999999956E-2</c:v>
                  </c:pt>
                  <c:pt idx="2">
                    <c:v>0.42500000000000027</c:v>
                  </c:pt>
                  <c:pt idx="3">
                    <c:v>0.44999999999999973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Sheet1!$AT$22:$AT$25</c:f>
              <c:numCache>
                <c:formatCode>0.0</c:formatCode>
                <c:ptCount val="4"/>
                <c:pt idx="0">
                  <c:v>0.44999999999999996</c:v>
                </c:pt>
                <c:pt idx="1">
                  <c:v>1.375</c:v>
                </c:pt>
                <c:pt idx="2">
                  <c:v>2.5750000000000002</c:v>
                </c:pt>
                <c:pt idx="3">
                  <c:v>3.0999999999999996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E-A344-A27C-1D46A24E3047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Sheet1!$AS$22:$AS$25</c:f>
              <c:numCache>
                <c:formatCode>0.0</c:formatCode>
                <c:ptCount val="4"/>
                <c:pt idx="0">
                  <c:v>0.15000000000000002</c:v>
                </c:pt>
                <c:pt idx="1">
                  <c:v>7.4999999999999956E-2</c:v>
                </c:pt>
                <c:pt idx="2">
                  <c:v>0.42499999999999982</c:v>
                </c:pt>
                <c:pt idx="3">
                  <c:v>0.45000000000000018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E-A344-A27C-1D46A24E3047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Sheet1!$AQ$22:$AQ$25</c:f>
                <c:numCache>
                  <c:formatCode>General</c:formatCode>
                  <c:ptCount val="4"/>
                  <c:pt idx="0">
                    <c:v>2.5000000000000022E-2</c:v>
                  </c:pt>
                  <c:pt idx="1">
                    <c:v>0.125</c:v>
                  </c:pt>
                  <c:pt idx="2">
                    <c:v>0.375</c:v>
                  </c:pt>
                  <c:pt idx="3">
                    <c:v>0.42500000000000027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Sheet1!$AR$22:$AR$25</c:f>
              <c:numCache>
                <c:formatCode>0.0</c:formatCode>
                <c:ptCount val="4"/>
                <c:pt idx="0">
                  <c:v>2.5000000000000022E-2</c:v>
                </c:pt>
                <c:pt idx="1">
                  <c:v>0.125</c:v>
                </c:pt>
                <c:pt idx="2">
                  <c:v>0.375</c:v>
                </c:pt>
                <c:pt idx="3">
                  <c:v>0.42500000000000027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E-A344-A27C-1D46A24E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誤差（不可視条件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28098083265051588"/>
          <c:y val="6.780542812517099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Sheet1!$BE$22:$BE$25</c:f>
                <c:numCache>
                  <c:formatCode>General</c:formatCode>
                  <c:ptCount val="4"/>
                  <c:pt idx="0">
                    <c:v>0.22500000000000003</c:v>
                  </c:pt>
                  <c:pt idx="1">
                    <c:v>2.5000000000000133E-2</c:v>
                  </c:pt>
                  <c:pt idx="2">
                    <c:v>2.125</c:v>
                  </c:pt>
                  <c:pt idx="3">
                    <c:v>9.9999999999999645E-2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Sheet1!$BD$22:$BD$25</c:f>
              <c:numCache>
                <c:formatCode>0.0</c:formatCode>
                <c:ptCount val="4"/>
                <c:pt idx="0">
                  <c:v>0.67500000000000004</c:v>
                </c:pt>
                <c:pt idx="1">
                  <c:v>1.9750000000000001</c:v>
                </c:pt>
                <c:pt idx="2">
                  <c:v>4.375</c:v>
                </c:pt>
                <c:pt idx="3">
                  <c:v>5.4499999999999993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9-9945-86A9-39588D192746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Sheet1!$BC$22:$BC$25</c:f>
              <c:numCache>
                <c:formatCode>0.0</c:formatCode>
                <c:ptCount val="4"/>
                <c:pt idx="0">
                  <c:v>0.22499999999999998</c:v>
                </c:pt>
                <c:pt idx="1">
                  <c:v>2.4999999999999911E-2</c:v>
                </c:pt>
                <c:pt idx="2">
                  <c:v>2.125</c:v>
                </c:pt>
                <c:pt idx="3">
                  <c:v>0.10000000000000053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59-9945-86A9-39588D192746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Sheet1!$BA$22:$BA$25</c:f>
                <c:numCache>
                  <c:formatCode>General</c:formatCode>
                  <c:ptCount val="4"/>
                  <c:pt idx="0">
                    <c:v>0.35000000000000009</c:v>
                  </c:pt>
                  <c:pt idx="1">
                    <c:v>0.67500000000000027</c:v>
                  </c:pt>
                  <c:pt idx="2">
                    <c:v>0.22500000000000053</c:v>
                  </c:pt>
                  <c:pt idx="3">
                    <c:v>2.1750000000000007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Sheet1!$BB$22:$BB$25</c:f>
              <c:numCache>
                <c:formatCode>0.0</c:formatCode>
                <c:ptCount val="4"/>
                <c:pt idx="0">
                  <c:v>0.35</c:v>
                </c:pt>
                <c:pt idx="1">
                  <c:v>0.67499999999999982</c:v>
                </c:pt>
                <c:pt idx="2">
                  <c:v>0.22499999999999964</c:v>
                </c:pt>
                <c:pt idx="3">
                  <c:v>2.1749999999999998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59-9945-86A9-39588D192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Sheet1!$AU$28:$AU$31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2.5000000000000001E-2</c:v>
                  </c:pt>
                  <c:pt idx="2">
                    <c:v>0</c:v>
                  </c:pt>
                  <c:pt idx="3">
                    <c:v>5.0000000000000017E-2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Sheet1!$AT$28:$AT$31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0.15000000000000002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F-C24A-A0A9-BC276B648C52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Sheet1!$AS$28:$AS$31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2.5000000000000001E-2</c:v>
                </c:pt>
                <c:pt idx="2">
                  <c:v>0</c:v>
                </c:pt>
                <c:pt idx="3">
                  <c:v>4.9999999999999989E-2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F-C24A-A0A9-BC276B648C52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Sheet1!$AQ$28:$AQ$31</c:f>
                <c:numCache>
                  <c:formatCode>General</c:formatCode>
                  <c:ptCount val="4"/>
                  <c:pt idx="0">
                    <c:v>2.4999999999999994E-2</c:v>
                  </c:pt>
                  <c:pt idx="1">
                    <c:v>7.5000000000000011E-2</c:v>
                  </c:pt>
                  <c:pt idx="2">
                    <c:v>4.9999999999999989E-2</c:v>
                  </c:pt>
                  <c:pt idx="3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Sheet1!$AR$28:$AR$31</c:f>
              <c:numCache>
                <c:formatCode>0.0</c:formatCode>
                <c:ptCount val="4"/>
                <c:pt idx="0">
                  <c:v>2.5000000000000008E-2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CF-C24A-A0A9-BC276B648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2800" b="1" i="0" baseline="0">
                <a:effectLst/>
              </a:rPr>
              <a:t>選択時の平均</a:t>
            </a:r>
            <a:r>
              <a:rPr lang="ja-JP" altLang="en-US" sz="2800" b="1" i="0" baseline="0">
                <a:effectLst/>
              </a:rPr>
              <a:t>セクション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誤差（可視条件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28098083265051588"/>
          <c:y val="6.780542812517099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63167196383684499"/>
        </c:manualLayout>
      </c:layout>
      <c:barChart>
        <c:barDir val="col"/>
        <c:grouping val="stacked"/>
        <c:varyColors val="0"/>
        <c:ser>
          <c:idx val="0"/>
          <c:order val="0"/>
          <c:tx>
            <c:v>25</c:v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Sheet1!$BE$28:$BE$31</c:f>
                <c:numCache>
                  <c:formatCode>General</c:formatCode>
                  <c:ptCount val="4"/>
                  <c:pt idx="0">
                    <c:v>2.5000000000000001E-2</c:v>
                  </c:pt>
                  <c:pt idx="1">
                    <c:v>0</c:v>
                  </c:pt>
                  <c:pt idx="2">
                    <c:v>0</c:v>
                  </c:pt>
                  <c:pt idx="3">
                    <c:v>2.5000000000000008E-2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Sheet1!$BD$28:$BD$31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0.05</c:v>
                </c:pt>
                <c:pt idx="2">
                  <c:v>0.1</c:v>
                </c:pt>
                <c:pt idx="3">
                  <c:v>7.5000000000000011E-2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3-4B4C-9544-02361EF9BEE4}"/>
            </c:ext>
          </c:extLst>
        </c:ser>
        <c:ser>
          <c:idx val="2"/>
          <c:order val="1"/>
          <c:tx>
            <c:v>med-25</c:v>
          </c:tx>
          <c:spPr>
            <a:solidFill>
              <a:schemeClr val="accent5">
                <a:tint val="6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Sheet1!$BC$28:$BC$31</c:f>
              <c:numCache>
                <c:formatCode>0.0</c:formatCode>
                <c:ptCount val="4"/>
                <c:pt idx="0">
                  <c:v>2.5000000000000001E-2</c:v>
                </c:pt>
                <c:pt idx="1">
                  <c:v>0</c:v>
                </c:pt>
                <c:pt idx="2">
                  <c:v>0</c:v>
                </c:pt>
                <c:pt idx="3">
                  <c:v>2.4999999999999994E-2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3-4B4C-9544-02361EF9BEE4}"/>
            </c:ext>
          </c:extLst>
        </c:ser>
        <c:ser>
          <c:idx val="1"/>
          <c:order val="2"/>
          <c:tx>
            <c:v>75-med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Sheet1!$BA$28:$BA$31</c:f>
                <c:numCache>
                  <c:formatCode>General</c:formatCode>
                  <c:ptCount val="4"/>
                  <c:pt idx="0">
                    <c:v>2.4999999999999994E-2</c:v>
                  </c:pt>
                  <c:pt idx="1">
                    <c:v>4.9999999999999989E-2</c:v>
                  </c:pt>
                  <c:pt idx="2">
                    <c:v>2.4999999999999994E-2</c:v>
                  </c:pt>
                  <c:pt idx="3">
                    <c:v>4.9999999999999989E-2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Sheet1!$BB$28:$BB$31</c:f>
              <c:numCache>
                <c:formatCode>0.0</c:formatCode>
                <c:ptCount val="4"/>
                <c:pt idx="0">
                  <c:v>2.5000000000000008E-2</c:v>
                </c:pt>
                <c:pt idx="1">
                  <c:v>0.05</c:v>
                </c:pt>
                <c:pt idx="2">
                  <c:v>2.4999999999999994E-2</c:v>
                </c:pt>
                <c:pt idx="3">
                  <c:v>5.0000000000000017E-2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83-4B4C-9544-02361EF9B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Sheet2!$B$30:$B$33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C-6247-8AF2-85A0880F9E2B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Sheet2!$C$30:$C$33</c:f>
              <c:numCache>
                <c:formatCode>0%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C-6247-8AF2-85A0880F9E2B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Sheet2!$D$30:$D$33</c:f>
              <c:numCache>
                <c:formatCode>0%</c:formatCode>
                <c:ptCount val="4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2C-6247-8AF2-85A0880F9E2B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Sheet2!$E$30:$E$33</c:f>
              <c:numCache>
                <c:formatCode>0%</c:formatCode>
                <c:ptCount val="4"/>
                <c:pt idx="0">
                  <c:v>0.94999999999999984</c:v>
                </c:pt>
                <c:pt idx="1">
                  <c:v>0.91666666666666663</c:v>
                </c:pt>
                <c:pt idx="2">
                  <c:v>0.91666666666666663</c:v>
                </c:pt>
                <c:pt idx="3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B5-604B-9DC6-782C4BBA8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Sheet2!$B$38:$B$41</c:f>
              <c:numCache>
                <c:formatCode>0%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0.85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D-DA4D-BF58-3D0C0176D931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Sheet2!$C$38:$C$41</c:f>
              <c:numCache>
                <c:formatCode>0%</c:formatCode>
                <c:ptCount val="4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D-DA4D-BF58-3D0C0176D931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Sheet2!$D$38:$D$41</c:f>
              <c:numCache>
                <c:formatCode>0%</c:formatCode>
                <c:ptCount val="4"/>
                <c:pt idx="0">
                  <c:v>0.9</c:v>
                </c:pt>
                <c:pt idx="1">
                  <c:v>0.95</c:v>
                </c:pt>
                <c:pt idx="2">
                  <c:v>0.9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ED-DA4D-BF58-3D0C0176D931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val>
            <c:numRef>
              <c:f>Sheet2!$E$38:$E$41</c:f>
              <c:numCache>
                <c:formatCode>0%</c:formatCode>
                <c:ptCount val="4"/>
                <c:pt idx="0">
                  <c:v>0.95000000000000007</c:v>
                </c:pt>
                <c:pt idx="1">
                  <c:v>0.91666666666666663</c:v>
                </c:pt>
                <c:pt idx="2">
                  <c:v>0.8833333333333333</c:v>
                </c:pt>
                <c:pt idx="3">
                  <c:v>0.88333333333333341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ED-DA4D-BF58-3D0C0176D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Sheet2!$B$56:$B$59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E-FE45-BEB2-46DD83A97F4F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Sheet2!$C$56:$C$59</c:f>
              <c:numCache>
                <c:formatCode>0%</c:formatCode>
                <c:ptCount val="4"/>
                <c:pt idx="0">
                  <c:v>0.6</c:v>
                </c:pt>
                <c:pt idx="1">
                  <c:v>0.1</c:v>
                </c:pt>
                <c:pt idx="2">
                  <c:v>0.15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E-FE45-BEB2-46DD83A97F4F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Sheet2!$D$56:$D$59</c:f>
              <c:numCache>
                <c:formatCode>0%</c:formatCode>
                <c:ptCount val="4"/>
                <c:pt idx="0">
                  <c:v>0.4</c:v>
                </c:pt>
                <c:pt idx="1">
                  <c:v>0.35</c:v>
                </c:pt>
                <c:pt idx="2">
                  <c:v>0.25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1E-FE45-BEB2-46DD83A97F4F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val>
            <c:numRef>
              <c:f>Sheet2!$E$56:$E$59</c:f>
              <c:numCache>
                <c:formatCode>0%</c:formatCode>
                <c:ptCount val="4"/>
                <c:pt idx="0">
                  <c:v>0.41666666666666669</c:v>
                </c:pt>
                <c:pt idx="1">
                  <c:v>0.23333333333333331</c:v>
                </c:pt>
                <c:pt idx="2">
                  <c:v>0.15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1E-FE45-BEB2-46DD83A9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Sheet2!$B$48:$B$51</c:f>
              <c:numCache>
                <c:formatCode>0%</c:formatCode>
                <c:ptCount val="4"/>
                <c:pt idx="0">
                  <c:v>0.4</c:v>
                </c:pt>
                <c:pt idx="1">
                  <c:v>0.3</c:v>
                </c:pt>
                <c:pt idx="2">
                  <c:v>0.1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7-2A4C-A98A-212DFDB6939D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Sheet2!$C$48:$C$51</c:f>
              <c:numCache>
                <c:formatCode>0%</c:formatCode>
                <c:ptCount val="4"/>
                <c:pt idx="0">
                  <c:v>0.7</c:v>
                </c:pt>
                <c:pt idx="1">
                  <c:v>0.4</c:v>
                </c:pt>
                <c:pt idx="2">
                  <c:v>0.1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7-2A4C-A98A-212DFDB6939D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Sheet2!$D$48:$D$51</c:f>
              <c:numCache>
                <c:formatCode>0%</c:formatCode>
                <c:ptCount val="4"/>
                <c:pt idx="0">
                  <c:v>0.5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7-2A4C-A98A-212DFDB6939D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Sheet2!$E$48:$E$51</c:f>
              <c:numCache>
                <c:formatCode>0%</c:formatCode>
                <c:ptCount val="4"/>
                <c:pt idx="0">
                  <c:v>0.53333333333333333</c:v>
                </c:pt>
                <c:pt idx="1">
                  <c:v>0.3</c:v>
                </c:pt>
                <c:pt idx="2">
                  <c:v>0.10000000000000002</c:v>
                </c:pt>
                <c:pt idx="3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7-2A4C-A98A-212DFDB69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平均操作時間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Sheet3!$B$27:$E$27</c:f>
                <c:numCache>
                  <c:formatCode>General</c:formatCode>
                  <c:ptCount val="4"/>
                  <c:pt idx="0">
                    <c:v>0.48835924622633009</c:v>
                  </c:pt>
                  <c:pt idx="1">
                    <c:v>1.1165124976712084</c:v>
                  </c:pt>
                  <c:pt idx="2">
                    <c:v>1.1934187758531158</c:v>
                  </c:pt>
                  <c:pt idx="3">
                    <c:v>1.134719596033642</c:v>
                  </c:pt>
                </c:numCache>
              </c:numRef>
            </c:plus>
            <c:minus>
              <c:numRef>
                <c:f>Sheet3!$B$27:$E$27</c:f>
                <c:numCache>
                  <c:formatCode>General</c:formatCode>
                  <c:ptCount val="4"/>
                  <c:pt idx="0">
                    <c:v>0.48835924622633009</c:v>
                  </c:pt>
                  <c:pt idx="1">
                    <c:v>1.1165124976712084</c:v>
                  </c:pt>
                  <c:pt idx="2">
                    <c:v>1.1934187758531158</c:v>
                  </c:pt>
                  <c:pt idx="3">
                    <c:v>1.134719596033642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Sheet3!$B$28:$E$28</c:f>
              <c:numCache>
                <c:formatCode>0.00</c:formatCode>
                <c:ptCount val="4"/>
                <c:pt idx="0">
                  <c:v>1.8183805</c:v>
                </c:pt>
                <c:pt idx="1">
                  <c:v>2.2714620000000001</c:v>
                </c:pt>
                <c:pt idx="2">
                  <c:v>2.8637625</c:v>
                </c:pt>
                <c:pt idx="3">
                  <c:v>2.3045564999999995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4-D14A-A65E-9F98EE076865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Sheet3!$F$27:$I$27</c:f>
                <c:numCache>
                  <c:formatCode>General</c:formatCode>
                  <c:ptCount val="4"/>
                  <c:pt idx="0">
                    <c:v>0.4217547619162087</c:v>
                  </c:pt>
                  <c:pt idx="1">
                    <c:v>0.57767934938337573</c:v>
                  </c:pt>
                  <c:pt idx="2">
                    <c:v>1.1489464421007607</c:v>
                  </c:pt>
                  <c:pt idx="3">
                    <c:v>1.0770682780384839</c:v>
                  </c:pt>
                </c:numCache>
              </c:numRef>
            </c:plus>
            <c:minus>
              <c:numRef>
                <c:f>Sheet3!$F$27:$I$27</c:f>
                <c:numCache>
                  <c:formatCode>General</c:formatCode>
                  <c:ptCount val="4"/>
                  <c:pt idx="0">
                    <c:v>0.4217547619162087</c:v>
                  </c:pt>
                  <c:pt idx="1">
                    <c:v>0.57767934938337573</c:v>
                  </c:pt>
                  <c:pt idx="2">
                    <c:v>1.1489464421007607</c:v>
                  </c:pt>
                  <c:pt idx="3">
                    <c:v>1.0770682780384839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Sheet3!$F$28:$I$28</c:f>
              <c:numCache>
                <c:formatCode>0.00</c:formatCode>
                <c:ptCount val="4"/>
                <c:pt idx="0">
                  <c:v>1.6941310000000005</c:v>
                </c:pt>
                <c:pt idx="1">
                  <c:v>1.858946</c:v>
                </c:pt>
                <c:pt idx="2">
                  <c:v>2.3574880000000005</c:v>
                </c:pt>
                <c:pt idx="3">
                  <c:v>2.7669910526315795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34-D14A-A65E-9F98EE076865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Sheet3!$J$27:$M$27</c:f>
                <c:numCache>
                  <c:formatCode>General</c:formatCode>
                  <c:ptCount val="4"/>
                  <c:pt idx="0">
                    <c:v>0.32482371922475112</c:v>
                  </c:pt>
                  <c:pt idx="1">
                    <c:v>0.45666725879216574</c:v>
                  </c:pt>
                  <c:pt idx="2">
                    <c:v>0.90515372939890837</c:v>
                  </c:pt>
                  <c:pt idx="3">
                    <c:v>0.90006486662177321</c:v>
                  </c:pt>
                </c:numCache>
              </c:numRef>
            </c:plus>
            <c:minus>
              <c:numRef>
                <c:f>Sheet3!$J$27:$M$27</c:f>
                <c:numCache>
                  <c:formatCode>General</c:formatCode>
                  <c:ptCount val="4"/>
                  <c:pt idx="0">
                    <c:v>0.32482371922475112</c:v>
                  </c:pt>
                  <c:pt idx="1">
                    <c:v>0.45666725879216574</c:v>
                  </c:pt>
                  <c:pt idx="2">
                    <c:v>0.90515372939890837</c:v>
                  </c:pt>
                  <c:pt idx="3">
                    <c:v>0.90006486662177321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Sheet3!$J$28:$M$28</c:f>
              <c:numCache>
                <c:formatCode>0.00</c:formatCode>
                <c:ptCount val="4"/>
                <c:pt idx="0">
                  <c:v>1.085073</c:v>
                </c:pt>
                <c:pt idx="1">
                  <c:v>1.5463814999999996</c:v>
                </c:pt>
                <c:pt idx="2">
                  <c:v>2.0390404999999996</c:v>
                </c:pt>
                <c:pt idx="3">
                  <c:v>2.2138931578947365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34-D14A-A65E-9F98EE07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.099999999999999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23802678020144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平均操作時間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Sheet3!$N$27:$Q$27</c:f>
                <c:numCache>
                  <c:formatCode>General</c:formatCode>
                  <c:ptCount val="4"/>
                  <c:pt idx="0">
                    <c:v>1.0052295378244458</c:v>
                  </c:pt>
                  <c:pt idx="1">
                    <c:v>1.1018256115659835</c:v>
                  </c:pt>
                  <c:pt idx="2">
                    <c:v>1.1481631624393587</c:v>
                  </c:pt>
                  <c:pt idx="3">
                    <c:v>1.591639579555937</c:v>
                  </c:pt>
                </c:numCache>
              </c:numRef>
            </c:plus>
            <c:minus>
              <c:numRef>
                <c:f>Sheet3!$N$27:$Q$27</c:f>
                <c:numCache>
                  <c:formatCode>General</c:formatCode>
                  <c:ptCount val="4"/>
                  <c:pt idx="0">
                    <c:v>1.0052295378244458</c:v>
                  </c:pt>
                  <c:pt idx="1">
                    <c:v>1.1018256115659835</c:v>
                  </c:pt>
                  <c:pt idx="2">
                    <c:v>1.1481631624393587</c:v>
                  </c:pt>
                  <c:pt idx="3">
                    <c:v>1.591639579555937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Sheet3!$N$28:$Q$28</c:f>
              <c:numCache>
                <c:formatCode>0.00</c:formatCode>
                <c:ptCount val="4"/>
                <c:pt idx="0">
                  <c:v>2.2481045000000002</c:v>
                </c:pt>
                <c:pt idx="1">
                  <c:v>2.6600564999999996</c:v>
                </c:pt>
                <c:pt idx="2">
                  <c:v>2.4875965</c:v>
                </c:pt>
                <c:pt idx="3">
                  <c:v>3.4200290000000004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3-1240-AF07-25756FD00E61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Sheet3!$F$27:$I$27</c:f>
                <c:numCache>
                  <c:formatCode>General</c:formatCode>
                  <c:ptCount val="4"/>
                  <c:pt idx="0">
                    <c:v>0.4217547619162087</c:v>
                  </c:pt>
                  <c:pt idx="1">
                    <c:v>0.57767934938337573</c:v>
                  </c:pt>
                  <c:pt idx="2">
                    <c:v>1.1489464421007607</c:v>
                  </c:pt>
                  <c:pt idx="3">
                    <c:v>1.0770682780384839</c:v>
                  </c:pt>
                </c:numCache>
              </c:numRef>
            </c:plus>
            <c:minus>
              <c:numRef>
                <c:f>Sheet3!$F$27:$I$27</c:f>
                <c:numCache>
                  <c:formatCode>General</c:formatCode>
                  <c:ptCount val="4"/>
                  <c:pt idx="0">
                    <c:v>0.4217547619162087</c:v>
                  </c:pt>
                  <c:pt idx="1">
                    <c:v>0.57767934938337573</c:v>
                  </c:pt>
                  <c:pt idx="2">
                    <c:v>1.1489464421007607</c:v>
                  </c:pt>
                  <c:pt idx="3">
                    <c:v>1.0770682780384839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Sheet3!$R$28:$U$28</c:f>
              <c:numCache>
                <c:formatCode>0.00</c:formatCode>
                <c:ptCount val="4"/>
                <c:pt idx="0">
                  <c:v>1.4490545000000001</c:v>
                </c:pt>
                <c:pt idx="1">
                  <c:v>1.9519069999999998</c:v>
                </c:pt>
                <c:pt idx="2">
                  <c:v>1.8331585000000001</c:v>
                </c:pt>
                <c:pt idx="3">
                  <c:v>2.4379439999999999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3-1240-AF07-25756FD00E61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Sheet3!$J$27:$M$27</c:f>
                <c:numCache>
                  <c:formatCode>General</c:formatCode>
                  <c:ptCount val="4"/>
                  <c:pt idx="0">
                    <c:v>0.32482371922475112</c:v>
                  </c:pt>
                  <c:pt idx="1">
                    <c:v>0.45666725879216574</c:v>
                  </c:pt>
                  <c:pt idx="2">
                    <c:v>0.90515372939890837</c:v>
                  </c:pt>
                  <c:pt idx="3">
                    <c:v>0.90006486662177321</c:v>
                  </c:pt>
                </c:numCache>
              </c:numRef>
            </c:plus>
            <c:minus>
              <c:numRef>
                <c:f>Sheet3!$J$27:$M$27</c:f>
                <c:numCache>
                  <c:formatCode>General</c:formatCode>
                  <c:ptCount val="4"/>
                  <c:pt idx="0">
                    <c:v>0.32482371922475112</c:v>
                  </c:pt>
                  <c:pt idx="1">
                    <c:v>0.45666725879216574</c:v>
                  </c:pt>
                  <c:pt idx="2">
                    <c:v>0.90515372939890837</c:v>
                  </c:pt>
                  <c:pt idx="3">
                    <c:v>0.90006486662177321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Sheet3!$V$28:$Y$28</c:f>
              <c:numCache>
                <c:formatCode>0.00</c:formatCode>
                <c:ptCount val="4"/>
                <c:pt idx="0">
                  <c:v>1.1663025</c:v>
                </c:pt>
                <c:pt idx="1">
                  <c:v>1.3561719999999997</c:v>
                </c:pt>
                <c:pt idx="2">
                  <c:v>1.6835</c:v>
                </c:pt>
                <c:pt idx="3">
                  <c:v>2.1695994999999999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3-1240-AF07-25756FD00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.099999999999999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7735598700425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平均操作時間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不</a:t>
            </a:r>
            <a:r>
              <a:rPr lang="ja-JP" altLang="ja-JP" sz="2800" b="1" i="0" baseline="0">
                <a:effectLst/>
              </a:rPr>
              <a:t>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Sheet3!$AL$27:$AO$27</c:f>
                <c:numCache>
                  <c:formatCode>General</c:formatCode>
                  <c:ptCount val="4"/>
                  <c:pt idx="0">
                    <c:v>0.96503012139466382</c:v>
                  </c:pt>
                  <c:pt idx="1">
                    <c:v>1.4032223544060114</c:v>
                  </c:pt>
                  <c:pt idx="2">
                    <c:v>0.99410822961033951</c:v>
                  </c:pt>
                  <c:pt idx="3">
                    <c:v>1.2574168489696447</c:v>
                  </c:pt>
                </c:numCache>
              </c:numRef>
            </c:plus>
            <c:minus>
              <c:numRef>
                <c:f>Sheet3!$AL$27:$AO$27</c:f>
                <c:numCache>
                  <c:formatCode>General</c:formatCode>
                  <c:ptCount val="4"/>
                  <c:pt idx="0">
                    <c:v>0.96503012139466382</c:v>
                  </c:pt>
                  <c:pt idx="1">
                    <c:v>1.4032223544060114</c:v>
                  </c:pt>
                  <c:pt idx="2">
                    <c:v>0.99410822961033951</c:v>
                  </c:pt>
                  <c:pt idx="3">
                    <c:v>1.2574168489696447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Sheet3!$AL$28:$AO$28</c:f>
              <c:numCache>
                <c:formatCode>0.00</c:formatCode>
                <c:ptCount val="4"/>
                <c:pt idx="0">
                  <c:v>2.8180990000000001</c:v>
                </c:pt>
                <c:pt idx="1">
                  <c:v>2.8175055000000002</c:v>
                </c:pt>
                <c:pt idx="2">
                  <c:v>2.8614109999999995</c:v>
                </c:pt>
                <c:pt idx="3">
                  <c:v>3.2816935000000003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B-6D4B-A4B4-27CDE1F5D1D8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Sheet3!$AP$27:$AS$27</c:f>
                <c:numCache>
                  <c:formatCode>General</c:formatCode>
                  <c:ptCount val="4"/>
                  <c:pt idx="0">
                    <c:v>0.24362964565093431</c:v>
                  </c:pt>
                  <c:pt idx="1">
                    <c:v>0.2155241800842774</c:v>
                  </c:pt>
                  <c:pt idx="2">
                    <c:v>0.23025029813444187</c:v>
                  </c:pt>
                  <c:pt idx="3">
                    <c:v>0.29387970683597792</c:v>
                  </c:pt>
                </c:numCache>
              </c:numRef>
            </c:plus>
            <c:minus>
              <c:numRef>
                <c:f>Sheet3!$AP$27:$AS$27</c:f>
                <c:numCache>
                  <c:formatCode>General</c:formatCode>
                  <c:ptCount val="4"/>
                  <c:pt idx="0">
                    <c:v>0.24362964565093431</c:v>
                  </c:pt>
                  <c:pt idx="1">
                    <c:v>0.2155241800842774</c:v>
                  </c:pt>
                  <c:pt idx="2">
                    <c:v>0.23025029813444187</c:v>
                  </c:pt>
                  <c:pt idx="3">
                    <c:v>0.29387970683597792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Sheet3!$AP$28:$AS$28</c:f>
              <c:numCache>
                <c:formatCode>0.00</c:formatCode>
                <c:ptCount val="4"/>
                <c:pt idx="0">
                  <c:v>1.16465</c:v>
                </c:pt>
                <c:pt idx="1">
                  <c:v>1.2652129999999999</c:v>
                </c:pt>
                <c:pt idx="2">
                  <c:v>1.3046470000000001</c:v>
                </c:pt>
                <c:pt idx="3">
                  <c:v>1.1773399999999998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B-6D4B-A4B4-27CDE1F5D1D8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Sheet3!$AT$27:$AW$27</c:f>
                <c:numCache>
                  <c:formatCode>General</c:formatCode>
                  <c:ptCount val="4"/>
                  <c:pt idx="0">
                    <c:v>0.23606797517399425</c:v>
                  </c:pt>
                  <c:pt idx="1">
                    <c:v>0.34254570749427055</c:v>
                  </c:pt>
                  <c:pt idx="2">
                    <c:v>0.3565661813590853</c:v>
                  </c:pt>
                  <c:pt idx="3">
                    <c:v>0.44864567606408584</c:v>
                  </c:pt>
                </c:numCache>
              </c:numRef>
            </c:plus>
            <c:minus>
              <c:numRef>
                <c:f>Sheet3!$AT$27:$AW$27</c:f>
                <c:numCache>
                  <c:formatCode>General</c:formatCode>
                  <c:ptCount val="4"/>
                  <c:pt idx="0">
                    <c:v>0.23606797517399425</c:v>
                  </c:pt>
                  <c:pt idx="1">
                    <c:v>0.34254570749427055</c:v>
                  </c:pt>
                  <c:pt idx="2">
                    <c:v>0.3565661813590853</c:v>
                  </c:pt>
                  <c:pt idx="3">
                    <c:v>0.44864567606408584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Sheet3!$AT$28:$AW$28</c:f>
              <c:numCache>
                <c:formatCode>0.00</c:formatCode>
                <c:ptCount val="4"/>
                <c:pt idx="0">
                  <c:v>1.5631565000000001</c:v>
                </c:pt>
                <c:pt idx="1">
                  <c:v>1.3529534999999997</c:v>
                </c:pt>
                <c:pt idx="2">
                  <c:v>1.2525010000000001</c:v>
                </c:pt>
                <c:pt idx="3">
                  <c:v>1.5379529999999999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B-6D4B-A4B4-27CDE1F5D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.099999999999999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7735598700425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平均操作時間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不</a:t>
            </a:r>
            <a:r>
              <a:rPr lang="ja-JP" altLang="ja-JP" sz="2800" b="1" i="0" baseline="0">
                <a:effectLst/>
              </a:rPr>
              <a:t>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Sheet3!$Z$27:$AC$27</c:f>
                <c:numCache>
                  <c:formatCode>General</c:formatCode>
                  <c:ptCount val="4"/>
                  <c:pt idx="0">
                    <c:v>0.47000686507113754</c:v>
                  </c:pt>
                  <c:pt idx="1">
                    <c:v>0.68414248202604089</c:v>
                  </c:pt>
                  <c:pt idx="2">
                    <c:v>0.46970360424287727</c:v>
                  </c:pt>
                  <c:pt idx="3">
                    <c:v>0.44604342826680099</c:v>
                  </c:pt>
                </c:numCache>
              </c:numRef>
            </c:plus>
            <c:minus>
              <c:numRef>
                <c:f>Sheet3!$Z$27:$AC$27</c:f>
                <c:numCache>
                  <c:formatCode>General</c:formatCode>
                  <c:ptCount val="4"/>
                  <c:pt idx="0">
                    <c:v>0.47000686507113754</c:v>
                  </c:pt>
                  <c:pt idx="1">
                    <c:v>0.68414248202604089</c:v>
                  </c:pt>
                  <c:pt idx="2">
                    <c:v>0.46970360424287727</c:v>
                  </c:pt>
                  <c:pt idx="3">
                    <c:v>0.44604342826680099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Sheet3!$Z$28:$AC$28</c:f>
              <c:numCache>
                <c:formatCode>0.00</c:formatCode>
                <c:ptCount val="4"/>
                <c:pt idx="0">
                  <c:v>1.9717140000000004</c:v>
                </c:pt>
                <c:pt idx="1">
                  <c:v>2.2932084999999995</c:v>
                </c:pt>
                <c:pt idx="2">
                  <c:v>2.0910324999999998</c:v>
                </c:pt>
                <c:pt idx="3">
                  <c:v>2.1237599999999999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0-B446-814D-0ED4DAB21583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Sheet3!$AD$27:$AG$27</c:f>
                <c:numCache>
                  <c:formatCode>General</c:formatCode>
                  <c:ptCount val="4"/>
                  <c:pt idx="0">
                    <c:v>0.36344500193117302</c:v>
                  </c:pt>
                  <c:pt idx="1">
                    <c:v>0.27906175587851384</c:v>
                  </c:pt>
                  <c:pt idx="2">
                    <c:v>0.37439834439270736</c:v>
                  </c:pt>
                  <c:pt idx="3">
                    <c:v>0.25151385094016249</c:v>
                  </c:pt>
                </c:numCache>
              </c:numRef>
            </c:plus>
            <c:minus>
              <c:numRef>
                <c:f>Sheet3!$AD$27:$AG$27</c:f>
                <c:numCache>
                  <c:formatCode>General</c:formatCode>
                  <c:ptCount val="4"/>
                  <c:pt idx="0">
                    <c:v>0.36344500193117302</c:v>
                  </c:pt>
                  <c:pt idx="1">
                    <c:v>0.27906175587851384</c:v>
                  </c:pt>
                  <c:pt idx="2">
                    <c:v>0.37439834439270736</c:v>
                  </c:pt>
                  <c:pt idx="3">
                    <c:v>0.25151385094016249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Sheet3!$AD$28:$AG$28</c:f>
              <c:numCache>
                <c:formatCode>0.00</c:formatCode>
                <c:ptCount val="4"/>
                <c:pt idx="0">
                  <c:v>1.4260725000000001</c:v>
                </c:pt>
                <c:pt idx="1">
                  <c:v>1.5062060000000002</c:v>
                </c:pt>
                <c:pt idx="2">
                  <c:v>1.5953040000000001</c:v>
                </c:pt>
                <c:pt idx="3">
                  <c:v>1.3097304999999999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0-B446-814D-0ED4DAB21583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Sheet3!$AH$27:$AK$27</c:f>
                <c:numCache>
                  <c:formatCode>General</c:formatCode>
                  <c:ptCount val="4"/>
                  <c:pt idx="0">
                    <c:v>0.1612206716421633</c:v>
                  </c:pt>
                  <c:pt idx="1">
                    <c:v>0.29546317395701094</c:v>
                  </c:pt>
                  <c:pt idx="2">
                    <c:v>0.32446340056892337</c:v>
                  </c:pt>
                  <c:pt idx="3">
                    <c:v>0.53398141992395132</c:v>
                  </c:pt>
                </c:numCache>
              </c:numRef>
            </c:plus>
            <c:minus>
              <c:numRef>
                <c:f>Sheet3!$AH$27:$AK$27</c:f>
                <c:numCache>
                  <c:formatCode>General</c:formatCode>
                  <c:ptCount val="4"/>
                  <c:pt idx="0">
                    <c:v>0.1612206716421633</c:v>
                  </c:pt>
                  <c:pt idx="1">
                    <c:v>0.29546317395701094</c:v>
                  </c:pt>
                  <c:pt idx="2">
                    <c:v>0.32446340056892337</c:v>
                  </c:pt>
                  <c:pt idx="3">
                    <c:v>0.53398141992395132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Sheet3!$AH$28:$AK$28</c:f>
              <c:numCache>
                <c:formatCode>0.00</c:formatCode>
                <c:ptCount val="4"/>
                <c:pt idx="0">
                  <c:v>1.3000944999999999</c:v>
                </c:pt>
                <c:pt idx="1">
                  <c:v>1.5407104999999999</c:v>
                </c:pt>
                <c:pt idx="2">
                  <c:v>1.5936275000000002</c:v>
                </c:pt>
                <c:pt idx="3">
                  <c:v>1.8226260000000003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0-B446-814D-0ED4DAB2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.099999999999999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542339912099607"/>
          <c:h val="7.135770953069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Sheet2!$B$30:$B$33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6-7A45-B954-113BDA649BE1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Sheet2!$C$30:$C$33</c:f>
              <c:numCache>
                <c:formatCode>0%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6-7A45-B954-113BDA649BE1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Sheet2!$D$30:$D$33</c:f>
              <c:numCache>
                <c:formatCode>0%</c:formatCode>
                <c:ptCount val="4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7A45-B954-113BDA649BE1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Sheet2!$E$30:$E$33</c:f>
              <c:numCache>
                <c:formatCode>0%</c:formatCode>
                <c:ptCount val="4"/>
                <c:pt idx="0">
                  <c:v>0.94999999999999984</c:v>
                </c:pt>
                <c:pt idx="1">
                  <c:v>0.91666666666666663</c:v>
                </c:pt>
                <c:pt idx="2">
                  <c:v>0.91666666666666663</c:v>
                </c:pt>
                <c:pt idx="3">
                  <c:v>0.8666666666666667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6-7A45-B954-113BDA649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Sheet2!$B$38:$B$41</c:f>
              <c:numCache>
                <c:formatCode>0%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0.85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5E4C-B128-64F81BE8B5A8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Sheet2!$C$38:$C$41</c:f>
              <c:numCache>
                <c:formatCode>0%</c:formatCode>
                <c:ptCount val="4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0-5E4C-B128-64F81BE8B5A8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Sheet2!$D$38:$D$41</c:f>
              <c:numCache>
                <c:formatCode>0%</c:formatCode>
                <c:ptCount val="4"/>
                <c:pt idx="0">
                  <c:v>0.9</c:v>
                </c:pt>
                <c:pt idx="1">
                  <c:v>0.95</c:v>
                </c:pt>
                <c:pt idx="2">
                  <c:v>0.9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80-5E4C-B128-64F81BE8B5A8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val>
            <c:numRef>
              <c:f>Sheet2!$E$38:$E$41</c:f>
              <c:numCache>
                <c:formatCode>0%</c:formatCode>
                <c:ptCount val="4"/>
                <c:pt idx="0">
                  <c:v>0.95000000000000007</c:v>
                </c:pt>
                <c:pt idx="1">
                  <c:v>0.91666666666666663</c:v>
                </c:pt>
                <c:pt idx="2">
                  <c:v>0.8833333333333333</c:v>
                </c:pt>
                <c:pt idx="3">
                  <c:v>0.88333333333333341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0-5E4C-B128-64F81BE8B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不</a:t>
            </a:r>
            <a:r>
              <a:rPr lang="ja-JP" altLang="ja-JP" sz="2800" b="1" i="0" baseline="0">
                <a:effectLst/>
              </a:rPr>
              <a:t>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Sheet2!$B$56:$B$59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B-4342-BF6B-37FFD1465AEE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Sheet2!$C$56:$C$59</c:f>
              <c:numCache>
                <c:formatCode>0%</c:formatCode>
                <c:ptCount val="4"/>
                <c:pt idx="0">
                  <c:v>0.6</c:v>
                </c:pt>
                <c:pt idx="1">
                  <c:v>0.1</c:v>
                </c:pt>
                <c:pt idx="2">
                  <c:v>0.15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B-4342-BF6B-37FFD1465AEE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Sheet1!$AM$15:$AM$18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Sheet2!$D$56:$D$59</c:f>
              <c:numCache>
                <c:formatCode>0%</c:formatCode>
                <c:ptCount val="4"/>
                <c:pt idx="0">
                  <c:v>0.4</c:v>
                </c:pt>
                <c:pt idx="1">
                  <c:v>0.35</c:v>
                </c:pt>
                <c:pt idx="2">
                  <c:v>0.25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B-4342-BF6B-37FFD1465AEE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val>
            <c:numRef>
              <c:f>Sheet2!$E$56:$E$59</c:f>
              <c:numCache>
                <c:formatCode>0%</c:formatCode>
                <c:ptCount val="4"/>
                <c:pt idx="0">
                  <c:v>0.41666666666666669</c:v>
                </c:pt>
                <c:pt idx="1">
                  <c:v>0.23333333333333331</c:v>
                </c:pt>
                <c:pt idx="2">
                  <c:v>0.15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B-4342-BF6B-37FFD1465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平均正解率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不</a:t>
            </a:r>
            <a:r>
              <a:rPr lang="ja-JP" altLang="ja-JP" sz="2800" b="1" i="0" baseline="0">
                <a:effectLst/>
              </a:rPr>
              <a:t>可視条件</a:t>
            </a:r>
            <a:r>
              <a:rPr lang="en-US" altLang="ja-JP" sz="2800" b="1" i="0" baseline="0">
                <a:effectLst/>
              </a:rPr>
              <a:t>/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7194877742"/>
          <c:y val="0.22532972412017829"/>
          <c:w val="0.74481413169576161"/>
          <c:h val="0.57855751459359117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Sheet2!$B$48:$B$51</c:f>
              <c:numCache>
                <c:formatCode>0%</c:formatCode>
                <c:ptCount val="4"/>
                <c:pt idx="0">
                  <c:v>0.4</c:v>
                </c:pt>
                <c:pt idx="1">
                  <c:v>0.3</c:v>
                </c:pt>
                <c:pt idx="2">
                  <c:v>0.1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5-6847-A411-16D4F565DC97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Sheet2!$C$48:$C$51</c:f>
              <c:numCache>
                <c:formatCode>0%</c:formatCode>
                <c:ptCount val="4"/>
                <c:pt idx="0">
                  <c:v>0.7</c:v>
                </c:pt>
                <c:pt idx="1">
                  <c:v>0.4</c:v>
                </c:pt>
                <c:pt idx="2">
                  <c:v>0.1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5-6847-A411-16D4F565DC97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>
                <a:shade val="86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Sheet2!$D$48:$D$51</c:f>
              <c:numCache>
                <c:formatCode>0%</c:formatCode>
                <c:ptCount val="4"/>
                <c:pt idx="0">
                  <c:v>0.5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5-6847-A411-16D4F565DC97}"/>
            </c:ext>
          </c:extLst>
        </c:ser>
        <c:ser>
          <c:idx val="3"/>
          <c:order val="3"/>
          <c:tx>
            <c:v>平均</c:v>
          </c:tx>
          <c:spPr>
            <a:solidFill>
              <a:schemeClr val="accent5">
                <a:tint val="58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Sheet2!$A$30:$A$33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Sheet2!$E$48:$E$51</c:f>
              <c:numCache>
                <c:formatCode>0%</c:formatCode>
                <c:ptCount val="4"/>
                <c:pt idx="0">
                  <c:v>0.53333333333333333</c:v>
                </c:pt>
                <c:pt idx="1">
                  <c:v>0.3</c:v>
                </c:pt>
                <c:pt idx="2">
                  <c:v>0.10000000000000002</c:v>
                </c:pt>
                <c:pt idx="3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55-6847-A411-16D4F565D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平均誤差（ピクセル）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Sheet4!$B$26:$E$26</c:f>
                <c:numCache>
                  <c:formatCode>General</c:formatCode>
                  <c:ptCount val="4"/>
                  <c:pt idx="0">
                    <c:v>64.183394217556412</c:v>
                  </c:pt>
                  <c:pt idx="1">
                    <c:v>87.246347261185065</c:v>
                  </c:pt>
                  <c:pt idx="2">
                    <c:v>56.520733840857929</c:v>
                  </c:pt>
                  <c:pt idx="3">
                    <c:v>66.491977603759281</c:v>
                  </c:pt>
                </c:numCache>
              </c:numRef>
            </c:plus>
            <c:minus>
              <c:numRef>
                <c:f>Sheet4!$B$26:$E$26</c:f>
                <c:numCache>
                  <c:formatCode>General</c:formatCode>
                  <c:ptCount val="4"/>
                  <c:pt idx="0">
                    <c:v>64.183394217556412</c:v>
                  </c:pt>
                  <c:pt idx="1">
                    <c:v>87.246347261185065</c:v>
                  </c:pt>
                  <c:pt idx="2">
                    <c:v>56.520733840857929</c:v>
                  </c:pt>
                  <c:pt idx="3">
                    <c:v>66.491977603759281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Sheet4!$B$27:$E$27</c:f>
              <c:numCache>
                <c:formatCode>0.0</c:formatCode>
                <c:ptCount val="4"/>
                <c:pt idx="0">
                  <c:v>139.07288718973751</c:v>
                </c:pt>
                <c:pt idx="1">
                  <c:v>119.61965154342218</c:v>
                </c:pt>
                <c:pt idx="2">
                  <c:v>105.99549855939122</c:v>
                </c:pt>
                <c:pt idx="3">
                  <c:v>94.293146567213824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C-8B47-8F92-E7C44C480875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Sheet4!$F$26:$I$26</c:f>
                <c:numCache>
                  <c:formatCode>General</c:formatCode>
                  <c:ptCount val="4"/>
                  <c:pt idx="0">
                    <c:v>51.122331764380853</c:v>
                  </c:pt>
                  <c:pt idx="1">
                    <c:v>68.370535572398396</c:v>
                  </c:pt>
                  <c:pt idx="2">
                    <c:v>87.676137859213611</c:v>
                  </c:pt>
                  <c:pt idx="3">
                    <c:v>98.05672255334683</c:v>
                  </c:pt>
                </c:numCache>
              </c:numRef>
            </c:plus>
            <c:minus>
              <c:numRef>
                <c:f>Sheet4!$F$26:$I$26</c:f>
                <c:numCache>
                  <c:formatCode>General</c:formatCode>
                  <c:ptCount val="4"/>
                  <c:pt idx="0">
                    <c:v>51.122331764380853</c:v>
                  </c:pt>
                  <c:pt idx="1">
                    <c:v>68.370535572398396</c:v>
                  </c:pt>
                  <c:pt idx="2">
                    <c:v>87.676137859213611</c:v>
                  </c:pt>
                  <c:pt idx="3">
                    <c:v>98.05672255334683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Sheet4!$F$27:$I$27</c:f>
              <c:numCache>
                <c:formatCode>0.00</c:formatCode>
                <c:ptCount val="4"/>
                <c:pt idx="0">
                  <c:v>71.300537037895765</c:v>
                </c:pt>
                <c:pt idx="1">
                  <c:v>96.211603634072986</c:v>
                </c:pt>
                <c:pt idx="2">
                  <c:v>140.10824582975965</c:v>
                </c:pt>
                <c:pt idx="3">
                  <c:v>121.07925429948618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C-8B47-8F92-E7C44C480875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Sheet4!$J$26:$M$26</c:f>
                <c:numCache>
                  <c:formatCode>General</c:formatCode>
                  <c:ptCount val="4"/>
                  <c:pt idx="0">
                    <c:v>103.26067632975233</c:v>
                  </c:pt>
                  <c:pt idx="1">
                    <c:v>88.306698772511353</c:v>
                  </c:pt>
                  <c:pt idx="2">
                    <c:v>106.85103508561259</c:v>
                  </c:pt>
                  <c:pt idx="3">
                    <c:v>83.40975442609961</c:v>
                  </c:pt>
                </c:numCache>
              </c:numRef>
            </c:plus>
            <c:minus>
              <c:numRef>
                <c:f>Sheet4!$J$26:$M$26</c:f>
                <c:numCache>
                  <c:formatCode>General</c:formatCode>
                  <c:ptCount val="4"/>
                  <c:pt idx="0">
                    <c:v>103.26067632975233</c:v>
                  </c:pt>
                  <c:pt idx="1">
                    <c:v>88.306698772511353</c:v>
                  </c:pt>
                  <c:pt idx="2">
                    <c:v>106.85103508561259</c:v>
                  </c:pt>
                  <c:pt idx="3">
                    <c:v>83.40975442609961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Sheet4!$J$27:$M$27</c:f>
              <c:numCache>
                <c:formatCode>0.00</c:formatCode>
                <c:ptCount val="4"/>
                <c:pt idx="0">
                  <c:v>146.46155153955232</c:v>
                </c:pt>
                <c:pt idx="1">
                  <c:v>136.93124900925923</c:v>
                </c:pt>
                <c:pt idx="2">
                  <c:v>173.46910715116024</c:v>
                </c:pt>
                <c:pt idx="3">
                  <c:v>145.18807077480392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C-8B47-8F92-E7C44C48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23802678020144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平均誤差（ピクセル）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Sheet4!$N$26:$Q$26</c:f>
                <c:numCache>
                  <c:formatCode>General</c:formatCode>
                  <c:ptCount val="4"/>
                  <c:pt idx="0">
                    <c:v>203.35512046974145</c:v>
                  </c:pt>
                  <c:pt idx="1">
                    <c:v>196.91151000930358</c:v>
                  </c:pt>
                  <c:pt idx="2">
                    <c:v>183.78274626422797</c:v>
                  </c:pt>
                  <c:pt idx="3">
                    <c:v>173.01363858742607</c:v>
                  </c:pt>
                </c:numCache>
              </c:numRef>
            </c:plus>
            <c:minus>
              <c:numRef>
                <c:f>Sheet4!$N$26:$Q$26</c:f>
                <c:numCache>
                  <c:formatCode>General</c:formatCode>
                  <c:ptCount val="4"/>
                  <c:pt idx="0">
                    <c:v>203.35512046974145</c:v>
                  </c:pt>
                  <c:pt idx="1">
                    <c:v>196.91151000930358</c:v>
                  </c:pt>
                  <c:pt idx="2">
                    <c:v>183.78274626422797</c:v>
                  </c:pt>
                  <c:pt idx="3">
                    <c:v>173.01363858742607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Sheet4!$N$27:$Q$27</c:f>
              <c:numCache>
                <c:formatCode>0.0</c:formatCode>
                <c:ptCount val="4"/>
                <c:pt idx="0">
                  <c:v>278.46951133060981</c:v>
                </c:pt>
                <c:pt idx="1">
                  <c:v>247.90113151181754</c:v>
                </c:pt>
                <c:pt idx="2">
                  <c:v>315.26256713657426</c:v>
                </c:pt>
                <c:pt idx="3">
                  <c:v>328.09785370057716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5-5544-AFE9-2DA694374600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Sheet4!$R$26:$U$26</c:f>
                <c:numCache>
                  <c:formatCode>General</c:formatCode>
                  <c:ptCount val="4"/>
                  <c:pt idx="0">
                    <c:v>59.148515707785755</c:v>
                  </c:pt>
                  <c:pt idx="1">
                    <c:v>82.297619707579685</c:v>
                  </c:pt>
                  <c:pt idx="2">
                    <c:v>201.57708114596306</c:v>
                  </c:pt>
                  <c:pt idx="3">
                    <c:v>123.01538078734583</c:v>
                  </c:pt>
                </c:numCache>
              </c:numRef>
            </c:plus>
            <c:minus>
              <c:numRef>
                <c:f>Sheet4!$R$26:$U$26</c:f>
                <c:numCache>
                  <c:formatCode>General</c:formatCode>
                  <c:ptCount val="4"/>
                  <c:pt idx="0">
                    <c:v>59.148515707785755</c:v>
                  </c:pt>
                  <c:pt idx="1">
                    <c:v>82.297619707579685</c:v>
                  </c:pt>
                  <c:pt idx="2">
                    <c:v>201.57708114596306</c:v>
                  </c:pt>
                  <c:pt idx="3">
                    <c:v>123.01538078734583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Sheet4!$R$27:$U$27</c:f>
              <c:numCache>
                <c:formatCode>0.0</c:formatCode>
                <c:ptCount val="4"/>
                <c:pt idx="0">
                  <c:v>94.65428653170045</c:v>
                </c:pt>
                <c:pt idx="1">
                  <c:v>139.30253900214134</c:v>
                </c:pt>
                <c:pt idx="2">
                  <c:v>289.22670811608066</c:v>
                </c:pt>
                <c:pt idx="3">
                  <c:v>186.83517151344932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5-5544-AFE9-2DA694374600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Sheet4!$V$26:$Y$26</c:f>
                <c:numCache>
                  <c:formatCode>General</c:formatCode>
                  <c:ptCount val="4"/>
                  <c:pt idx="0">
                    <c:v>130.60242093115582</c:v>
                  </c:pt>
                  <c:pt idx="1">
                    <c:v>148.19955944101162</c:v>
                  </c:pt>
                  <c:pt idx="2">
                    <c:v>72.423025949387352</c:v>
                  </c:pt>
                  <c:pt idx="3">
                    <c:v>141.13990259239981</c:v>
                  </c:pt>
                </c:numCache>
              </c:numRef>
            </c:plus>
            <c:minus>
              <c:numRef>
                <c:f>Sheet4!$V$26:$Y$26</c:f>
                <c:numCache>
                  <c:formatCode>General</c:formatCode>
                  <c:ptCount val="4"/>
                  <c:pt idx="0">
                    <c:v>130.60242093115582</c:v>
                  </c:pt>
                  <c:pt idx="1">
                    <c:v>148.19955944101162</c:v>
                  </c:pt>
                  <c:pt idx="2">
                    <c:v>72.423025949387352</c:v>
                  </c:pt>
                  <c:pt idx="3">
                    <c:v>141.13990259239981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Sheet4!$V$27:$Y$27</c:f>
              <c:numCache>
                <c:formatCode>0.0</c:formatCode>
                <c:ptCount val="4"/>
                <c:pt idx="0">
                  <c:v>151.97439464205087</c:v>
                </c:pt>
                <c:pt idx="1">
                  <c:v>146.95678693006931</c:v>
                </c:pt>
                <c:pt idx="2">
                  <c:v>102.38947501589516</c:v>
                </c:pt>
                <c:pt idx="3">
                  <c:v>177.44908680225842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5-5544-AFE9-2DA694374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510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23802678020144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平均誤差（セクション）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左右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Sheet4!$Z$26:$AC$26</c:f>
                <c:numCache>
                  <c:formatCode>General</c:formatCode>
                  <c:ptCount val="4"/>
                  <c:pt idx="0">
                    <c:v>0.4898979485566356</c:v>
                  </c:pt>
                  <c:pt idx="1">
                    <c:v>1.3219304066402287</c:v>
                  </c:pt>
                  <c:pt idx="2">
                    <c:v>1.3883443376914821</c:v>
                  </c:pt>
                  <c:pt idx="3">
                    <c:v>2.0802644062714721</c:v>
                  </c:pt>
                </c:numCache>
              </c:numRef>
            </c:plus>
            <c:minus>
              <c:numRef>
                <c:f>Sheet4!$Z$26:$AC$26</c:f>
                <c:numCache>
                  <c:formatCode>General</c:formatCode>
                  <c:ptCount val="4"/>
                  <c:pt idx="0">
                    <c:v>0.4898979485566356</c:v>
                  </c:pt>
                  <c:pt idx="1">
                    <c:v>1.3219304066402287</c:v>
                  </c:pt>
                  <c:pt idx="2">
                    <c:v>1.3883443376914821</c:v>
                  </c:pt>
                  <c:pt idx="3">
                    <c:v>2.0802644062714721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Sheet4!$Z$27:$AC$27</c:f>
              <c:numCache>
                <c:formatCode>0.0</c:formatCode>
                <c:ptCount val="4"/>
                <c:pt idx="0">
                  <c:v>0.6</c:v>
                </c:pt>
                <c:pt idx="1">
                  <c:v>1.45</c:v>
                </c:pt>
                <c:pt idx="2">
                  <c:v>2.15</c:v>
                </c:pt>
                <c:pt idx="3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2-8A42-A195-ACC022DAA863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Sheet4!$AD$26:$AG$26</c:f>
                <c:numCache>
                  <c:formatCode>General</c:formatCode>
                  <c:ptCount val="4"/>
                  <c:pt idx="0">
                    <c:v>0.45825756949558399</c:v>
                  </c:pt>
                  <c:pt idx="1">
                    <c:v>1.1874342087037917</c:v>
                  </c:pt>
                  <c:pt idx="2">
                    <c:v>2.1447610589527217</c:v>
                  </c:pt>
                  <c:pt idx="3">
                    <c:v>3.0079062485390065</c:v>
                  </c:pt>
                </c:numCache>
              </c:numRef>
            </c:plus>
            <c:minus>
              <c:numRef>
                <c:f>Sheet4!$AD$26:$AG$26</c:f>
                <c:numCache>
                  <c:formatCode>General</c:formatCode>
                  <c:ptCount val="4"/>
                  <c:pt idx="0">
                    <c:v>0.45825756949558399</c:v>
                  </c:pt>
                  <c:pt idx="1">
                    <c:v>1.1874342087037917</c:v>
                  </c:pt>
                  <c:pt idx="2">
                    <c:v>2.1447610589527217</c:v>
                  </c:pt>
                  <c:pt idx="3">
                    <c:v>3.0079062485390065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Sheet4!$AD$27:$AG$27</c:f>
              <c:numCache>
                <c:formatCode>0.0</c:formatCode>
                <c:ptCount val="4"/>
                <c:pt idx="0">
                  <c:v>0.3</c:v>
                </c:pt>
                <c:pt idx="1">
                  <c:v>1.3</c:v>
                </c:pt>
                <c:pt idx="2">
                  <c:v>3</c:v>
                </c:pt>
                <c:pt idx="3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C2-8A42-A195-ACC022DAA863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Sheet4!$AH$26:$AK$26</c:f>
                <c:numCache>
                  <c:formatCode>General</c:formatCode>
                  <c:ptCount val="4"/>
                  <c:pt idx="0">
                    <c:v>0.72629195231669752</c:v>
                  </c:pt>
                  <c:pt idx="1">
                    <c:v>1.3076696830622021</c:v>
                  </c:pt>
                  <c:pt idx="2">
                    <c:v>2.5470571253900056</c:v>
                  </c:pt>
                  <c:pt idx="3">
                    <c:v>2.6907248094147422</c:v>
                  </c:pt>
                </c:numCache>
              </c:numRef>
            </c:plus>
            <c:minus>
              <c:numRef>
                <c:f>Sheet4!$AH$26:$AK$26</c:f>
                <c:numCache>
                  <c:formatCode>General</c:formatCode>
                  <c:ptCount val="4"/>
                  <c:pt idx="0">
                    <c:v>0.72629195231669752</c:v>
                  </c:pt>
                  <c:pt idx="1">
                    <c:v>1.3076696830622021</c:v>
                  </c:pt>
                  <c:pt idx="2">
                    <c:v>2.5470571253900056</c:v>
                  </c:pt>
                  <c:pt idx="3">
                    <c:v>2.6907248094147422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Sheet4!$AH$27:$AK$27</c:f>
              <c:numCache>
                <c:formatCode>0.0</c:formatCode>
                <c:ptCount val="4"/>
                <c:pt idx="0">
                  <c:v>0.65</c:v>
                </c:pt>
                <c:pt idx="1">
                  <c:v>1.7</c:v>
                </c:pt>
                <c:pt idx="2">
                  <c:v>3.75</c:v>
                </c:pt>
                <c:pt idx="3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C2-8A42-A195-ACC022DAA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23802678020144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800" b="1" i="0" baseline="0">
                <a:effectLst/>
              </a:rPr>
              <a:t>平均誤差（セクション）</a:t>
            </a:r>
            <a:br>
              <a:rPr lang="en-US" altLang="ja-JP" sz="2800" b="1" i="0" baseline="0">
                <a:effectLst/>
              </a:rPr>
            </a:br>
            <a:r>
              <a:rPr lang="ja-JP" altLang="ja-JP" sz="2800" b="1" i="0" baseline="0">
                <a:effectLst/>
              </a:rPr>
              <a:t>（</a:t>
            </a:r>
            <a:r>
              <a:rPr lang="ja-JP" altLang="en-US" sz="2800" b="1" i="0" baseline="0">
                <a:effectLst/>
              </a:rPr>
              <a:t>上下</a:t>
            </a:r>
            <a:r>
              <a:rPr lang="ja-JP" altLang="ja-JP" sz="2800" b="1" i="0" baseline="0">
                <a:effectLst/>
              </a:rPr>
              <a:t>方向）</a:t>
            </a:r>
            <a:endParaRPr lang="ja-JP" altLang="ja-JP" sz="2800">
              <a:effectLst/>
            </a:endParaRPr>
          </a:p>
        </c:rich>
      </c:tx>
      <c:layout>
        <c:manualLayout>
          <c:xMode val="edge"/>
          <c:yMode val="edge"/>
          <c:x val="0.33669260104718773"/>
          <c:y val="4.742581756245012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2147120838187956"/>
          <c:y val="0.19804041590272245"/>
          <c:w val="0.74481413169576161"/>
          <c:h val="0.63167196383684499"/>
        </c:manualLayout>
      </c:layout>
      <c:barChart>
        <c:barDir val="col"/>
        <c:grouping val="clustered"/>
        <c:varyColors val="0"/>
        <c:ser>
          <c:idx val="0"/>
          <c:order val="0"/>
          <c:tx>
            <c:v>P1</c:v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Sheet4!$AL$26:$AO$26</c:f>
                <c:numCache>
                  <c:formatCode>General</c:formatCode>
                  <c:ptCount val="4"/>
                  <c:pt idx="0">
                    <c:v>1.42828568570857</c:v>
                  </c:pt>
                  <c:pt idx="1">
                    <c:v>2.9542342493444895</c:v>
                  </c:pt>
                  <c:pt idx="2">
                    <c:v>4.2482349275905165</c:v>
                  </c:pt>
                  <c:pt idx="3">
                    <c:v>5.3935146240647205</c:v>
                  </c:pt>
                </c:numCache>
              </c:numRef>
            </c:plus>
            <c:minus>
              <c:numRef>
                <c:f>Sheet4!$AL$26:$AO$26</c:f>
                <c:numCache>
                  <c:formatCode>General</c:formatCode>
                  <c:ptCount val="4"/>
                  <c:pt idx="0">
                    <c:v>1.42828568570857</c:v>
                  </c:pt>
                  <c:pt idx="1">
                    <c:v>2.9542342493444895</c:v>
                  </c:pt>
                  <c:pt idx="2">
                    <c:v>4.2482349275905165</c:v>
                  </c:pt>
                  <c:pt idx="3">
                    <c:v>5.3935146240647205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Sheet4!$AL$27:$AO$27</c:f>
              <c:numCache>
                <c:formatCode>0.0</c:formatCode>
                <c:ptCount val="4"/>
                <c:pt idx="0">
                  <c:v>1.6</c:v>
                </c:pt>
                <c:pt idx="1">
                  <c:v>3.35</c:v>
                </c:pt>
                <c:pt idx="2">
                  <c:v>6.95</c:v>
                </c:pt>
                <c:pt idx="3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2-B041-8356-F1BD2E5A6A64}"/>
            </c:ext>
          </c:extLst>
        </c:ser>
        <c:ser>
          <c:idx val="2"/>
          <c:order val="1"/>
          <c:tx>
            <c:v>P2</c:v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Sheet4!$AP$26:$AS$26</c:f>
                <c:numCache>
                  <c:formatCode>General</c:formatCode>
                  <c:ptCount val="4"/>
                  <c:pt idx="0">
                    <c:v>0.58949130612757983</c:v>
                  </c:pt>
                  <c:pt idx="1">
                    <c:v>1.3219304066402287</c:v>
                  </c:pt>
                  <c:pt idx="2">
                    <c:v>4.6421977553740641</c:v>
                  </c:pt>
                  <c:pt idx="3">
                    <c:v>3.8791107228332629</c:v>
                  </c:pt>
                </c:numCache>
              </c:numRef>
            </c:plus>
            <c:minus>
              <c:numRef>
                <c:f>Sheet4!$AP$26:$AS$26</c:f>
                <c:numCache>
                  <c:formatCode>General</c:formatCode>
                  <c:ptCount val="4"/>
                  <c:pt idx="0">
                    <c:v>0.58949130612757983</c:v>
                  </c:pt>
                  <c:pt idx="1">
                    <c:v>1.3219304066402287</c:v>
                  </c:pt>
                  <c:pt idx="2">
                    <c:v>4.6421977553740641</c:v>
                  </c:pt>
                  <c:pt idx="3">
                    <c:v>3.8791107228332629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Sheet4!$AP$27:$AS$27</c:f>
              <c:numCache>
                <c:formatCode>0.0</c:formatCode>
                <c:ptCount val="4"/>
                <c:pt idx="0">
                  <c:v>0.45</c:v>
                </c:pt>
                <c:pt idx="1">
                  <c:v>1.95</c:v>
                </c:pt>
                <c:pt idx="2">
                  <c:v>6.5</c:v>
                </c:pt>
                <c:pt idx="3">
                  <c:v>5.55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2-B041-8356-F1BD2E5A6A64}"/>
            </c:ext>
          </c:extLst>
        </c:ser>
        <c:ser>
          <c:idx val="1"/>
          <c:order val="2"/>
          <c:tx>
            <c:v>P3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Sheet4!$AT$26:$AW$26</c:f>
                <c:numCache>
                  <c:formatCode>General</c:formatCode>
                  <c:ptCount val="4"/>
                  <c:pt idx="0">
                    <c:v>0.99498743710661997</c:v>
                  </c:pt>
                  <c:pt idx="1">
                    <c:v>2.3452078799117149</c:v>
                  </c:pt>
                  <c:pt idx="2">
                    <c:v>1.7853571071357126</c:v>
                  </c:pt>
                  <c:pt idx="3">
                    <c:v>4.4640228494038867</c:v>
                  </c:pt>
                </c:numCache>
              </c:numRef>
            </c:plus>
            <c:minus>
              <c:numRef>
                <c:f>Sheet4!$AT$26:$AW$26</c:f>
                <c:numCache>
                  <c:formatCode>General</c:formatCode>
                  <c:ptCount val="4"/>
                  <c:pt idx="0">
                    <c:v>0.99498743710661997</c:v>
                  </c:pt>
                  <c:pt idx="1">
                    <c:v>2.3452078799117149</c:v>
                  </c:pt>
                  <c:pt idx="2">
                    <c:v>1.7853571071357126</c:v>
                  </c:pt>
                  <c:pt idx="3">
                    <c:v>4.4640228494038867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Sheet4!$F$5:$I$5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Sheet4!$AT$27:$AW$27</c:f>
              <c:numCache>
                <c:formatCode>0.0</c:formatCode>
                <c:ptCount val="4"/>
                <c:pt idx="0">
                  <c:v>0.9</c:v>
                </c:pt>
                <c:pt idx="1">
                  <c:v>2</c:v>
                </c:pt>
                <c:pt idx="2">
                  <c:v>2.25</c:v>
                </c:pt>
                <c:pt idx="3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2-B041-8356-F1BD2E5A6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9113183"/>
        <c:axId val="1759355727"/>
      </c:barChart>
      <c:catAx>
        <c:axId val="175911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355727"/>
        <c:crosses val="autoZero"/>
        <c:auto val="1"/>
        <c:lblAlgn val="ctr"/>
        <c:lblOffset val="100"/>
        <c:noMultiLvlLbl val="0"/>
      </c:catAx>
      <c:valAx>
        <c:axId val="1759355727"/>
        <c:scaling>
          <c:orientation val="minMax"/>
          <c:max val="16"/>
          <c:min val="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9113183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2132271484178"/>
          <c:y val="0.91660744442551945"/>
          <c:w val="0.41723802678020144"/>
          <c:h val="7.38198424311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image" Target="../media/image1.emf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511299</xdr:colOff>
      <xdr:row>43</xdr:row>
      <xdr:rowOff>16497</xdr:rowOff>
    </xdr:from>
    <xdr:to>
      <xdr:col>15</xdr:col>
      <xdr:colOff>346363</xdr:colOff>
      <xdr:row>91</xdr:row>
      <xdr:rowOff>16497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268001D-1D57-1442-B499-9EF90BE68040}"/>
            </a:ext>
          </a:extLst>
        </xdr:cNvPr>
        <xdr:cNvGrpSpPr/>
      </xdr:nvGrpSpPr>
      <xdr:grpSpPr>
        <a:xfrm>
          <a:off x="1476499" y="11802097"/>
          <a:ext cx="13728864" cy="13360400"/>
          <a:chOff x="1674209" y="11421142"/>
          <a:chExt cx="9339152" cy="12278725"/>
        </a:xfrm>
      </xdr:grpSpPr>
      <xdr:graphicFrame macro="">
        <xdr:nvGraphicFramePr>
          <xdr:cNvPr id="5" name="グラフ 4">
            <a:extLst>
              <a:ext uri="{FF2B5EF4-FFF2-40B4-BE49-F238E27FC236}">
                <a16:creationId xmlns:a16="http://schemas.microsoft.com/office/drawing/2014/main" id="{7FE8DF9E-E5FE-1D47-AB71-8CA56969B4EE}"/>
              </a:ext>
            </a:extLst>
          </xdr:cNvPr>
          <xdr:cNvGraphicFramePr>
            <a:graphicFrameLocks/>
          </xdr:cNvGraphicFramePr>
        </xdr:nvGraphicFramePr>
        <xdr:xfrm>
          <a:off x="1674209" y="11421142"/>
          <a:ext cx="4656223" cy="61199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グラフ 5">
            <a:extLst>
              <a:ext uri="{FF2B5EF4-FFF2-40B4-BE49-F238E27FC236}">
                <a16:creationId xmlns:a16="http://schemas.microsoft.com/office/drawing/2014/main" id="{D9D03B27-F48E-8E4C-9C97-DC95FDF0CA36}"/>
              </a:ext>
            </a:extLst>
          </xdr:cNvPr>
          <xdr:cNvGraphicFramePr>
            <a:graphicFrameLocks/>
          </xdr:cNvGraphicFramePr>
        </xdr:nvGraphicFramePr>
        <xdr:xfrm>
          <a:off x="6333828" y="11438195"/>
          <a:ext cx="4679533" cy="61139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グラフ 6">
            <a:extLst>
              <a:ext uri="{FF2B5EF4-FFF2-40B4-BE49-F238E27FC236}">
                <a16:creationId xmlns:a16="http://schemas.microsoft.com/office/drawing/2014/main" id="{651F8759-E7F4-DB43-BD35-CDE96B8E3DE3}"/>
              </a:ext>
            </a:extLst>
          </xdr:cNvPr>
          <xdr:cNvGraphicFramePr>
            <a:graphicFrameLocks/>
          </xdr:cNvGraphicFramePr>
        </xdr:nvGraphicFramePr>
        <xdr:xfrm>
          <a:off x="1685557" y="17556236"/>
          <a:ext cx="4647207" cy="612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グラフ 7">
            <a:extLst>
              <a:ext uri="{FF2B5EF4-FFF2-40B4-BE49-F238E27FC236}">
                <a16:creationId xmlns:a16="http://schemas.microsoft.com/office/drawing/2014/main" id="{241E04B3-CDED-814C-9B04-5B2D845B2540}"/>
              </a:ext>
            </a:extLst>
          </xdr:cNvPr>
          <xdr:cNvGraphicFramePr>
            <a:graphicFrameLocks/>
          </xdr:cNvGraphicFramePr>
        </xdr:nvGraphicFramePr>
        <xdr:xfrm>
          <a:off x="6347040" y="17585903"/>
          <a:ext cx="4666320" cy="61139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76</xdr:col>
      <xdr:colOff>774466</xdr:colOff>
      <xdr:row>1</xdr:row>
      <xdr:rowOff>197581</xdr:rowOff>
    </xdr:from>
    <xdr:to>
      <xdr:col>91</xdr:col>
      <xdr:colOff>94040</xdr:colOff>
      <xdr:row>49</xdr:row>
      <xdr:rowOff>150080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D8D2E78-B391-8F47-AD3C-930A2375B4D5}"/>
            </a:ext>
          </a:extLst>
        </xdr:cNvPr>
        <xdr:cNvGrpSpPr/>
      </xdr:nvGrpSpPr>
      <xdr:grpSpPr>
        <a:xfrm>
          <a:off x="57746666" y="451581"/>
          <a:ext cx="13797574" cy="13008099"/>
          <a:chOff x="30905785" y="1851836"/>
          <a:chExt cx="13658475" cy="12409145"/>
        </a:xfrm>
      </xdr:grpSpPr>
      <xdr:graphicFrame macro="">
        <xdr:nvGraphicFramePr>
          <xdr:cNvPr id="10" name="グラフ 9">
            <a:extLst>
              <a:ext uri="{FF2B5EF4-FFF2-40B4-BE49-F238E27FC236}">
                <a16:creationId xmlns:a16="http://schemas.microsoft.com/office/drawing/2014/main" id="{C9E39C90-2C91-C748-9C43-0567CA87FD86}"/>
              </a:ext>
            </a:extLst>
          </xdr:cNvPr>
          <xdr:cNvGraphicFramePr/>
        </xdr:nvGraphicFramePr>
        <xdr:xfrm>
          <a:off x="37720430" y="1851836"/>
          <a:ext cx="6843828" cy="61728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グラフ 11">
            <a:extLst>
              <a:ext uri="{FF2B5EF4-FFF2-40B4-BE49-F238E27FC236}">
                <a16:creationId xmlns:a16="http://schemas.microsoft.com/office/drawing/2014/main" id="{CD4CFDC7-8705-934B-A57F-04E1834BE9BE}"/>
              </a:ext>
            </a:extLst>
          </xdr:cNvPr>
          <xdr:cNvGraphicFramePr>
            <a:graphicFrameLocks/>
          </xdr:cNvGraphicFramePr>
        </xdr:nvGraphicFramePr>
        <xdr:xfrm>
          <a:off x="30905785" y="1869329"/>
          <a:ext cx="6805217" cy="62019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1" name="グラフ 10">
            <a:extLst>
              <a:ext uri="{FF2B5EF4-FFF2-40B4-BE49-F238E27FC236}">
                <a16:creationId xmlns:a16="http://schemas.microsoft.com/office/drawing/2014/main" id="{54F13E8C-3B5E-3340-AA7B-B019236CDF09}"/>
              </a:ext>
            </a:extLst>
          </xdr:cNvPr>
          <xdr:cNvGraphicFramePr>
            <a:graphicFrameLocks/>
          </xdr:cNvGraphicFramePr>
        </xdr:nvGraphicFramePr>
        <xdr:xfrm>
          <a:off x="30916854" y="8058281"/>
          <a:ext cx="6810699" cy="61871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4" name="グラフ 13">
            <a:extLst>
              <a:ext uri="{FF2B5EF4-FFF2-40B4-BE49-F238E27FC236}">
                <a16:creationId xmlns:a16="http://schemas.microsoft.com/office/drawing/2014/main" id="{5CFA2C09-5392-074B-9E40-C736BB0E6725}"/>
              </a:ext>
            </a:extLst>
          </xdr:cNvPr>
          <xdr:cNvGraphicFramePr>
            <a:graphicFrameLocks/>
          </xdr:cNvGraphicFramePr>
        </xdr:nvGraphicFramePr>
        <xdr:xfrm>
          <a:off x="37749870" y="8047378"/>
          <a:ext cx="6814390" cy="621360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60</xdr:col>
      <xdr:colOff>478133</xdr:colOff>
      <xdr:row>1</xdr:row>
      <xdr:rowOff>189572</xdr:rowOff>
    </xdr:from>
    <xdr:to>
      <xdr:col>74</xdr:col>
      <xdr:colOff>719512</xdr:colOff>
      <xdr:row>87</xdr:row>
      <xdr:rowOff>84707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5AA9140C-B2B2-4B43-953F-F7D2F0A2899D}"/>
            </a:ext>
          </a:extLst>
        </xdr:cNvPr>
        <xdr:cNvGrpSpPr/>
      </xdr:nvGrpSpPr>
      <xdr:grpSpPr>
        <a:xfrm>
          <a:off x="42007133" y="443572"/>
          <a:ext cx="13754179" cy="23771135"/>
          <a:chOff x="41473733" y="443572"/>
          <a:chExt cx="13754179" cy="25244335"/>
        </a:xfrm>
      </xdr:grpSpPr>
      <xdr:graphicFrame macro="">
        <xdr:nvGraphicFramePr>
          <xdr:cNvPr id="21" name="グラフ 20">
            <a:extLst>
              <a:ext uri="{FF2B5EF4-FFF2-40B4-BE49-F238E27FC236}">
                <a16:creationId xmlns:a16="http://schemas.microsoft.com/office/drawing/2014/main" id="{59DAC765-6F98-B349-96B8-17667FB418E6}"/>
              </a:ext>
            </a:extLst>
          </xdr:cNvPr>
          <xdr:cNvGraphicFramePr>
            <a:graphicFrameLocks/>
          </xdr:cNvGraphicFramePr>
        </xdr:nvGraphicFramePr>
        <xdr:xfrm>
          <a:off x="41473733" y="443572"/>
          <a:ext cx="6866310" cy="6400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4" name="グラフ 23">
            <a:extLst>
              <a:ext uri="{FF2B5EF4-FFF2-40B4-BE49-F238E27FC236}">
                <a16:creationId xmlns:a16="http://schemas.microsoft.com/office/drawing/2014/main" id="{EDE6B0BA-2319-2446-A8FE-ED49032DA675}"/>
              </a:ext>
            </a:extLst>
          </xdr:cNvPr>
          <xdr:cNvGraphicFramePr>
            <a:graphicFrameLocks/>
          </xdr:cNvGraphicFramePr>
        </xdr:nvGraphicFramePr>
        <xdr:xfrm>
          <a:off x="41481408" y="13220995"/>
          <a:ext cx="6866463" cy="6259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25" name="グラフ 24">
            <a:extLst>
              <a:ext uri="{FF2B5EF4-FFF2-40B4-BE49-F238E27FC236}">
                <a16:creationId xmlns:a16="http://schemas.microsoft.com/office/drawing/2014/main" id="{F0A25EA6-9317-284F-9C79-09D9B686666B}"/>
              </a:ext>
            </a:extLst>
          </xdr:cNvPr>
          <xdr:cNvGraphicFramePr>
            <a:graphicFrameLocks/>
          </xdr:cNvGraphicFramePr>
        </xdr:nvGraphicFramePr>
        <xdr:xfrm>
          <a:off x="48339567" y="445555"/>
          <a:ext cx="6866335" cy="6382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26" name="グラフ 25">
            <a:extLst>
              <a:ext uri="{FF2B5EF4-FFF2-40B4-BE49-F238E27FC236}">
                <a16:creationId xmlns:a16="http://schemas.microsoft.com/office/drawing/2014/main" id="{518C4B0F-E13A-E945-A48D-AC620D788FB1}"/>
              </a:ext>
            </a:extLst>
          </xdr:cNvPr>
          <xdr:cNvGraphicFramePr>
            <a:graphicFrameLocks/>
          </xdr:cNvGraphicFramePr>
        </xdr:nvGraphicFramePr>
        <xdr:xfrm>
          <a:off x="48360840" y="13222746"/>
          <a:ext cx="6849530" cy="6259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30" name="グラフ 29">
            <a:extLst>
              <a:ext uri="{FF2B5EF4-FFF2-40B4-BE49-F238E27FC236}">
                <a16:creationId xmlns:a16="http://schemas.microsoft.com/office/drawing/2014/main" id="{52872900-AC29-D848-85F5-42CB6EC646F3}"/>
              </a:ext>
            </a:extLst>
          </xdr:cNvPr>
          <xdr:cNvGraphicFramePr>
            <a:graphicFrameLocks/>
          </xdr:cNvGraphicFramePr>
        </xdr:nvGraphicFramePr>
        <xdr:xfrm>
          <a:off x="41486666" y="6858000"/>
          <a:ext cx="6866310" cy="63500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19" name="グラフ 18">
            <a:extLst>
              <a:ext uri="{FF2B5EF4-FFF2-40B4-BE49-F238E27FC236}">
                <a16:creationId xmlns:a16="http://schemas.microsoft.com/office/drawing/2014/main" id="{BCE90DFF-341A-374D-B009-5EE762CD64BA}"/>
              </a:ext>
            </a:extLst>
          </xdr:cNvPr>
          <xdr:cNvGraphicFramePr>
            <a:graphicFrameLocks/>
          </xdr:cNvGraphicFramePr>
        </xdr:nvGraphicFramePr>
        <xdr:xfrm>
          <a:off x="48361600" y="6858000"/>
          <a:ext cx="6866311" cy="63500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0" name="グラフ 19">
            <a:extLst>
              <a:ext uri="{FF2B5EF4-FFF2-40B4-BE49-F238E27FC236}">
                <a16:creationId xmlns:a16="http://schemas.microsoft.com/office/drawing/2014/main" id="{BBBF27E2-329D-5747-86C8-0F8C221C1DBF}"/>
              </a:ext>
            </a:extLst>
          </xdr:cNvPr>
          <xdr:cNvGraphicFramePr>
            <a:graphicFrameLocks/>
          </xdr:cNvGraphicFramePr>
        </xdr:nvGraphicFramePr>
        <xdr:xfrm>
          <a:off x="41486667" y="19473333"/>
          <a:ext cx="6866310" cy="62145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22" name="グラフ 21">
            <a:extLst>
              <a:ext uri="{FF2B5EF4-FFF2-40B4-BE49-F238E27FC236}">
                <a16:creationId xmlns:a16="http://schemas.microsoft.com/office/drawing/2014/main" id="{033592A3-07B8-D641-AEB6-F92EF7D8B448}"/>
              </a:ext>
            </a:extLst>
          </xdr:cNvPr>
          <xdr:cNvGraphicFramePr>
            <a:graphicFrameLocks/>
          </xdr:cNvGraphicFramePr>
        </xdr:nvGraphicFramePr>
        <xdr:xfrm>
          <a:off x="48361601" y="19473333"/>
          <a:ext cx="6866311" cy="62145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</xdr:grpSp>
    <xdr:clientData/>
  </xdr:twoCellAnchor>
  <xdr:twoCellAnchor editAs="oneCell">
    <xdr:from>
      <xdr:col>19</xdr:col>
      <xdr:colOff>182880</xdr:colOff>
      <xdr:row>75</xdr:row>
      <xdr:rowOff>30480</xdr:rowOff>
    </xdr:from>
    <xdr:to>
      <xdr:col>40</xdr:col>
      <xdr:colOff>320040</xdr:colOff>
      <xdr:row>90</xdr:row>
      <xdr:rowOff>144780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6E54E4A-F356-9D48-B2A3-7953E2A18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94400" y="20584160"/>
          <a:ext cx="11049000" cy="39243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0.00692</cdr:y>
    </cdr:from>
    <cdr:to>
      <cdr:x>0.19134</cdr:x>
      <cdr:y>0.11634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BFB2BB61-4FF2-3048-9E25-4AF8A066C0F9}"/>
            </a:ext>
          </a:extLst>
        </cdr:cNvPr>
        <cdr:cNvSpPr txBox="1"/>
      </cdr:nvSpPr>
      <cdr:spPr>
        <a:xfrm xmlns:a="http://schemas.openxmlformats.org/drawingml/2006/main">
          <a:off x="0" y="26788"/>
          <a:ext cx="846666" cy="4233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0.01148</cdr:x>
      <cdr:y>0.01313</cdr:y>
    </cdr:from>
    <cdr:to>
      <cdr:x>0.19461</cdr:x>
      <cdr:y>0.12254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672F04D-7FD1-2549-BB52-FEE329F1303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810725" cy="4233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0.00597</cdr:y>
    </cdr:from>
    <cdr:to>
      <cdr:x>0.33967</cdr:x>
      <cdr:y>0.1093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DABBE01-B582-7745-99A3-1FBBD90D6689}"/>
            </a:ext>
          </a:extLst>
        </cdr:cNvPr>
        <cdr:cNvSpPr txBox="1"/>
      </cdr:nvSpPr>
      <cdr:spPr>
        <a:xfrm xmlns:a="http://schemas.openxmlformats.org/drawingml/2006/main">
          <a:off x="0" y="35349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0.01392</cdr:y>
    </cdr:from>
    <cdr:to>
      <cdr:x>0.32937</cdr:x>
      <cdr:y>0.11725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DABBE01-B582-7745-99A3-1FBBD90D6689}"/>
            </a:ext>
          </a:extLst>
        </cdr:cNvPr>
        <cdr:cNvSpPr txBox="1"/>
      </cdr:nvSpPr>
      <cdr:spPr>
        <a:xfrm xmlns:a="http://schemas.openxmlformats.org/drawingml/2006/main">
          <a:off x="0" y="77768"/>
          <a:ext cx="2134740" cy="5771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/>
            <a:t>（</a:t>
          </a:r>
          <a:r>
            <a:rPr lang="ja-JP" altLang="en-US" sz="2000"/>
            <a:t>セクション</a:t>
          </a:r>
          <a:r>
            <a:rPr lang="ja-JP" altLang="en-US" sz="1600"/>
            <a:t>）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0.00597</cdr:y>
    </cdr:from>
    <cdr:to>
      <cdr:x>0.3271</cdr:x>
      <cdr:y>0.1093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DABBE01-B582-7745-99A3-1FBBD90D6689}"/>
            </a:ext>
          </a:extLst>
        </cdr:cNvPr>
        <cdr:cNvSpPr txBox="1"/>
      </cdr:nvSpPr>
      <cdr:spPr>
        <a:xfrm xmlns:a="http://schemas.openxmlformats.org/drawingml/2006/main">
          <a:off x="0" y="35412"/>
          <a:ext cx="2220886" cy="612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600"/>
            <a:t>（</a:t>
          </a:r>
          <a:r>
            <a:rPr lang="ja-JP" altLang="en-US" sz="2400"/>
            <a:t>セクション</a:t>
          </a:r>
          <a:r>
            <a:rPr lang="ja-JP" altLang="en-US" sz="1600"/>
            <a:t>）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0.38144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541" y="53466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0.00753</cdr:x>
      <cdr:y>0.00815</cdr:y>
    </cdr:from>
    <cdr:to>
      <cdr:x>0.38148</cdr:x>
      <cdr:y>0.11149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0A0F527-94F2-424D-A8BC-10712FBCBC5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0.38144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541" y="53466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0.00753</cdr:x>
      <cdr:y>0.00815</cdr:y>
    </cdr:from>
    <cdr:to>
      <cdr:x>0.38148</cdr:x>
      <cdr:y>0.11149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0A0F527-94F2-424D-A8BC-10712FBCBC5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882543</xdr:colOff>
      <xdr:row>0</xdr:row>
      <xdr:rowOff>129154</xdr:rowOff>
    </xdr:from>
    <xdr:to>
      <xdr:col>34</xdr:col>
      <xdr:colOff>429942</xdr:colOff>
      <xdr:row>98</xdr:row>
      <xdr:rowOff>59591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EB4606E-F590-774D-BE6B-A79A6EFA172A}"/>
            </a:ext>
          </a:extLst>
        </xdr:cNvPr>
        <xdr:cNvGrpSpPr/>
      </xdr:nvGrpSpPr>
      <xdr:grpSpPr>
        <a:xfrm>
          <a:off x="18980043" y="129154"/>
          <a:ext cx="13834899" cy="25171687"/>
          <a:chOff x="41473733" y="443572"/>
          <a:chExt cx="13754179" cy="25244335"/>
        </a:xfrm>
      </xdr:grpSpPr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94CE9C15-A435-904E-9064-90B3E6B9E8C9}"/>
              </a:ext>
            </a:extLst>
          </xdr:cNvPr>
          <xdr:cNvGraphicFramePr>
            <a:graphicFrameLocks/>
          </xdr:cNvGraphicFramePr>
        </xdr:nvGraphicFramePr>
        <xdr:xfrm>
          <a:off x="41473733" y="443572"/>
          <a:ext cx="6866310" cy="6400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105AE1DE-71A7-CF4C-A99D-B941FC195FC2}"/>
              </a:ext>
            </a:extLst>
          </xdr:cNvPr>
          <xdr:cNvGraphicFramePr>
            <a:graphicFrameLocks/>
          </xdr:cNvGraphicFramePr>
        </xdr:nvGraphicFramePr>
        <xdr:xfrm>
          <a:off x="41481408" y="13220995"/>
          <a:ext cx="6866463" cy="6259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グラフ 4">
            <a:extLst>
              <a:ext uri="{FF2B5EF4-FFF2-40B4-BE49-F238E27FC236}">
                <a16:creationId xmlns:a16="http://schemas.microsoft.com/office/drawing/2014/main" id="{5E80F9D7-831D-044B-9D3F-2F903C13C898}"/>
              </a:ext>
            </a:extLst>
          </xdr:cNvPr>
          <xdr:cNvGraphicFramePr>
            <a:graphicFrameLocks/>
          </xdr:cNvGraphicFramePr>
        </xdr:nvGraphicFramePr>
        <xdr:xfrm>
          <a:off x="48339567" y="445555"/>
          <a:ext cx="6866335" cy="6382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グラフ 5">
            <a:extLst>
              <a:ext uri="{FF2B5EF4-FFF2-40B4-BE49-F238E27FC236}">
                <a16:creationId xmlns:a16="http://schemas.microsoft.com/office/drawing/2014/main" id="{3A7FF953-4AF4-F94A-BEB9-4D52D6E9F87B}"/>
              </a:ext>
            </a:extLst>
          </xdr:cNvPr>
          <xdr:cNvGraphicFramePr>
            <a:graphicFrameLocks/>
          </xdr:cNvGraphicFramePr>
        </xdr:nvGraphicFramePr>
        <xdr:xfrm>
          <a:off x="48360840" y="13222746"/>
          <a:ext cx="6849530" cy="62599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グラフ 6">
            <a:extLst>
              <a:ext uri="{FF2B5EF4-FFF2-40B4-BE49-F238E27FC236}">
                <a16:creationId xmlns:a16="http://schemas.microsoft.com/office/drawing/2014/main" id="{4E352E42-F0DF-7547-BC97-A64F71ABED28}"/>
              </a:ext>
            </a:extLst>
          </xdr:cNvPr>
          <xdr:cNvGraphicFramePr>
            <a:graphicFrameLocks/>
          </xdr:cNvGraphicFramePr>
        </xdr:nvGraphicFramePr>
        <xdr:xfrm>
          <a:off x="41486666" y="6858000"/>
          <a:ext cx="6866310" cy="63500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グラフ 7">
            <a:extLst>
              <a:ext uri="{FF2B5EF4-FFF2-40B4-BE49-F238E27FC236}">
                <a16:creationId xmlns:a16="http://schemas.microsoft.com/office/drawing/2014/main" id="{EB9D8F3A-4840-C24A-8A65-EAB568EA173C}"/>
              </a:ext>
            </a:extLst>
          </xdr:cNvPr>
          <xdr:cNvGraphicFramePr>
            <a:graphicFrameLocks/>
          </xdr:cNvGraphicFramePr>
        </xdr:nvGraphicFramePr>
        <xdr:xfrm>
          <a:off x="48361600" y="6858000"/>
          <a:ext cx="6866311" cy="63500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グラフ 8">
            <a:extLst>
              <a:ext uri="{FF2B5EF4-FFF2-40B4-BE49-F238E27FC236}">
                <a16:creationId xmlns:a16="http://schemas.microsoft.com/office/drawing/2014/main" id="{3D15F3DD-07B8-A24B-97F9-9FB630AAAC49}"/>
              </a:ext>
            </a:extLst>
          </xdr:cNvPr>
          <xdr:cNvGraphicFramePr>
            <a:graphicFrameLocks/>
          </xdr:cNvGraphicFramePr>
        </xdr:nvGraphicFramePr>
        <xdr:xfrm>
          <a:off x="41486667" y="19473333"/>
          <a:ext cx="6866310" cy="62145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0" name="グラフ 9">
            <a:extLst>
              <a:ext uri="{FF2B5EF4-FFF2-40B4-BE49-F238E27FC236}">
                <a16:creationId xmlns:a16="http://schemas.microsoft.com/office/drawing/2014/main" id="{0552C295-8A78-2742-9CE9-B89021F53684}"/>
              </a:ext>
            </a:extLst>
          </xdr:cNvPr>
          <xdr:cNvGraphicFramePr>
            <a:graphicFrameLocks/>
          </xdr:cNvGraphicFramePr>
        </xdr:nvGraphicFramePr>
        <xdr:xfrm>
          <a:off x="48361601" y="19473333"/>
          <a:ext cx="6866311" cy="62145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1</xdr:col>
      <xdr:colOff>42333</xdr:colOff>
      <xdr:row>60</xdr:row>
      <xdr:rowOff>21167</xdr:rowOff>
    </xdr:from>
    <xdr:to>
      <xdr:col>8</xdr:col>
      <xdr:colOff>278735</xdr:colOff>
      <xdr:row>84</xdr:row>
      <xdr:rowOff>217196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FBAF15E9-305B-8941-A414-3EE950C3F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297901</xdr:colOff>
      <xdr:row>60</xdr:row>
      <xdr:rowOff>15679</xdr:rowOff>
    </xdr:from>
    <xdr:to>
      <xdr:col>15</xdr:col>
      <xdr:colOff>534303</xdr:colOff>
      <xdr:row>84</xdr:row>
      <xdr:rowOff>211708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96C294D8-0A81-8D45-A512-E9793BED1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300430</xdr:colOff>
      <xdr:row>84</xdr:row>
      <xdr:rowOff>232151</xdr:rowOff>
    </xdr:from>
    <xdr:to>
      <xdr:col>15</xdr:col>
      <xdr:colOff>536832</xdr:colOff>
      <xdr:row>109</xdr:row>
      <xdr:rowOff>168718</xdr:rowOff>
    </xdr:to>
    <xdr:graphicFrame macro="">
      <xdr:nvGraphicFramePr>
        <xdr:cNvPr id="21" name="グラフ 20">
          <a:extLst>
            <a:ext uri="{FF2B5EF4-FFF2-40B4-BE49-F238E27FC236}">
              <a16:creationId xmlns:a16="http://schemas.microsoft.com/office/drawing/2014/main" id="{B76D8879-DA01-2744-B404-BDB2DF733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40968</xdr:colOff>
      <xdr:row>84</xdr:row>
      <xdr:rowOff>245806</xdr:rowOff>
    </xdr:from>
    <xdr:to>
      <xdr:col>8</xdr:col>
      <xdr:colOff>277370</xdr:colOff>
      <xdr:row>109</xdr:row>
      <xdr:rowOff>182373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31A3D534-70BD-4C45-83D9-94BA2B250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（ピクセル）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0.38144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541" y="53466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0.00753</cdr:x>
      <cdr:y>0.00815</cdr:y>
    </cdr:from>
    <cdr:to>
      <cdr:x>0.38148</cdr:x>
      <cdr:y>0.11149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0A0F527-94F2-424D-A8BC-10712FBCBC5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0.38144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541" y="53466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0.00753</cdr:x>
      <cdr:y>0.00815</cdr:y>
    </cdr:from>
    <cdr:to>
      <cdr:x>0.38148</cdr:x>
      <cdr:y>0.11149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0A0F527-94F2-424D-A8BC-10712FBCBC5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523326" cy="6439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/>
            <a:t>（セクション）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203200</xdr:colOff>
      <xdr:row>31</xdr:row>
      <xdr:rowOff>59532</xdr:rowOff>
    </xdr:from>
    <xdr:to>
      <xdr:col>57</xdr:col>
      <xdr:colOff>158750</xdr:colOff>
      <xdr:row>139</xdr:row>
      <xdr:rowOff>138905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55BF38F4-F257-9B46-B3AD-4237C6AB12B7}"/>
            </a:ext>
          </a:extLst>
        </xdr:cNvPr>
        <xdr:cNvGrpSpPr/>
      </xdr:nvGrpSpPr>
      <xdr:grpSpPr>
        <a:xfrm>
          <a:off x="17610667" y="8763265"/>
          <a:ext cx="13028083" cy="27511373"/>
          <a:chOff x="17627600" y="8746332"/>
          <a:chExt cx="13163550" cy="27511373"/>
        </a:xfrm>
      </xdr:grpSpPr>
      <xdr:graphicFrame macro="">
        <xdr:nvGraphicFramePr>
          <xdr:cNvPr id="2" name="グラフ 1">
            <a:extLst>
              <a:ext uri="{FF2B5EF4-FFF2-40B4-BE49-F238E27FC236}">
                <a16:creationId xmlns:a16="http://schemas.microsoft.com/office/drawing/2014/main" id="{989F749F-867C-CA49-B96B-30A8DF610EED}"/>
              </a:ext>
            </a:extLst>
          </xdr:cNvPr>
          <xdr:cNvGraphicFramePr>
            <a:graphicFrameLocks/>
          </xdr:cNvGraphicFramePr>
        </xdr:nvGraphicFramePr>
        <xdr:xfrm>
          <a:off x="17627600" y="22463159"/>
          <a:ext cx="6578480" cy="68537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39ED310B-1802-3345-86E0-DDEC04CA0206}"/>
              </a:ext>
            </a:extLst>
          </xdr:cNvPr>
          <xdr:cNvGraphicFramePr>
            <a:graphicFrameLocks/>
          </xdr:cNvGraphicFramePr>
        </xdr:nvGraphicFramePr>
        <xdr:xfrm>
          <a:off x="24204082" y="22466300"/>
          <a:ext cx="6555317" cy="68537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6D79F0DA-F45A-3C40-BA9F-2683F2AB0E7B}"/>
              </a:ext>
            </a:extLst>
          </xdr:cNvPr>
          <xdr:cNvGraphicFramePr>
            <a:graphicFrameLocks/>
          </xdr:cNvGraphicFramePr>
        </xdr:nvGraphicFramePr>
        <xdr:xfrm>
          <a:off x="24207732" y="29326488"/>
          <a:ext cx="6577067" cy="69312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グラフ 4">
            <a:extLst>
              <a:ext uri="{FF2B5EF4-FFF2-40B4-BE49-F238E27FC236}">
                <a16:creationId xmlns:a16="http://schemas.microsoft.com/office/drawing/2014/main" id="{BF6BC06B-1F0E-5647-9791-ABF9DA55D81A}"/>
              </a:ext>
            </a:extLst>
          </xdr:cNvPr>
          <xdr:cNvGraphicFramePr>
            <a:graphicFrameLocks/>
          </xdr:cNvGraphicFramePr>
        </xdr:nvGraphicFramePr>
        <xdr:xfrm>
          <a:off x="17627600" y="29326489"/>
          <a:ext cx="6572284" cy="68537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グラフ 5">
            <a:extLst>
              <a:ext uri="{FF2B5EF4-FFF2-40B4-BE49-F238E27FC236}">
                <a16:creationId xmlns:a16="http://schemas.microsoft.com/office/drawing/2014/main" id="{8A6A9EEC-5661-5247-BBE9-5C4C76BD97C4}"/>
              </a:ext>
            </a:extLst>
          </xdr:cNvPr>
          <xdr:cNvGraphicFramePr>
            <a:graphicFrameLocks/>
          </xdr:cNvGraphicFramePr>
        </xdr:nvGraphicFramePr>
        <xdr:xfrm>
          <a:off x="17683733" y="8746332"/>
          <a:ext cx="6509767" cy="68218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グラフ 6">
            <a:extLst>
              <a:ext uri="{FF2B5EF4-FFF2-40B4-BE49-F238E27FC236}">
                <a16:creationId xmlns:a16="http://schemas.microsoft.com/office/drawing/2014/main" id="{24EA75B2-0ED8-664F-A54A-AE071C433E3C}"/>
              </a:ext>
            </a:extLst>
          </xdr:cNvPr>
          <xdr:cNvGraphicFramePr>
            <a:graphicFrameLocks/>
          </xdr:cNvGraphicFramePr>
        </xdr:nvGraphicFramePr>
        <xdr:xfrm>
          <a:off x="24222724" y="8766175"/>
          <a:ext cx="6568426" cy="68163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" name="グラフ 7">
            <a:extLst>
              <a:ext uri="{FF2B5EF4-FFF2-40B4-BE49-F238E27FC236}">
                <a16:creationId xmlns:a16="http://schemas.microsoft.com/office/drawing/2014/main" id="{D980A7D4-CA25-E743-9E31-B0E19E9C57E3}"/>
              </a:ext>
            </a:extLst>
          </xdr:cNvPr>
          <xdr:cNvGraphicFramePr>
            <a:graphicFrameLocks/>
          </xdr:cNvGraphicFramePr>
        </xdr:nvGraphicFramePr>
        <xdr:xfrm>
          <a:off x="24185565" y="15604331"/>
          <a:ext cx="6585741" cy="68381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9" name="グラフ 8">
            <a:extLst>
              <a:ext uri="{FF2B5EF4-FFF2-40B4-BE49-F238E27FC236}">
                <a16:creationId xmlns:a16="http://schemas.microsoft.com/office/drawing/2014/main" id="{8A10C6FE-943E-8F46-A621-4880641C5B6B}"/>
              </a:ext>
            </a:extLst>
          </xdr:cNvPr>
          <xdr:cNvGraphicFramePr>
            <a:graphicFrameLocks/>
          </xdr:cNvGraphicFramePr>
        </xdr:nvGraphicFramePr>
        <xdr:xfrm>
          <a:off x="17662525" y="15600719"/>
          <a:ext cx="6511131" cy="68417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0.0074</cdr:x>
      <cdr:y>0.00793</cdr:y>
    </cdr:from>
    <cdr:to>
      <cdr:x>0.19035</cdr:x>
      <cdr:y>0.1341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256207" cy="808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0.0074</cdr:x>
      <cdr:y>0.00793</cdr:y>
    </cdr:from>
    <cdr:to>
      <cdr:x>0.19035</cdr:x>
      <cdr:y>0.1341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256207" cy="808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0.0074</cdr:x>
      <cdr:y>0.00793</cdr:y>
    </cdr:from>
    <cdr:to>
      <cdr:x>0.19035</cdr:x>
      <cdr:y>0.1341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256207" cy="808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0.0074</cdr:x>
      <cdr:y>0.00793</cdr:y>
    </cdr:from>
    <cdr:to>
      <cdr:x>0.19035</cdr:x>
      <cdr:y>0.1341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256207" cy="808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（秒）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0</xdr:rowOff>
    </xdr:from>
    <xdr:to>
      <xdr:col>24</xdr:col>
      <xdr:colOff>478280</xdr:colOff>
      <xdr:row>82</xdr:row>
      <xdr:rowOff>8467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208E6B1-8F6F-9B47-B45F-6408C83CA211}"/>
            </a:ext>
          </a:extLst>
        </xdr:cNvPr>
        <xdr:cNvGrpSpPr/>
      </xdr:nvGrpSpPr>
      <xdr:grpSpPr>
        <a:xfrm>
          <a:off x="955914" y="8029677"/>
          <a:ext cx="13041721" cy="14019435"/>
          <a:chOff x="955914" y="8029677"/>
          <a:chExt cx="13041721" cy="14019435"/>
        </a:xfrm>
      </xdr:grpSpPr>
      <xdr:graphicFrame macro="">
        <xdr:nvGraphicFramePr>
          <xdr:cNvPr id="2" name="グラフ 1">
            <a:extLst>
              <a:ext uri="{FF2B5EF4-FFF2-40B4-BE49-F238E27FC236}">
                <a16:creationId xmlns:a16="http://schemas.microsoft.com/office/drawing/2014/main" id="{76A32F82-E36A-6945-98AE-3721CC08E9FD}"/>
              </a:ext>
            </a:extLst>
          </xdr:cNvPr>
          <xdr:cNvGraphicFramePr>
            <a:graphicFrameLocks/>
          </xdr:cNvGraphicFramePr>
        </xdr:nvGraphicFramePr>
        <xdr:xfrm>
          <a:off x="955914" y="8029677"/>
          <a:ext cx="6512282" cy="69957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ABFA7CE6-68E8-8943-BBAB-727579168821}"/>
              </a:ext>
            </a:extLst>
          </xdr:cNvPr>
          <xdr:cNvGraphicFramePr>
            <a:graphicFrameLocks/>
          </xdr:cNvGraphicFramePr>
        </xdr:nvGraphicFramePr>
        <xdr:xfrm>
          <a:off x="7485216" y="8029677"/>
          <a:ext cx="6512419" cy="69957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5256C589-4D5F-8948-BDD3-F161625FC028}"/>
              </a:ext>
            </a:extLst>
          </xdr:cNvPr>
          <xdr:cNvGraphicFramePr>
            <a:graphicFrameLocks/>
          </xdr:cNvGraphicFramePr>
        </xdr:nvGraphicFramePr>
        <xdr:xfrm>
          <a:off x="955914" y="15047861"/>
          <a:ext cx="6512282" cy="70012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グラフ 4">
            <a:extLst>
              <a:ext uri="{FF2B5EF4-FFF2-40B4-BE49-F238E27FC236}">
                <a16:creationId xmlns:a16="http://schemas.microsoft.com/office/drawing/2014/main" id="{4FF985B3-551A-7B4F-8AD3-92DF6292FC7C}"/>
              </a:ext>
            </a:extLst>
          </xdr:cNvPr>
          <xdr:cNvGraphicFramePr>
            <a:graphicFrameLocks/>
          </xdr:cNvGraphicFramePr>
        </xdr:nvGraphicFramePr>
        <xdr:xfrm>
          <a:off x="7485216" y="15047861"/>
          <a:ext cx="6512419" cy="70012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</cdr:x>
      <cdr:y>0.04499</cdr:y>
    </cdr:from>
    <cdr:to>
      <cdr:x>0.31835</cdr:x>
      <cdr:y>0.17116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0" y="308350"/>
          <a:ext cx="2072720" cy="864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（ピクセル）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</cdr:x>
      <cdr:y>0.04499</cdr:y>
    </cdr:from>
    <cdr:to>
      <cdr:x>0.31835</cdr:x>
      <cdr:y>0.17116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0" y="308350"/>
          <a:ext cx="2072720" cy="864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400" baseline="0"/>
            <a:t>（ピクセル）</a:t>
          </a:r>
          <a:endParaRPr lang="en-US" altLang="ja-JP" sz="24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</cdr:x>
      <cdr:y>0.04499</cdr:y>
    </cdr:from>
    <cdr:to>
      <cdr:x>0.31835</cdr:x>
      <cdr:y>0.17116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0" y="308350"/>
          <a:ext cx="2072720" cy="864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000" baseline="0"/>
            <a:t>（セクション）</a:t>
          </a:r>
          <a:endParaRPr lang="en-US" altLang="ja-JP" sz="2000"/>
        </a:p>
        <a:p xmlns:a="http://schemas.openxmlformats.org/drawingml/2006/main">
          <a:endParaRPr lang="ja-JP" altLang="en-US" sz="2400"/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0.00749</cdr:x>
      <cdr:y>0.00858</cdr:y>
    </cdr:from>
    <cdr:to>
      <cdr:x>0.34909</cdr:x>
      <cdr:y>0.11192</cdr:y>
    </cdr:to>
    <cdr:sp macro="" textlink="">
      <cdr:nvSpPr>
        <cdr:cNvPr id="4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83591AF-8122-7B48-A3FE-B4800CD374EA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316192" cy="611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ja-JP" altLang="en-US" sz="2400"/>
        </a:p>
      </cdr:txBody>
    </cdr:sp>
  </cdr:relSizeAnchor>
  <cdr:relSizeAnchor xmlns:cdr="http://schemas.openxmlformats.org/drawingml/2006/chartDrawing">
    <cdr:from>
      <cdr:x>0</cdr:x>
      <cdr:y>0.04499</cdr:y>
    </cdr:from>
    <cdr:to>
      <cdr:x>0.31835</cdr:x>
      <cdr:y>0.17116</cdr:y>
    </cdr:to>
    <cdr:sp macro="" textlink="">
      <cdr:nvSpPr>
        <cdr:cNvPr id="3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1A370FF8-BE65-3F48-A39B-A61E83BACB06}"/>
            </a:ext>
          </a:extLst>
        </cdr:cNvPr>
        <cdr:cNvSpPr txBox="1"/>
      </cdr:nvSpPr>
      <cdr:spPr>
        <a:xfrm xmlns:a="http://schemas.openxmlformats.org/drawingml/2006/main">
          <a:off x="0" y="308350"/>
          <a:ext cx="2072720" cy="864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2000" baseline="0"/>
            <a:t>（セクション）</a:t>
          </a:r>
          <a:endParaRPr lang="en-US" altLang="ja-JP" sz="2000"/>
        </a:p>
        <a:p xmlns:a="http://schemas.openxmlformats.org/drawingml/2006/main">
          <a:endParaRPr lang="ja-JP" altLang="en-US" sz="24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942" connectionId="24" xr16:uid="{3615F12E-D7B1-BB47-B123-894124666BA5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825" connectionId="23" xr16:uid="{AB3C0A83-7A78-B345-BCB8-9FB3FA2B5C15}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730" connectionId="22" xr16:uid="{FAE3BFB6-0217-B44E-87E4-1B14A240A6B2}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629" connectionId="21" xr16:uid="{6BA46DDE-38B0-7643-AF14-8308BD4BE77F}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521" connectionId="20" xr16:uid="{DF76E0AC-63E8-0847-B016-40464292209B}" autoFormatId="2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405" connectionId="19" xr16:uid="{B47C246C-2FA8-BA49-AADA-917364616C01}" autoFormatId="2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259" connectionId="18" xr16:uid="{0DF40A33-3CF4-A848-9B51-937559B5FBAD}" autoFormatId="2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3148" connectionId="17" xr16:uid="{EB6CC030-1292-854B-B17B-0F548845CE48}" autoFormatId="2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711" connectionId="16" xr16:uid="{1320223F-A4A6-0A4A-BBD1-FBF77F4245B2}" autoFormatId="2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609" connectionId="15" xr16:uid="{1BDE6BFA-5E77-604B-B7DD-0DA9007B0046}" autoFormatId="2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513" connectionId="14" xr16:uid="{57CBF094-F479-E340-B741-956D3D60F8E5}" autoFormatId="2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411" connectionId="13" xr16:uid="{1CF86F80-5D52-C74A-B37B-7D753096D467}" autoFormatId="2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302" connectionId="12" xr16:uid="{FA88E58A-547E-8140-BF2C-BA281D0EF615}" autoFormatId="2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201" connectionId="11" xr16:uid="{1BA78890-0131-DB46-BDA5-C397FE5EA62A}" autoFormatId="2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101" connectionId="10" xr16:uid="{A55692E9-7855-9C40-AC7E-32FCDD5F8C86}" autoFormatId="2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51002" connectionId="9" xr16:uid="{E071C4A9-0692-A448-BE10-A4AE9DBB2FD6}" autoFormatId="2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5658" connectionId="8" xr16:uid="{64BA4B75-61F6-F94D-9AB2-41962D378594}" autoFormatId="2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5525" connectionId="7" xr16:uid="{B69530B8-5D1B-004A-B14D-AF7163D9D4D9}" autoFormatId="2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5401" connectionId="6" xr16:uid="{A7A555B7-1F80-2540-9176-2A9B783AFA8C}" autoFormatId="2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5233" connectionId="5" xr16:uid="{BDAEAFEE-8DF8-184E-A962-522B240D1773}" autoFormatId="2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5108" connectionId="4" xr16:uid="{6E0AC2C8-4200-804A-86AE-4B8F216FA367}" autoFormatId="2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4538" connectionId="1" xr16:uid="{923CB8E8-A92F-5A40-91ED-B774D2F0C2A8}" autoFormatId="2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4950" connectionId="3" xr16:uid="{FEFCEF42-44FD-524B-B94F-265134F9AE6F}" autoFormatId="2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invisibletest_operationRecords_20200618_144838" connectionId="2" xr16:uid="{43F7ADB9-8D13-484C-84EA-86565C84E3D9}" autoFormatId="2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4428" connectionId="48" xr16:uid="{92DE4476-E739-2547-816A-F62D0F919DD2}" autoFormatId="2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938" connectionId="47" xr16:uid="{54A3B494-45EC-3F44-9D9F-32F157CD83E6}" autoFormatId="2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823" connectionId="46" xr16:uid="{1F20E4DF-2AB7-D24C-9ACB-A49B7115189B}" autoFormatId="2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714" connectionId="45" xr16:uid="{A6A34586-B1FF-8540-89ED-0FF5334A1426}" autoFormatId="2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846" connectionId="40" xr16:uid="{44CDE478-E95D-4A49-AE09-BB3A7CAFE462}" autoFormatId="2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730" connectionId="39" xr16:uid="{03F9C878-35C1-6D43-8BD5-1B3FABFB8BC2}" autoFormatId="2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630" connectionId="38" xr16:uid="{03776978-5AA3-7049-9935-A987FAD401E5}" autoFormatId="2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519" connectionId="37" xr16:uid="{A94462AB-8610-8A43-8289-14EA7847F3A1}" autoFormatId="2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3705" connectionId="32" xr16:uid="{2EC09E76-CE4F-DC40-9D9D-73D6AAFF8D70}" autoFormatId="2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3529" connectionId="31" xr16:uid="{857A5972-6A09-2844-8821-25BBD96A2FF2}" autoFormatId="20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3359" connectionId="30" xr16:uid="{5002AD9D-8532-7940-933D-814928E9E3ED}" autoFormatId="2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3233" connectionId="29" xr16:uid="{81B4D50C-555B-4441-A83F-2C626AD5C329}" autoFormatId="20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506" connectionId="44" xr16:uid="{235045E5-66FA-D147-9D35-38F257C6CA1C}" autoFormatId="20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331" connectionId="43" xr16:uid="{28377C1E-D64C-4B48-85F1-BC15186BA68C}" autoFormatId="2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214" connectionId="42" xr16:uid="{401D7A7F-0A87-204D-874B-8EB0C0639F8F}" autoFormatId="2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2054" connectionId="41" xr16:uid="{1C674171-A221-C746-8CEB-DEC49D68A825}" autoFormatId="20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344" connectionId="36" xr16:uid="{0C4E908B-D8A4-9C41-981C-FDFCB34ACB0E}" autoFormatId="20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212" connectionId="35" xr16:uid="{7FA70A90-AE71-B640-9DE3-C55B67A62755}" autoFormatId="20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50100" connectionId="34" xr16:uid="{03C2C553-42D6-C544-A339-79D541DE50F4}" autoFormatId="20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5950" connectionId="33" xr16:uid="{CD7B8E7B-C447-F942-AF70-07108DF179D5}" autoFormatId="20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2728" connectionId="28" xr16:uid="{855AA370-3DDD-2746-8B76-06F7871F6A85}" autoFormatId="20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1_VIS_HOR_15" connectionId="27" xr16:uid="{DA5344F9-1922-CC4A-A9D9-7E87595C5373}" autoFormatId="20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2444" connectionId="26" xr16:uid="{835C464F-2CAE-B247-9256-495DF7601613}" autoFormatId="20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p_visibletest_operationRecords_20200618_142218" connectionId="25" xr16:uid="{66479A9D-0802-6540-BABD-60B96468BE91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EC85-55D1-BB4A-B568-8341782CE347}">
  <dimension ref="B1:BG72"/>
  <sheetViews>
    <sheetView topLeftCell="A17" zoomScale="50" zoomScaleNormal="108" workbookViewId="0">
      <selection activeCell="AB77" sqref="AB77"/>
    </sheetView>
  </sheetViews>
  <sheetFormatPr baseColWidth="10" defaultRowHeight="20"/>
  <cols>
    <col min="6" max="6" width="12.140625" bestFit="1" customWidth="1"/>
    <col min="7" max="8" width="12.140625" customWidth="1"/>
    <col min="16" max="16" width="12.140625" bestFit="1" customWidth="1"/>
    <col min="17" max="17" width="12.140625" customWidth="1"/>
    <col min="18" max="18" width="12.85546875" bestFit="1" customWidth="1"/>
    <col min="19" max="39" width="5.85546875" customWidth="1"/>
    <col min="40" max="59" width="6.140625" customWidth="1"/>
  </cols>
  <sheetData>
    <row r="1" spans="2:59"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  <c r="AW1">
        <v>10</v>
      </c>
      <c r="AX1">
        <v>11</v>
      </c>
      <c r="AY1">
        <v>12</v>
      </c>
      <c r="AZ1">
        <v>13</v>
      </c>
      <c r="BA1">
        <v>14</v>
      </c>
      <c r="BB1">
        <v>15</v>
      </c>
      <c r="BC1">
        <v>16</v>
      </c>
      <c r="BD1">
        <v>17</v>
      </c>
      <c r="BE1">
        <v>18</v>
      </c>
      <c r="BF1">
        <v>19</v>
      </c>
      <c r="BG1">
        <v>20</v>
      </c>
    </row>
    <row r="2" spans="2:59">
      <c r="AM2" t="s">
        <v>23</v>
      </c>
    </row>
    <row r="3" spans="2:59">
      <c r="AM3">
        <v>5</v>
      </c>
      <c r="AN3">
        <f t="shared" ref="AN3:AR6" si="0">100+(1080/$AM3)*(AN$1-1) + (1080/$AM3) /2</f>
        <v>208</v>
      </c>
      <c r="AO3">
        <f t="shared" si="0"/>
        <v>424</v>
      </c>
      <c r="AP3">
        <f t="shared" si="0"/>
        <v>640</v>
      </c>
      <c r="AQ3">
        <f t="shared" si="0"/>
        <v>856</v>
      </c>
      <c r="AR3">
        <f t="shared" si="0"/>
        <v>1072</v>
      </c>
    </row>
    <row r="4" spans="2:59" ht="21" thickBot="1">
      <c r="AM4">
        <v>10</v>
      </c>
      <c r="AN4">
        <f t="shared" si="0"/>
        <v>154</v>
      </c>
      <c r="AO4">
        <f t="shared" si="0"/>
        <v>262</v>
      </c>
      <c r="AP4">
        <f t="shared" si="0"/>
        <v>370</v>
      </c>
      <c r="AQ4">
        <f t="shared" si="0"/>
        <v>478</v>
      </c>
      <c r="AR4">
        <f t="shared" si="0"/>
        <v>586</v>
      </c>
      <c r="AS4">
        <f t="shared" ref="AS4:AW6" si="1">100+(1080/$AM4)*(AS$1-1) + (1080/$AM4) /2</f>
        <v>694</v>
      </c>
      <c r="AT4">
        <f t="shared" si="1"/>
        <v>802</v>
      </c>
      <c r="AU4">
        <f t="shared" si="1"/>
        <v>910</v>
      </c>
      <c r="AV4">
        <f t="shared" si="1"/>
        <v>1018</v>
      </c>
      <c r="AW4">
        <f t="shared" si="1"/>
        <v>1126</v>
      </c>
    </row>
    <row r="5" spans="2:59" ht="21" thickBot="1"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5"/>
      <c r="AM5">
        <v>15</v>
      </c>
      <c r="AN5">
        <f t="shared" si="0"/>
        <v>136</v>
      </c>
      <c r="AO5">
        <f t="shared" si="0"/>
        <v>208</v>
      </c>
      <c r="AP5">
        <f t="shared" si="0"/>
        <v>280</v>
      </c>
      <c r="AQ5">
        <f t="shared" si="0"/>
        <v>352</v>
      </c>
      <c r="AR5">
        <f t="shared" si="0"/>
        <v>424</v>
      </c>
      <c r="AS5">
        <f t="shared" si="1"/>
        <v>496</v>
      </c>
      <c r="AT5">
        <f t="shared" si="1"/>
        <v>568</v>
      </c>
      <c r="AU5">
        <f t="shared" si="1"/>
        <v>640</v>
      </c>
      <c r="AV5">
        <f t="shared" si="1"/>
        <v>712</v>
      </c>
      <c r="AW5">
        <f t="shared" si="1"/>
        <v>784</v>
      </c>
      <c r="AX5">
        <f t="shared" ref="AX5:BB6" si="2">100+(1080/$AM5)*(AX$1-1) + (1080/$AM5) /2</f>
        <v>856</v>
      </c>
      <c r="AY5">
        <f t="shared" si="2"/>
        <v>928</v>
      </c>
      <c r="AZ5">
        <f t="shared" si="2"/>
        <v>1000</v>
      </c>
      <c r="BA5">
        <f t="shared" si="2"/>
        <v>1072</v>
      </c>
      <c r="BB5">
        <f t="shared" si="2"/>
        <v>1144</v>
      </c>
    </row>
    <row r="6" spans="2:59" ht="21" thickBot="1">
      <c r="B6" s="4"/>
      <c r="C6" s="107" t="s">
        <v>13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9"/>
      <c r="Q6" s="15"/>
      <c r="AM6">
        <v>20</v>
      </c>
      <c r="AN6">
        <f t="shared" si="0"/>
        <v>127</v>
      </c>
      <c r="AO6">
        <f t="shared" si="0"/>
        <v>181</v>
      </c>
      <c r="AP6">
        <f t="shared" si="0"/>
        <v>235</v>
      </c>
      <c r="AQ6">
        <f t="shared" si="0"/>
        <v>289</v>
      </c>
      <c r="AR6">
        <f t="shared" si="0"/>
        <v>343</v>
      </c>
      <c r="AS6">
        <f t="shared" si="1"/>
        <v>397</v>
      </c>
      <c r="AT6">
        <f t="shared" si="1"/>
        <v>451</v>
      </c>
      <c r="AU6">
        <f t="shared" si="1"/>
        <v>505</v>
      </c>
      <c r="AV6">
        <f t="shared" si="1"/>
        <v>559</v>
      </c>
      <c r="AW6">
        <f t="shared" si="1"/>
        <v>613</v>
      </c>
      <c r="AX6">
        <f t="shared" si="2"/>
        <v>667</v>
      </c>
      <c r="AY6">
        <f t="shared" si="2"/>
        <v>721</v>
      </c>
      <c r="AZ6">
        <f t="shared" si="2"/>
        <v>775</v>
      </c>
      <c r="BA6">
        <f t="shared" si="2"/>
        <v>829</v>
      </c>
      <c r="BB6">
        <f t="shared" si="2"/>
        <v>883</v>
      </c>
      <c r="BC6">
        <f>100+(1080/$AM6)*(BC$1-1) + (1080/$AM6) /2</f>
        <v>937</v>
      </c>
      <c r="BD6">
        <f>100+(1080/$AM6)*(BD$1-1) + (1080/$AM6) /2</f>
        <v>991</v>
      </c>
      <c r="BE6">
        <f>100+(1080/$AM6)*(BE$1-1) + (1080/$AM6) /2</f>
        <v>1045</v>
      </c>
      <c r="BF6">
        <f>100+(1080/$AM6)*(BF$1-1) + (1080/$AM6) /2</f>
        <v>1099</v>
      </c>
      <c r="BG6">
        <f>100+(1080/$AM6)*(BG$1-1) + (1080/$AM6) /2</f>
        <v>1153</v>
      </c>
    </row>
    <row r="7" spans="2:59" ht="21" thickBot="1">
      <c r="B7" s="4" t="s">
        <v>7</v>
      </c>
      <c r="C7" s="110" t="s">
        <v>78</v>
      </c>
      <c r="D7" s="110"/>
      <c r="E7" s="110"/>
      <c r="F7" s="110"/>
      <c r="G7" s="36"/>
      <c r="H7" s="36"/>
      <c r="I7" s="5"/>
      <c r="J7" s="16" t="s">
        <v>15</v>
      </c>
      <c r="K7" s="110" t="s">
        <v>16</v>
      </c>
      <c r="L7" s="110"/>
      <c r="M7" s="110"/>
      <c r="N7" s="110"/>
      <c r="O7" s="110"/>
      <c r="P7" s="111"/>
      <c r="Q7" s="15"/>
    </row>
    <row r="8" spans="2:59" ht="21" thickBot="1">
      <c r="B8" s="17" t="s">
        <v>5</v>
      </c>
      <c r="C8" s="10" t="s">
        <v>8</v>
      </c>
      <c r="D8" s="11" t="s">
        <v>9</v>
      </c>
      <c r="E8" s="12" t="s">
        <v>10</v>
      </c>
      <c r="F8" s="13" t="s">
        <v>12</v>
      </c>
      <c r="G8" s="13" t="s">
        <v>79</v>
      </c>
      <c r="H8" s="13" t="s">
        <v>80</v>
      </c>
      <c r="I8" s="5"/>
      <c r="J8" s="15" t="s">
        <v>5</v>
      </c>
      <c r="K8" s="10" t="s">
        <v>8</v>
      </c>
      <c r="L8" s="11" t="s">
        <v>9</v>
      </c>
      <c r="M8" s="11" t="s">
        <v>10</v>
      </c>
      <c r="N8" s="45" t="s">
        <v>12</v>
      </c>
      <c r="O8" s="13" t="s">
        <v>79</v>
      </c>
      <c r="P8" s="13" t="s">
        <v>80</v>
      </c>
      <c r="Q8" s="13"/>
      <c r="AM8" t="s">
        <v>23</v>
      </c>
      <c r="AN8" t="s">
        <v>19</v>
      </c>
      <c r="AO8" t="s">
        <v>20</v>
      </c>
      <c r="AP8" t="s">
        <v>21</v>
      </c>
      <c r="AQ8" s="101" t="s">
        <v>83</v>
      </c>
      <c r="AR8" s="101" t="s">
        <v>84</v>
      </c>
      <c r="AS8" s="101" t="s">
        <v>85</v>
      </c>
      <c r="AT8" s="71">
        <v>25</v>
      </c>
      <c r="AU8" s="71" t="s">
        <v>86</v>
      </c>
      <c r="AW8" s="8" t="s">
        <v>24</v>
      </c>
      <c r="AX8" s="8" t="s">
        <v>19</v>
      </c>
      <c r="AY8" s="8" t="s">
        <v>20</v>
      </c>
      <c r="AZ8" s="8" t="s">
        <v>21</v>
      </c>
      <c r="BA8" s="101" t="s">
        <v>83</v>
      </c>
      <c r="BB8" s="101" t="s">
        <v>84</v>
      </c>
      <c r="BC8" s="101" t="s">
        <v>85</v>
      </c>
      <c r="BD8" s="71">
        <v>25</v>
      </c>
      <c r="BE8" s="71" t="s">
        <v>86</v>
      </c>
    </row>
    <row r="9" spans="2:59" ht="21" thickBot="1">
      <c r="B9" s="24">
        <v>5</v>
      </c>
      <c r="C9" s="52" cm="1">
        <f t="array" ref="C9">SUM(N(p1_VIS_HOR_5!$D$2:$D$21=p1_VIS_HOR_5!$E$2:$E$21))/20</f>
        <v>1</v>
      </c>
      <c r="D9" s="55" cm="1">
        <f t="array" ref="D9">SUM(N(p2_VIS_HOR_5!$D$2:$D$21=p2_VIS_HOR_5!$E$2:$E$21))/20</f>
        <v>0.9</v>
      </c>
      <c r="E9" s="56" cm="1">
        <f t="array" ref="E9">SUM(N(p3_VIS_HOR_5!$D$2:$D$21=p3_VIS_HOR_5!$E$2:$E$21))/20</f>
        <v>0.95</v>
      </c>
      <c r="F9" s="41">
        <f>AVERAGE(C9:E9)</f>
        <v>0.94999999999999984</v>
      </c>
      <c r="G9" s="41">
        <f>MAX(C9:E9)-F9</f>
        <v>5.0000000000000155E-2</v>
      </c>
      <c r="H9" s="51">
        <f>F9-MIN(C9:E9)</f>
        <v>4.9999999999999822E-2</v>
      </c>
      <c r="I9" s="5"/>
      <c r="J9" s="24">
        <v>5</v>
      </c>
      <c r="K9" s="22">
        <f>AVERAGE(p1_VIS_HOR_5!$C$2:$C$21)</f>
        <v>1.8183805</v>
      </c>
      <c r="L9" s="14">
        <f>AVERAGE(p2_VIS_HOR_5!$C$2:$C$21)</f>
        <v>1.6941310000000005</v>
      </c>
      <c r="M9" s="44">
        <f>AVERAGE(p3_VIS_HOR_5!$C$2:$C$21)</f>
        <v>1.085073</v>
      </c>
      <c r="N9" s="46">
        <f>AVERAGE(K9:M9)</f>
        <v>1.5325281666666666</v>
      </c>
      <c r="O9" s="27">
        <f>MAX(K9:M9)-N9</f>
        <v>0.28585233333333337</v>
      </c>
      <c r="P9" s="70">
        <f>N9-MIN(K9:M9)</f>
        <v>0.44745516666666663</v>
      </c>
      <c r="Q9" s="27"/>
      <c r="AM9">
        <v>5</v>
      </c>
      <c r="AN9" s="40">
        <f>AVERAGE(p1_INV_HOR_5!$J$2:$J$21)</f>
        <v>139.07288718973751</v>
      </c>
      <c r="AO9" s="40">
        <f>AVERAGE(p2_INV_HOR_5!$J$2:$J$21)</f>
        <v>71.300537037895765</v>
      </c>
      <c r="AP9" s="40">
        <f>AVERAGE(p3_INV_HOR_5!$J$2:$J$21)</f>
        <v>146.46155153955232</v>
      </c>
      <c r="AQ9" s="39">
        <f>QUARTILE($AN9:$AP9, 4)-QUARTILE($AN9:$AP9, 3)</f>
        <v>3.6943321749074016</v>
      </c>
      <c r="AR9" s="39">
        <f>QUARTILE($AN9:$AP9, 3)-QUARTILE($AN9:$AP9, 2)</f>
        <v>3.6943321749074016</v>
      </c>
      <c r="AS9" s="39">
        <f>QUARTILE($AN9:$AP9, 2)-QUARTILE($AN9:$AP9, 1)</f>
        <v>33.886175075920875</v>
      </c>
      <c r="AT9" s="39">
        <f>QUARTILE($AN9:$AP9, 1)</f>
        <v>105.18671211381664</v>
      </c>
      <c r="AU9" s="39">
        <f>QUARTILE($AN9:$AP9, 1)-QUARTILE($AN9:$AP9, 0)</f>
        <v>33.886175075920875</v>
      </c>
      <c r="AW9" s="8">
        <v>5</v>
      </c>
      <c r="AX9" s="40">
        <f>AVERAGE(p1_INV_VER_5!$J$2:$J$21)</f>
        <v>278.46951133060981</v>
      </c>
      <c r="AY9" s="40">
        <f>AVERAGE(p2_INV_VER_5!$J$2:$J$21)</f>
        <v>94.65428653170045</v>
      </c>
      <c r="AZ9" s="40">
        <f>AVERAGE(p3_INV_VER_5!$J$2:$J$21)</f>
        <v>151.97439464205087</v>
      </c>
      <c r="BA9" s="39">
        <f>QUARTILE($AX9:$AZ9, 4)-QUARTILE($AX9:$AZ9, 3)</f>
        <v>63.247558344279469</v>
      </c>
      <c r="BB9" s="39">
        <f>QUARTILE($AX9:$AZ9, 3)-QUARTILE($AX9:$AZ9, 2)</f>
        <v>63.247558344279469</v>
      </c>
      <c r="BC9" s="39">
        <f>QUARTILE($AX9:$AZ9, 2)-QUARTILE($AX9:$AZ9, 1)</f>
        <v>28.660054055175209</v>
      </c>
      <c r="BD9" s="39">
        <f>QUARTILE($AX9:$AZ9, 1)</f>
        <v>123.31434058687566</v>
      </c>
      <c r="BE9" s="39">
        <f>QUARTILE($AX9:$AZ9, 1)-QUARTILE($AX9:$AZ9, 0)</f>
        <v>28.660054055175209</v>
      </c>
    </row>
    <row r="10" spans="2:59" ht="21" thickBot="1">
      <c r="B10" s="25">
        <v>10</v>
      </c>
      <c r="C10" s="53" cm="1">
        <f t="array" ref="C10">SUM(N(p1_VIS_HOR_10!$D$2:$D$21=p1_VIS_HOR_10!$E$2:$E$21))/20</f>
        <v>1</v>
      </c>
      <c r="D10" s="57" cm="1">
        <f t="array" ref="D10">SUM(N(p2_VIS_HOR_10!$D$2:$D$21=p2_VIS_HOR_10!$E$2:$E$21))/20</f>
        <v>0.8</v>
      </c>
      <c r="E10" s="58" cm="1">
        <f t="array" ref="E10">SUM(N(p3_VIS_HOR_10!$D$2:$D$21=p3_VIS_HOR_10!$E$2:$E$21))/20</f>
        <v>0.95</v>
      </c>
      <c r="F10" s="41">
        <f>AVERAGE(C10:E10)</f>
        <v>0.91666666666666663</v>
      </c>
      <c r="G10" s="41">
        <f>MAX(C10:E10)-F10</f>
        <v>8.333333333333337E-2</v>
      </c>
      <c r="H10" s="51">
        <f>F10-MIN(C10:E10)</f>
        <v>0.11666666666666659</v>
      </c>
      <c r="I10" s="5"/>
      <c r="J10" s="25">
        <v>10</v>
      </c>
      <c r="K10" s="22">
        <f>AVERAGE(p1_VIS_HOR_10!$C$2:$C$21)</f>
        <v>2.2714620000000001</v>
      </c>
      <c r="L10" s="14">
        <f>AVERAGE(p2_VIS_HOR_10!$C$2:$C$21)</f>
        <v>1.858946</v>
      </c>
      <c r="M10" s="44">
        <f>AVERAGE(p3_VIS_HOR_10!$C$2:$C$21)</f>
        <v>1.5463814999999996</v>
      </c>
      <c r="N10" s="46">
        <f>AVERAGE(K10:M10)</f>
        <v>1.8922631666666667</v>
      </c>
      <c r="O10" s="27">
        <f>MAX(K10:M10)-N10</f>
        <v>0.37919883333333337</v>
      </c>
      <c r="P10" s="70">
        <f>N10-MIN(K10:M10)</f>
        <v>0.34588166666666709</v>
      </c>
      <c r="Q10" s="27"/>
      <c r="AM10">
        <v>10</v>
      </c>
      <c r="AN10" s="40">
        <f>AVERAGE(p1_INV_HOR_10!$J$2:$J$21)</f>
        <v>119.61965154342218</v>
      </c>
      <c r="AO10" s="40">
        <f>AVERAGE(p2_INV_HOR_10!$J$2:$J$21)</f>
        <v>96.211603634072986</v>
      </c>
      <c r="AP10" s="40">
        <f>AVERAGE(p3_INV_HOR_10!$J$2:$J$21)</f>
        <v>136.93124900925923</v>
      </c>
      <c r="AQ10" s="39">
        <f>QUARTILE($AN10:$AP10, 4)-QUARTILE($AN10:$AP10, 3)</f>
        <v>8.6557987329185266</v>
      </c>
      <c r="AR10" s="39">
        <f>QUARTILE($AN10:$AP10, 3)-QUARTILE($AN10:$AP10, 2)</f>
        <v>8.6557987329185266</v>
      </c>
      <c r="AS10" s="39">
        <f>QUARTILE($AN10:$AP10, 2)-QUARTILE($AN10:$AP10, 1)</f>
        <v>11.704023954674597</v>
      </c>
      <c r="AT10" s="39">
        <f>QUARTILE($AN10:$AP10, 1)</f>
        <v>107.91562758874758</v>
      </c>
      <c r="AU10" s="39">
        <f>QUARTILE($AN10:$AP10, 1)-QUARTILE($AN10:$AP10, 0)</f>
        <v>11.704023954674597</v>
      </c>
      <c r="AW10" s="8">
        <v>10</v>
      </c>
      <c r="AX10" s="40">
        <f>AVERAGE(p1_INV_VER_10!$J$2:$J$21)</f>
        <v>247.90113151181754</v>
      </c>
      <c r="AY10" s="40">
        <f>AVERAGE(p2_INV_VER_10!$J$2:$J$21)</f>
        <v>139.30253900214134</v>
      </c>
      <c r="AZ10" s="40">
        <f>AVERAGE(p3_INV_VER_10!$J$2:$J$21)</f>
        <v>146.95678693006931</v>
      </c>
      <c r="BA10" s="39">
        <f>QUARTILE($AX10:$AZ10, 4)-QUARTILE($AX10:$AZ10, 3)</f>
        <v>50.472172290874113</v>
      </c>
      <c r="BB10" s="39">
        <f>QUARTILE($AX10:$AZ10, 3)-QUARTILE($AX10:$AZ10, 2)</f>
        <v>50.472172290874113</v>
      </c>
      <c r="BC10" s="39">
        <f>QUARTILE($AX10:$AZ10, 2)-QUARTILE($AX10:$AZ10, 1)</f>
        <v>3.8271239639639703</v>
      </c>
      <c r="BD10" s="39">
        <f>QUARTILE($AX10:$AZ10, 1)</f>
        <v>143.12966296610534</v>
      </c>
      <c r="BE10" s="39">
        <f>QUARTILE($AX10:$AZ10, 1)-QUARTILE($AX10:$AZ10, 0)</f>
        <v>3.8271239639639987</v>
      </c>
    </row>
    <row r="11" spans="2:59" ht="21" thickBot="1">
      <c r="B11" s="25">
        <v>15</v>
      </c>
      <c r="C11" s="53" cm="1">
        <f t="array" ref="C11">SUM(N(p1_VIS_HOR_15!$D$2:$D$21=p1_VIS_HOR_15!$E$2:$E$21))/20</f>
        <v>0.85</v>
      </c>
      <c r="D11" s="57" cm="1">
        <f t="array" ref="D11">SUM(N(p2_VIS_HOR_15!$D$2:$D$21=p2_VIS_HOR_15!$E$2:$E$21))/20</f>
        <v>0.95</v>
      </c>
      <c r="E11" s="58" cm="1">
        <f t="array" ref="E11">SUM(N(p3_VIS_HOR_15!$D$2:$D$21=p3_VIS_HOR_15!$E$2:$E$21))/20</f>
        <v>0.95</v>
      </c>
      <c r="F11" s="41">
        <f>AVERAGE(C11:E11)</f>
        <v>0.91666666666666663</v>
      </c>
      <c r="G11" s="41">
        <f>MAX(C11:E11)-F11</f>
        <v>3.3333333333333326E-2</v>
      </c>
      <c r="H11" s="51">
        <f>F11-MIN(C11:E11)</f>
        <v>6.6666666666666652E-2</v>
      </c>
      <c r="I11" s="5"/>
      <c r="J11" s="25">
        <v>15</v>
      </c>
      <c r="K11" s="22">
        <f>AVERAGE(p1_VIS_HOR_15!$C$2:$C$21)</f>
        <v>2.8637625</v>
      </c>
      <c r="L11" s="14">
        <f>AVERAGE(p2_VIS_HOR_15!$C$2:$C$21)</f>
        <v>2.3574880000000005</v>
      </c>
      <c r="M11" s="44">
        <f>AVERAGE(p3_VIS_HOR_15!$C$2:$C$21)</f>
        <v>2.0390404999999996</v>
      </c>
      <c r="N11" s="46">
        <f>AVERAGE(K11:M11)</f>
        <v>2.4200969999999997</v>
      </c>
      <c r="O11" s="27">
        <f>MAX(K11:M11)-N11</f>
        <v>0.44366550000000027</v>
      </c>
      <c r="P11" s="70">
        <f>N11-MIN(K11:M11)</f>
        <v>0.38105650000000013</v>
      </c>
      <c r="Q11" s="27"/>
      <c r="AM11">
        <v>15</v>
      </c>
      <c r="AN11" s="40">
        <f>AVERAGE(p1_INV_HOR_15!$J$2:$J$21)</f>
        <v>105.99549855939122</v>
      </c>
      <c r="AO11" s="40">
        <f>AVERAGE(p2_INV_HOR_15!$J$2:$J$21)</f>
        <v>140.10824582975965</v>
      </c>
      <c r="AP11" s="40">
        <f>AVERAGE(p3_INV_HOR_15!$J$2:$J$21)</f>
        <v>173.46910715116024</v>
      </c>
      <c r="AQ11" s="39">
        <f>QUARTILE($AN11:$AP11, 4)-QUARTILE($AN11:$AP11, 3)</f>
        <v>16.680430660700296</v>
      </c>
      <c r="AR11" s="39">
        <f>QUARTILE($AN11:$AP11, 3)-QUARTILE($AN11:$AP11, 2)</f>
        <v>16.680430660700296</v>
      </c>
      <c r="AS11" s="39">
        <f>QUARTILE($AN11:$AP11, 2)-QUARTILE($AN11:$AP11, 1)</f>
        <v>17.056373635184215</v>
      </c>
      <c r="AT11" s="39">
        <f>QUARTILE($AN11:$AP11, 1)</f>
        <v>123.05187219457544</v>
      </c>
      <c r="AU11" s="39">
        <f>QUARTILE($AN11:$AP11, 1)-QUARTILE($AN11:$AP11, 0)</f>
        <v>17.056373635184215</v>
      </c>
      <c r="AW11" s="8">
        <v>15</v>
      </c>
      <c r="AX11" s="40">
        <f>AVERAGE(p1_INV_VER_15!$J$2:$J$21)</f>
        <v>315.26256713657426</v>
      </c>
      <c r="AY11" s="40">
        <f>AVERAGE(p2_INV_VER_15!$J$2:$J$21)</f>
        <v>289.22670811608066</v>
      </c>
      <c r="AZ11" s="40">
        <f>AVERAGE(p3_INV_VER_15!$J$2:$J$21)</f>
        <v>102.38947501589516</v>
      </c>
      <c r="BA11" s="39">
        <f>QUARTILE($AX11:$AZ11, 4)-QUARTILE($AX11:$AZ11, 3)</f>
        <v>13.017929510246802</v>
      </c>
      <c r="BB11" s="39">
        <f>QUARTILE($AX11:$AZ11, 3)-QUARTILE($AX11:$AZ11, 2)</f>
        <v>13.017929510246802</v>
      </c>
      <c r="BC11" s="39">
        <f>QUARTILE($AX11:$AZ11, 2)-QUARTILE($AX11:$AZ11, 1)</f>
        <v>93.418616550092736</v>
      </c>
      <c r="BD11" s="39">
        <f>QUARTILE($AX11:$AZ11, 1)</f>
        <v>195.80809156598792</v>
      </c>
      <c r="BE11" s="39">
        <f>QUARTILE($AX11:$AZ11, 1)-QUARTILE($AX11:$AZ11, 0)</f>
        <v>93.418616550092764</v>
      </c>
    </row>
    <row r="12" spans="2:59" ht="21" thickBot="1">
      <c r="B12" s="26">
        <v>20</v>
      </c>
      <c r="C12" s="54" cm="1">
        <f t="array" ref="C12">SUM(N(p1_VIS_HOR_20!$D$2:$D$21=p1_VIS_HOR_20!$E$2:$E$21))/20</f>
        <v>0.9</v>
      </c>
      <c r="D12" s="59" cm="1">
        <f t="array" ref="D12">SUM(N(p2_VIS_HOR_20!$D$2:$D$21=p2_VIS_HOR_20!$E$2:$E$21))/20</f>
        <v>0.8</v>
      </c>
      <c r="E12" s="60" cm="1">
        <f t="array" ref="E12">SUM(N(p3_VIS_HOR_20!$D$2:$D$21=p3_VIS_HOR_20!$E$2:$E$21))/20</f>
        <v>0.9</v>
      </c>
      <c r="F12" s="41">
        <f>AVERAGE(C12:E12)</f>
        <v>0.8666666666666667</v>
      </c>
      <c r="G12" s="41">
        <f>MAX(C12:E12)-F12</f>
        <v>3.3333333333333326E-2</v>
      </c>
      <c r="H12" s="51">
        <f>F12-MIN(C12:E12)</f>
        <v>6.6666666666666652E-2</v>
      </c>
      <c r="I12" s="5"/>
      <c r="J12" s="26">
        <v>20</v>
      </c>
      <c r="K12" s="22">
        <f>AVERAGE(p1_VIS_HOR_20!$C$2:$C$21)</f>
        <v>2.3045564999999995</v>
      </c>
      <c r="L12" s="14">
        <f>AVERAGE(p2_VIS_HOR_20!$C$2:$C$21)</f>
        <v>3.2777860000000003</v>
      </c>
      <c r="M12" s="44">
        <f>AVERAGE(p3_VIS_HOR_20!$C$2:$C$21)</f>
        <v>3.0626854999999997</v>
      </c>
      <c r="N12" s="47">
        <f>AVERAGE(K12:M12)</f>
        <v>2.8816760000000001</v>
      </c>
      <c r="O12" s="27">
        <f>MAX(K12:M12)-N12</f>
        <v>0.39611000000000018</v>
      </c>
      <c r="P12" s="70">
        <f>N12-MIN(K12:M12)</f>
        <v>0.57711950000000067</v>
      </c>
      <c r="Q12" s="27"/>
      <c r="AM12">
        <v>20</v>
      </c>
      <c r="AN12" s="40">
        <f>AVERAGE(p1_INV_HOR_20!$J$2:$J$21)</f>
        <v>94.293146567213824</v>
      </c>
      <c r="AO12" s="40">
        <f>AVERAGE(p2_INV_HOR_20!$J$2:$J$21)</f>
        <v>121.07925429948618</v>
      </c>
      <c r="AP12" s="40">
        <f>AVERAGE(p3_INV_HOR_20!$J$2:$J$21)</f>
        <v>145.18807077480392</v>
      </c>
      <c r="AQ12" s="39">
        <f>QUARTILE($AN12:$AP12, 4)-QUARTILE($AN12:$AP12, 3)</f>
        <v>12.054408237658862</v>
      </c>
      <c r="AR12" s="39">
        <f>QUARTILE($AN12:$AP12, 3)-QUARTILE($AN12:$AP12, 2)</f>
        <v>12.054408237658876</v>
      </c>
      <c r="AS12" s="39">
        <f>QUARTILE($AN12:$AP12, 2)-QUARTILE($AN12:$AP12, 1)</f>
        <v>13.393053866136185</v>
      </c>
      <c r="AT12" s="39">
        <f>QUARTILE($AN12:$AP12, 1)</f>
        <v>107.68620043335</v>
      </c>
      <c r="AU12" s="39">
        <f>QUARTILE($AN12:$AP12, 1)-QUARTILE($AN12:$AP12, 0)</f>
        <v>13.393053866136171</v>
      </c>
      <c r="AW12" s="8">
        <v>20</v>
      </c>
      <c r="AX12" s="40">
        <f>AVERAGE(p1_INV_VER_20!$J$2:$J$21)</f>
        <v>328.09785370057716</v>
      </c>
      <c r="AY12" s="40">
        <f>AVERAGE(p2_INV_VER_20!$J$2:$J$21)</f>
        <v>186.83517151344932</v>
      </c>
      <c r="AZ12" s="40">
        <f>AVERAGE(p3_INV_VER_20!$J$2:$J$21)</f>
        <v>177.44908680225842</v>
      </c>
      <c r="BA12" s="39">
        <f>QUARTILE($AX12:$AZ12, 4)-QUARTILE($AX12:$AZ12, 3)</f>
        <v>70.631341093563947</v>
      </c>
      <c r="BB12" s="39">
        <f>QUARTILE($AX12:$AZ12, 3)-QUARTILE($AX12:$AZ12, 2)</f>
        <v>70.63134109356389</v>
      </c>
      <c r="BC12" s="39">
        <f>QUARTILE($AX12:$AZ12, 2)-QUARTILE($AX12:$AZ12, 1)</f>
        <v>4.6930423555954519</v>
      </c>
      <c r="BD12" s="39">
        <f>QUARTILE($AX12:$AZ12, 1)</f>
        <v>182.14212915785387</v>
      </c>
      <c r="BE12" s="39">
        <f>QUARTILE($AX12:$AZ12, 1)-QUARTILE($AX12:$AZ12, 0)</f>
        <v>4.6930423555954519</v>
      </c>
    </row>
    <row r="13" spans="2:59" ht="21" thickBo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5"/>
    </row>
    <row r="14" spans="2:59" ht="21" thickBot="1">
      <c r="B14" s="4"/>
      <c r="C14" s="107" t="s">
        <v>14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9"/>
      <c r="Q14" s="15"/>
      <c r="AM14" t="s">
        <v>23</v>
      </c>
      <c r="AN14" t="s">
        <v>19</v>
      </c>
      <c r="AO14" t="s">
        <v>20</v>
      </c>
      <c r="AP14" t="s">
        <v>21</v>
      </c>
      <c r="AQ14" s="101" t="s">
        <v>83</v>
      </c>
      <c r="AR14" s="101" t="s">
        <v>84</v>
      </c>
      <c r="AS14" s="101" t="s">
        <v>85</v>
      </c>
      <c r="AT14" s="71">
        <v>25</v>
      </c>
      <c r="AU14" s="71" t="s">
        <v>86</v>
      </c>
      <c r="AW14" s="8" t="s">
        <v>24</v>
      </c>
      <c r="AX14" s="8" t="s">
        <v>19</v>
      </c>
      <c r="AY14" s="8" t="s">
        <v>20</v>
      </c>
      <c r="AZ14" s="8" t="s">
        <v>21</v>
      </c>
      <c r="BA14" s="101" t="s">
        <v>83</v>
      </c>
      <c r="BB14" s="101" t="s">
        <v>84</v>
      </c>
      <c r="BC14" s="101" t="s">
        <v>85</v>
      </c>
      <c r="BD14" s="71">
        <v>25</v>
      </c>
      <c r="BE14" s="71" t="s">
        <v>86</v>
      </c>
    </row>
    <row r="15" spans="2:59" ht="21" thickBot="1">
      <c r="B15" s="4" t="s">
        <v>7</v>
      </c>
      <c r="C15" s="110" t="s">
        <v>78</v>
      </c>
      <c r="D15" s="110"/>
      <c r="E15" s="110"/>
      <c r="F15" s="110"/>
      <c r="G15" s="36"/>
      <c r="H15" s="36"/>
      <c r="I15" s="5"/>
      <c r="J15" s="16" t="s">
        <v>15</v>
      </c>
      <c r="K15" s="110" t="s">
        <v>16</v>
      </c>
      <c r="L15" s="110"/>
      <c r="M15" s="110"/>
      <c r="N15" s="110"/>
      <c r="O15" s="110"/>
      <c r="P15" s="111"/>
      <c r="Q15" s="15"/>
      <c r="AM15">
        <v>5</v>
      </c>
      <c r="AN15" s="40">
        <f>AVERAGE(p1_VIS_HOR_5!$J$2:$J$21)</f>
        <v>41.182064312499975</v>
      </c>
      <c r="AO15" s="40">
        <f>AVERAGE(p2_VIS_HOR_5!$J$2:$J$21)</f>
        <v>37.449499008038472</v>
      </c>
      <c r="AP15" s="40">
        <f>AVERAGE(p3_VIS_HOR_5!$J$2:$J$21)</f>
        <v>48.479748305968513</v>
      </c>
      <c r="AQ15" s="39">
        <f>QUARTILE($AN15:$AP15, 4)-QUARTILE($AN15:$AP15, 3)</f>
        <v>3.6488419967342693</v>
      </c>
      <c r="AR15" s="39">
        <f>QUARTILE($AN15:$AP15, 3)-QUARTILE($AN15:$AP15, 2)</f>
        <v>3.6488419967342693</v>
      </c>
      <c r="AS15" s="39">
        <f>QUARTILE($AN15:$AP15, 2)-QUARTILE($AN15:$AP15, 1)</f>
        <v>1.8662826522307512</v>
      </c>
      <c r="AT15" s="39">
        <f>QUARTILE($AN15:$AP15, 1)</f>
        <v>39.315781660269224</v>
      </c>
      <c r="AU15" s="39">
        <f>QUARTILE($AN15:$AP15, 1)-QUARTILE($AN15:$AP15, 0)</f>
        <v>1.8662826522307512</v>
      </c>
      <c r="AW15" s="8">
        <v>5</v>
      </c>
      <c r="AX15" s="40">
        <f>AVERAGE(p1_VIS_VER_5!$J$2:$J$21)</f>
        <v>41.10001069890064</v>
      </c>
      <c r="AY15" s="40">
        <f>AVERAGE(p2_VIS_VER_5!$J$2:$J$21)</f>
        <v>29.762826100190626</v>
      </c>
      <c r="AZ15" s="40">
        <f>AVERAGE(p3_VIS_VER_5!$J$2:$J$21)</f>
        <v>54.447278336190493</v>
      </c>
      <c r="BA15" s="39">
        <f>QUARTILE($AX15:$AZ15, 4)-QUARTILE($AX15:$AZ15, 3)</f>
        <v>6.6736338186449302</v>
      </c>
      <c r="BB15" s="39">
        <f>QUARTILE($AX15:$AZ15, 3)-QUARTILE($AX15:$AZ15, 2)</f>
        <v>6.6736338186449231</v>
      </c>
      <c r="BC15" s="39">
        <f>QUARTILE($AX15:$AZ15, 2)-QUARTILE($AX15:$AZ15, 1)</f>
        <v>5.6685922993550051</v>
      </c>
      <c r="BD15" s="39">
        <f>QUARTILE($AX15:$AZ15, 1)</f>
        <v>35.431418399545635</v>
      </c>
      <c r="BE15" s="39">
        <f>QUARTILE($AX15:$AZ15, 1)-QUARTILE($AX15:$AZ15, 0)</f>
        <v>5.6685922993550086</v>
      </c>
    </row>
    <row r="16" spans="2:59" ht="21" thickBot="1">
      <c r="B16" s="17" t="s">
        <v>5</v>
      </c>
      <c r="C16" s="10" t="s">
        <v>8</v>
      </c>
      <c r="D16" s="11" t="s">
        <v>9</v>
      </c>
      <c r="E16" s="12" t="s">
        <v>10</v>
      </c>
      <c r="F16" s="13" t="s">
        <v>12</v>
      </c>
      <c r="G16" s="13"/>
      <c r="H16" s="13"/>
      <c r="I16" s="5"/>
      <c r="J16" s="15" t="s">
        <v>5</v>
      </c>
      <c r="K16" s="10" t="s">
        <v>8</v>
      </c>
      <c r="L16" s="11" t="s">
        <v>9</v>
      </c>
      <c r="M16" s="11" t="s">
        <v>10</v>
      </c>
      <c r="N16" s="45" t="s">
        <v>12</v>
      </c>
      <c r="O16" s="13" t="s">
        <v>79</v>
      </c>
      <c r="P16" s="13" t="s">
        <v>80</v>
      </c>
      <c r="Q16" s="13"/>
      <c r="AM16">
        <v>10</v>
      </c>
      <c r="AN16" s="40">
        <f>AVERAGE(p1_VIS_HOR_10!$J$2:$J$21)</f>
        <v>17.118792083927456</v>
      </c>
      <c r="AO16" s="40">
        <f>AVERAGE(p2_VIS_HOR_10!$J$2:$J$21)</f>
        <v>22.59604141116332</v>
      </c>
      <c r="AP16" s="40">
        <f>AVERAGE(p3_VIS_HOR_10!$J$2:$J$21)</f>
        <v>15.466203910490099</v>
      </c>
      <c r="AQ16" s="39">
        <f>QUARTILE($AN16:$AP16, 4)-QUARTILE($AN16:$AP16, 3)</f>
        <v>2.7386246636179337</v>
      </c>
      <c r="AR16" s="39">
        <f>QUARTILE($AN16:$AP16, 3)-QUARTILE($AN16:$AP16, 2)</f>
        <v>2.7386246636179301</v>
      </c>
      <c r="AS16" s="39">
        <f>QUARTILE($AN16:$AP16, 2)-QUARTILE($AN16:$AP16, 1)</f>
        <v>0.82629408671867921</v>
      </c>
      <c r="AT16" s="39">
        <f>QUARTILE($AN16:$AP16, 1)</f>
        <v>16.292497997208777</v>
      </c>
      <c r="AU16" s="39">
        <f>QUARTILE($AN16:$AP16, 1)-QUARTILE($AN16:$AP16, 0)</f>
        <v>0.82629408671867743</v>
      </c>
      <c r="AW16" s="8">
        <v>10</v>
      </c>
      <c r="AX16" s="40">
        <f>AVERAGE(p1_VIS_VER_10!$J$2:$J$21)</f>
        <v>21.145647082171529</v>
      </c>
      <c r="AY16" s="40">
        <f>AVERAGE(p2_VIS_VER_10!$J$2:$J$21)</f>
        <v>20.786380846188607</v>
      </c>
      <c r="AZ16" s="40">
        <f>AVERAGE(p3_VIS_VER_10!$J$2:$J$21)</f>
        <v>16.328421368609778</v>
      </c>
      <c r="BA16" s="39">
        <f>QUARTILE($AX16:$AZ16, 4)-QUARTILE($AX16:$AZ16, 3)</f>
        <v>0.17963311799146098</v>
      </c>
      <c r="BB16" s="39">
        <f>QUARTILE($AX16:$AZ16, 3)-QUARTILE($AX16:$AZ16, 2)</f>
        <v>0.17963311799146098</v>
      </c>
      <c r="BC16" s="39">
        <f>QUARTILE($AX16:$AZ16, 2)-QUARTILE($AX16:$AZ16, 1)</f>
        <v>2.2289797387894126</v>
      </c>
      <c r="BD16" s="39">
        <f>QUARTILE($AX16:$AZ16, 1)</f>
        <v>18.557401107399194</v>
      </c>
      <c r="BE16" s="39">
        <f>QUARTILE($AX16:$AZ16, 1)-QUARTILE($AX16:$AZ16, 0)</f>
        <v>2.2289797387894161</v>
      </c>
    </row>
    <row r="17" spans="2:57" ht="21" thickBot="1">
      <c r="B17" s="24">
        <v>5</v>
      </c>
      <c r="C17" s="61" cm="1">
        <f t="array" ref="C17">SUM(N(p1_VIS_VER_5!$D$2:$D$21=p1_VIS_VER_5!$E$2:$E$21))/20</f>
        <v>0.95</v>
      </c>
      <c r="D17" s="64" cm="1">
        <f t="array" ref="D17">SUM(N(p2_VIS_VER_5!$D$2:$D$21=p2_VIS_VER_5!$E$2:$E$21))/20</f>
        <v>1</v>
      </c>
      <c r="E17" s="65" cm="1">
        <f t="array" ref="E17">SUM(N(p3_VIS_VER_5!$D$2:$D$21=p3_VIS_VER_5!$E$2:$E$21))/20</f>
        <v>0.9</v>
      </c>
      <c r="F17" s="41">
        <f>AVERAGE(C17:E17)</f>
        <v>0.95000000000000007</v>
      </c>
      <c r="G17" s="41">
        <f>MAX(C17:E17)-F17</f>
        <v>4.9999999999999933E-2</v>
      </c>
      <c r="H17" s="51">
        <f>F17-MIN(C17:E17)</f>
        <v>5.0000000000000044E-2</v>
      </c>
      <c r="I17" s="5"/>
      <c r="J17" s="24">
        <v>5</v>
      </c>
      <c r="K17" s="22">
        <f>AVERAGE(p1_VIS_VER_5!$C$2:$C$21)</f>
        <v>2.2481045000000002</v>
      </c>
      <c r="L17" s="14">
        <f>AVERAGE(p2_VIS_VER_5!$C$2:$C$21)</f>
        <v>1.4490545000000001</v>
      </c>
      <c r="M17" s="44">
        <f>AVERAGE(p3_VIS_VER_5!$C$2:$C$21)</f>
        <v>1.1663025</v>
      </c>
      <c r="N17" s="46">
        <f>AVERAGE(K17:M17)</f>
        <v>1.6211538333333333</v>
      </c>
      <c r="O17" s="27">
        <f>MAX(K17:M17)-N17</f>
        <v>0.62695066666666688</v>
      </c>
      <c r="P17" s="70">
        <f>N17-MIN(K17:M17)</f>
        <v>0.45485133333333327</v>
      </c>
      <c r="Q17" s="27"/>
      <c r="AM17">
        <v>15</v>
      </c>
      <c r="AN17" s="40">
        <f>AVERAGE(p1_VIS_HOR_15!$J$2:$J$21)</f>
        <v>16.204371555078815</v>
      </c>
      <c r="AO17" s="40">
        <f>AVERAGE(p2_VIS_HOR_15!$J$2:$J$21)</f>
        <v>13.035094534226833</v>
      </c>
      <c r="AP17" s="40">
        <f>AVERAGE(p3_VIS_HOR_15!$J$2:$J$21)</f>
        <v>13.712597610179108</v>
      </c>
      <c r="AQ17" s="39">
        <f>QUARTILE($AN17:$AP17, 4)-QUARTILE($AN17:$AP17, 3)</f>
        <v>1.2458869724498527</v>
      </c>
      <c r="AR17" s="39">
        <f>QUARTILE($AN17:$AP17, 3)-QUARTILE($AN17:$AP17, 2)</f>
        <v>1.2458869724498545</v>
      </c>
      <c r="AS17" s="39">
        <f>QUARTILE($AN17:$AP17, 2)-QUARTILE($AN17:$AP17, 1)</f>
        <v>0.33875153797613855</v>
      </c>
      <c r="AT17" s="39">
        <f>QUARTILE($AN17:$AP17, 1)</f>
        <v>13.373846072202969</v>
      </c>
      <c r="AU17" s="39">
        <f>QUARTILE($AN17:$AP17, 1)-QUARTILE($AN17:$AP17, 0)</f>
        <v>0.33875153797613677</v>
      </c>
      <c r="AW17" s="8">
        <v>15</v>
      </c>
      <c r="AX17" s="40">
        <f>AVERAGE(p1_VIS_VER_15!$J$2:$J$21)</f>
        <v>12.677712856266458</v>
      </c>
      <c r="AY17" s="40">
        <f>AVERAGE(p2_VIS_VER_15!$J$2:$J$21)</f>
        <v>11.785952120109389</v>
      </c>
      <c r="AZ17" s="40">
        <f>AVERAGE(p3_VIS_VER_15!$J$2:$J$21)</f>
        <v>11.430169187944156</v>
      </c>
      <c r="BA17" s="39">
        <f>QUARTILE($AX17:$AZ17, 4)-QUARTILE($AX17:$AZ17, 3)</f>
        <v>0.44588036807853548</v>
      </c>
      <c r="BB17" s="39">
        <f>QUARTILE($AX17:$AZ17, 3)-QUARTILE($AX17:$AZ17, 2)</f>
        <v>0.44588036807853371</v>
      </c>
      <c r="BC17" s="39">
        <f>QUARTILE($AX17:$AZ17, 2)-QUARTILE($AX17:$AZ17, 1)</f>
        <v>0.17789146608261674</v>
      </c>
      <c r="BD17" s="39">
        <f>QUARTILE($AX17:$AZ17, 1)</f>
        <v>11.608060654026772</v>
      </c>
      <c r="BE17" s="39">
        <f>QUARTILE($AX17:$AZ17, 1)-QUARTILE($AX17:$AZ17, 0)</f>
        <v>0.17789146608261674</v>
      </c>
    </row>
    <row r="18" spans="2:57" ht="21" thickBot="1">
      <c r="B18" s="25">
        <v>10</v>
      </c>
      <c r="C18" s="62" cm="1">
        <f t="array" ref="C18">SUM(N(p1_VIS_VER_10!$D$2:$D$21=p1_VIS_VER_10!$E$2:$E$21))/20</f>
        <v>0.85</v>
      </c>
      <c r="D18" s="66" cm="1">
        <f t="array" ref="D18">SUM(N(p2_VIS_VER_10!$D$2:$D$21=p2_VIS_VER_10!$E$2:$E$21))/20</f>
        <v>0.95</v>
      </c>
      <c r="E18" s="67" cm="1">
        <f t="array" ref="E18">SUM(N(p3_VIS_VER_10!$D$2:$D$21=p3_VIS_VER_10!$E$2:$E$21))/20</f>
        <v>0.95</v>
      </c>
      <c r="F18" s="41">
        <f>AVERAGE(C18:E18)</f>
        <v>0.91666666666666663</v>
      </c>
      <c r="G18" s="41">
        <f>MAX(C18:E18)-F18</f>
        <v>3.3333333333333326E-2</v>
      </c>
      <c r="H18" s="51">
        <f>F18-MIN(C18:E18)</f>
        <v>6.6666666666666652E-2</v>
      </c>
      <c r="I18" s="5"/>
      <c r="J18" s="25">
        <v>10</v>
      </c>
      <c r="K18" s="22">
        <f>AVERAGE(p1_VIS_VER_10!$C$2:$C$21)</f>
        <v>2.6600564999999996</v>
      </c>
      <c r="L18" s="14">
        <f>AVERAGE(p2_VIS_VER_10!$C$2:$C$21)</f>
        <v>1.9519069999999998</v>
      </c>
      <c r="M18" s="44">
        <f>AVERAGE(p3_VIS_VER_10!$C$2:$C$21)</f>
        <v>1.3561719999999997</v>
      </c>
      <c r="N18" s="46">
        <f>AVERAGE(K18:M18)</f>
        <v>1.9893784999999999</v>
      </c>
      <c r="O18" s="27">
        <f>MAX(K18:M18)-N18</f>
        <v>0.67067799999999966</v>
      </c>
      <c r="P18" s="70">
        <f>N18-MIN(K18:M18)</f>
        <v>0.63320650000000023</v>
      </c>
      <c r="Q18" s="27"/>
      <c r="AM18">
        <v>20</v>
      </c>
      <c r="AN18" s="40">
        <f>AVERAGE(p1_VIS_HOR_20!$J$2:$J$21)</f>
        <v>13.879409089891752</v>
      </c>
      <c r="AO18" s="40">
        <f>AVERAGE(p2_VIS_HOR_20!$J$2:$J$21)</f>
        <v>9.6120355434832092</v>
      </c>
      <c r="AP18" s="40">
        <f>AVERAGE(p3_VIS_HOR_20!$J$2:$J$21)</f>
        <v>10.715886657894734</v>
      </c>
      <c r="AQ18" s="39">
        <f>QUARTILE($AN18:$AP18, 4)-QUARTILE($AN18:$AP18, 3)</f>
        <v>1.5817612159985082</v>
      </c>
      <c r="AR18" s="39">
        <f>QUARTILE($AN18:$AP18, 3)-QUARTILE($AN18:$AP18, 2)</f>
        <v>1.5817612159985099</v>
      </c>
      <c r="AS18" s="39">
        <f>QUARTILE($AN18:$AP18, 2)-QUARTILE($AN18:$AP18, 1)</f>
        <v>0.55192555720576131</v>
      </c>
      <c r="AT18" s="39">
        <f>QUARTILE($AN18:$AP18, 1)</f>
        <v>10.163961100688972</v>
      </c>
      <c r="AU18" s="39">
        <f>QUARTILE($AN18:$AP18, 1)-QUARTILE($AN18:$AP18, 0)</f>
        <v>0.55192555720576308</v>
      </c>
      <c r="AW18" s="8">
        <v>20</v>
      </c>
      <c r="AX18" s="40">
        <f>AVERAGE(p1_VIS_VER_20!$J$2:$J$21)</f>
        <v>7.8967825407345318</v>
      </c>
      <c r="AY18" s="40">
        <f>AVERAGE(p2_VIS_VER_5!$J$2:$J$21)</f>
        <v>29.762826100190626</v>
      </c>
      <c r="AZ18" s="40">
        <f>AVERAGE(p3_VIS_VER_20!$J$2:$J$21)</f>
        <v>10.534399585973743</v>
      </c>
      <c r="BA18" s="39">
        <f>QUARTILE($AX18:$AZ18, 4)-QUARTILE($AX18:$AZ18, 3)</f>
        <v>9.6142132571084424</v>
      </c>
      <c r="BB18" s="39">
        <f>QUARTILE($AX18:$AZ18, 3)-QUARTILE($AX18:$AZ18, 2)</f>
        <v>9.6142132571084407</v>
      </c>
      <c r="BC18" s="39">
        <f>QUARTILE($AX18:$AZ18, 2)-QUARTILE($AX18:$AZ18, 1)</f>
        <v>1.3188085226196051</v>
      </c>
      <c r="BD18" s="39">
        <f>QUARTILE($AX18:$AZ18, 1)</f>
        <v>9.2155910633541378</v>
      </c>
      <c r="BE18" s="39">
        <f>QUARTILE($AX18:$AZ18, 1)-QUARTILE($AX18:$AZ18, 0)</f>
        <v>1.318808522619606</v>
      </c>
    </row>
    <row r="19" spans="2:57" ht="21" thickBot="1">
      <c r="B19" s="25">
        <v>15</v>
      </c>
      <c r="C19" s="62" cm="1">
        <f t="array" ref="C19">SUM(N(p1_VIS_VER_15!$D$2:$D$21=p1_VIS_VER_15!$E$2:$E$21))/20</f>
        <v>0.85</v>
      </c>
      <c r="D19" s="66" cm="1">
        <f t="array" ref="D19">SUM(N(p2_VIS_VER_15!$D$2:$D$21=p2_VIS_VER_15!$E$2:$E$21))/20</f>
        <v>0.9</v>
      </c>
      <c r="E19" s="67" cm="1">
        <f t="array" ref="E19">SUM(N(p3_VIS_VER_15!$D$2:$D$21=p3_VIS_VER_15!$E$2:$E$21))/20</f>
        <v>0.9</v>
      </c>
      <c r="F19" s="41">
        <f>AVERAGE(C19:E19)</f>
        <v>0.8833333333333333</v>
      </c>
      <c r="G19" s="41">
        <f>MAX(C19:E19)-F19</f>
        <v>1.6666666666666718E-2</v>
      </c>
      <c r="H19" s="51">
        <f>F19-MIN(C19:E19)</f>
        <v>3.3333333333333326E-2</v>
      </c>
      <c r="I19" s="5"/>
      <c r="J19" s="25">
        <v>15</v>
      </c>
      <c r="K19" s="22">
        <f>AVERAGE(p1_VIS_VER_15!$C$2:$C$21)</f>
        <v>2.4875965</v>
      </c>
      <c r="L19" s="14">
        <f>AVERAGE(p2_VIS_VER_15!$C$2:$C$21)</f>
        <v>1.8331585000000001</v>
      </c>
      <c r="M19" s="44">
        <f>AVERAGE(p3_VIS_VER_15!$C$2:$C$21)</f>
        <v>1.6835</v>
      </c>
      <c r="N19" s="46">
        <f>AVERAGE(K19:M19)</f>
        <v>2.0014183333333335</v>
      </c>
      <c r="O19" s="27">
        <f>MAX(K19:M19)-N19</f>
        <v>0.48617816666666647</v>
      </c>
      <c r="P19" s="70">
        <f>N19-MIN(K19:M19)</f>
        <v>0.31791833333333352</v>
      </c>
      <c r="Q19" s="27"/>
      <c r="AN19" s="35"/>
      <c r="AO19" s="35"/>
      <c r="AP19" s="35"/>
      <c r="AQ19" s="39"/>
      <c r="AR19" s="27"/>
      <c r="AS19" s="27"/>
      <c r="AU19" s="5"/>
      <c r="AV19" s="35"/>
      <c r="AW19" s="35"/>
      <c r="AX19" s="35"/>
      <c r="AY19" s="39"/>
      <c r="AZ19" s="27"/>
      <c r="BA19" s="27"/>
    </row>
    <row r="20" spans="2:57" ht="21" thickBot="1">
      <c r="B20" s="26">
        <v>20</v>
      </c>
      <c r="C20" s="62" cm="1">
        <f t="array" ref="C20">SUM(N(p1_VIS_VER_20!$D$2:$D$21=p1_VIS_VER_20!$E$2:$E$21))/20</f>
        <v>0.95</v>
      </c>
      <c r="D20" s="68" cm="1">
        <f t="array" ref="D20">SUM(N(p2_VIS_VER_20!$D$2:$D$21=p2_VIS_VER_20!$E$2:$E$21))/20</f>
        <v>0.9</v>
      </c>
      <c r="E20" s="69" cm="1">
        <f t="array" ref="E20">SUM(N(p3_VIS_VER_20!$D$2:$D$21=p3_VIS_VER_20!$E$2:$E$21))/20</f>
        <v>0.8</v>
      </c>
      <c r="F20" s="41">
        <f>AVERAGE(C20:E20)</f>
        <v>0.88333333333333341</v>
      </c>
      <c r="G20" s="41">
        <f>MAX(C20:E20)-F20</f>
        <v>6.6666666666666541E-2</v>
      </c>
      <c r="H20" s="51">
        <f>F20-MIN(C20:E20)</f>
        <v>8.333333333333337E-2</v>
      </c>
      <c r="I20" s="7"/>
      <c r="J20" s="26">
        <v>20</v>
      </c>
      <c r="K20" s="22">
        <f>AVERAGE(p1_VIS_VER_20!$C$2:$C$21)</f>
        <v>3.4200290000000004</v>
      </c>
      <c r="L20" s="18">
        <f>AVERAGE(p2_VIS_VER_20!$C$2:$C$21)</f>
        <v>2.4379439999999999</v>
      </c>
      <c r="M20" s="48">
        <f>AVERAGE(p3_VIS_VER_20!$C$2:$C$21)</f>
        <v>2.1695994999999999</v>
      </c>
      <c r="N20" s="47">
        <f>AVERAGE(K20:M20)</f>
        <v>2.6758574999999998</v>
      </c>
      <c r="O20" s="27">
        <f>MAX(K20:M20)-N20</f>
        <v>0.74417150000000065</v>
      </c>
      <c r="P20" s="70">
        <f>N20-MIN(K20:M20)</f>
        <v>0.50625799999999987</v>
      </c>
      <c r="Q20" s="27"/>
      <c r="AM20" s="105" t="s">
        <v>82</v>
      </c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</row>
    <row r="21" spans="2:57">
      <c r="AM21" s="4" t="s">
        <v>23</v>
      </c>
      <c r="AN21" s="5" t="s">
        <v>19</v>
      </c>
      <c r="AO21" s="5" t="s">
        <v>20</v>
      </c>
      <c r="AP21" s="5" t="s">
        <v>21</v>
      </c>
      <c r="AQ21" s="101" t="s">
        <v>83</v>
      </c>
      <c r="AR21" s="101" t="s">
        <v>84</v>
      </c>
      <c r="AS21" s="101" t="s">
        <v>85</v>
      </c>
      <c r="AT21" s="71">
        <v>25</v>
      </c>
      <c r="AU21" s="71" t="s">
        <v>86</v>
      </c>
      <c r="AV21" s="5"/>
      <c r="AW21" s="72" t="s">
        <v>24</v>
      </c>
      <c r="AX21" s="72" t="s">
        <v>19</v>
      </c>
      <c r="AY21" s="72" t="s">
        <v>20</v>
      </c>
      <c r="AZ21" s="72" t="s">
        <v>21</v>
      </c>
      <c r="BA21" s="101" t="s">
        <v>83</v>
      </c>
      <c r="BB21" s="101" t="s">
        <v>84</v>
      </c>
      <c r="BC21" s="101" t="s">
        <v>85</v>
      </c>
      <c r="BD21" s="71">
        <v>25</v>
      </c>
      <c r="BE21" s="71" t="s">
        <v>86</v>
      </c>
    </row>
    <row r="22" spans="2:57" ht="21" thickBot="1">
      <c r="AM22" s="4">
        <v>5</v>
      </c>
      <c r="AN22" s="40">
        <f>AVERAGE(p1_INV_HOR_5!$F$2:$F$21)</f>
        <v>0.6</v>
      </c>
      <c r="AO22" s="40">
        <f>AVERAGE(p2_INV_HOR_5!$F$2:$F$21)</f>
        <v>0.3</v>
      </c>
      <c r="AP22" s="40">
        <f>AVERAGE(p3_INV_HOR_5!$F$2:$F$21)</f>
        <v>0.65</v>
      </c>
      <c r="AQ22" s="39">
        <f>QUARTILE($AN22:$AP22, 4)-QUARTILE($AN22:$AP22, 3)</f>
        <v>2.5000000000000022E-2</v>
      </c>
      <c r="AR22" s="39">
        <f>QUARTILE($AN22:$AP22, 3)-QUARTILE($AN22:$AP22, 2)</f>
        <v>2.5000000000000022E-2</v>
      </c>
      <c r="AS22" s="39">
        <f>QUARTILE($AN22:$AP22, 2)-QUARTILE($AN22:$AP22, 1)</f>
        <v>0.15000000000000002</v>
      </c>
      <c r="AT22" s="39">
        <f>QUARTILE($AN22:$AP22, 1)</f>
        <v>0.44999999999999996</v>
      </c>
      <c r="AU22" s="39">
        <f>QUARTILE($AN22:$AP22, 1)-QUARTILE($AN22:$AP22, 0)</f>
        <v>0.14999999999999997</v>
      </c>
      <c r="AV22" s="5"/>
      <c r="AW22" s="8">
        <v>5</v>
      </c>
      <c r="AX22" s="40">
        <f>AVERAGE(p1_INV_VER_5!$F$2:$F$21)</f>
        <v>1.6</v>
      </c>
      <c r="AY22" s="40">
        <f>AVERAGE(p2_INV_VER_5!$F$2:$F$21)</f>
        <v>0.45</v>
      </c>
      <c r="AZ22" s="40">
        <f>AVERAGE(p3_INV_VER_5!$F$2:$F$21)</f>
        <v>0.9</v>
      </c>
      <c r="BA22" s="39">
        <f>QUARTILE($AX22:$AZ22, 4)-QUARTILE($AX22:$AZ22, 3)</f>
        <v>0.35000000000000009</v>
      </c>
      <c r="BB22" s="39">
        <f>QUARTILE($AX22:$AZ22, 3)-QUARTILE($AX22:$AZ22, 2)</f>
        <v>0.35</v>
      </c>
      <c r="BC22" s="39">
        <f>QUARTILE($AX22:$AZ22, 2)-QUARTILE($AX22:$AZ22, 1)</f>
        <v>0.22499999999999998</v>
      </c>
      <c r="BD22" s="39">
        <f>QUARTILE($AX22:$AZ22, 1)</f>
        <v>0.67500000000000004</v>
      </c>
      <c r="BE22" s="39">
        <f>QUARTILE($AX22:$AZ22, 1)-QUARTILE($AX22:$AZ22, 0)</f>
        <v>0.22500000000000003</v>
      </c>
    </row>
    <row r="23" spans="2:57" ht="21" thickBot="1">
      <c r="B23" s="1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5"/>
      <c r="S23" s="8" t="s">
        <v>19</v>
      </c>
      <c r="T23" s="28"/>
      <c r="U23" s="28"/>
      <c r="V23" s="28"/>
      <c r="W23" s="28"/>
      <c r="X23" s="28"/>
      <c r="Y23" s="28"/>
      <c r="Z23" s="28">
        <f>COUNTIF(p1_INV_HOR_5!$D$2:$D$21, 0)</f>
        <v>8</v>
      </c>
      <c r="AA23" s="28">
        <f>COUNTIF(p1_INV_HOR_5!$D$2:$D$21, 1)</f>
        <v>1</v>
      </c>
      <c r="AB23" s="28">
        <f>COUNTIF(p1_INV_HOR_5!$D$2:$D$21, 2)</f>
        <v>0</v>
      </c>
      <c r="AC23" s="28">
        <f>COUNTIF(p1_INV_HOR_5!$D$2:$D$21, 3)</f>
        <v>3</v>
      </c>
      <c r="AD23" s="28">
        <f>COUNTIF(p1_INV_HOR_5!$D$2:$D$21, 4)</f>
        <v>8</v>
      </c>
      <c r="AE23" s="28"/>
      <c r="AF23" s="28"/>
      <c r="AG23" s="28"/>
      <c r="AH23" s="28"/>
      <c r="AI23" s="28"/>
      <c r="AJ23" s="28"/>
      <c r="AK23" s="28"/>
      <c r="AL23" s="5"/>
      <c r="AM23" s="4">
        <v>10</v>
      </c>
      <c r="AN23" s="40">
        <f>AVERAGE(p1_INV_HOR_10!$F$2:$F$21)</f>
        <v>1.45</v>
      </c>
      <c r="AO23" s="40">
        <f>AVERAGE(p2_INV_HOR_10!$F$2:$F$21)</f>
        <v>1.3</v>
      </c>
      <c r="AP23" s="40">
        <f>AVERAGE(p3_INV_HOR_10!$F$2:$F$21)</f>
        <v>1.7</v>
      </c>
      <c r="AQ23" s="39">
        <f>QUARTILE($AN23:$AP23, 4)-QUARTILE($AN23:$AP23, 3)</f>
        <v>0.125</v>
      </c>
      <c r="AR23" s="39">
        <f>QUARTILE($AN23:$AP23, 3)-QUARTILE($AN23:$AP23, 2)</f>
        <v>0.125</v>
      </c>
      <c r="AS23" s="39">
        <f>QUARTILE($AN23:$AP23, 2)-QUARTILE($AN23:$AP23, 1)</f>
        <v>7.4999999999999956E-2</v>
      </c>
      <c r="AT23" s="39">
        <f>QUARTILE($AN23:$AP23, 1)</f>
        <v>1.375</v>
      </c>
      <c r="AU23" s="39">
        <f>QUARTILE($AN23:$AP23, 1)-QUARTILE($AN23:$AP23, 0)</f>
        <v>7.4999999999999956E-2</v>
      </c>
      <c r="AV23" s="5"/>
      <c r="AW23" s="8">
        <v>10</v>
      </c>
      <c r="AX23" s="40">
        <f>AVERAGE(p1_INV_VER_10!$F$2:$F$21)</f>
        <v>3.35</v>
      </c>
      <c r="AY23" s="40">
        <f>AVERAGE(p2_INV_VER_10!$F$2:$F$21)</f>
        <v>1.95</v>
      </c>
      <c r="AZ23" s="40">
        <f>AVERAGE(p3_INV_VER_10!$F$2:$F$21)</f>
        <v>2</v>
      </c>
      <c r="BA23" s="39">
        <f>QUARTILE($AX23:$AZ23, 4)-QUARTILE($AX23:$AZ23, 3)</f>
        <v>0.67500000000000027</v>
      </c>
      <c r="BB23" s="39">
        <f>QUARTILE($AX23:$AZ23, 3)-QUARTILE($AX23:$AZ23, 2)</f>
        <v>0.67499999999999982</v>
      </c>
      <c r="BC23" s="39">
        <f>QUARTILE($AX23:$AZ23, 2)-QUARTILE($AX23:$AZ23, 1)</f>
        <v>2.4999999999999911E-2</v>
      </c>
      <c r="BD23" s="39">
        <f>QUARTILE($AX23:$AZ23, 1)</f>
        <v>1.9750000000000001</v>
      </c>
      <c r="BE23" s="39">
        <f>QUARTILE($AX23:$AZ23, 1)-QUARTILE($AX23:$AZ23, 0)</f>
        <v>2.5000000000000133E-2</v>
      </c>
    </row>
    <row r="24" spans="2:57" ht="21" thickBot="1">
      <c r="B24" s="4"/>
      <c r="C24" s="107" t="s">
        <v>13</v>
      </c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  <c r="Q24" s="15"/>
      <c r="S24" s="30"/>
      <c r="T24" s="5"/>
      <c r="U24" s="5"/>
      <c r="V24" s="5"/>
      <c r="W24" s="5">
        <f>COUNTIF(p1_INV_HOR_10!$D$2:$D$21, 0)</f>
        <v>6</v>
      </c>
      <c r="X24" s="5">
        <f>COUNTIF(p1_INV_HOR_10!$D$2:$D$21, 1)</f>
        <v>0</v>
      </c>
      <c r="Y24" s="5">
        <f>COUNTIF(p1_INV_HOR_10!$D$2:$D$21, 2)</f>
        <v>0</v>
      </c>
      <c r="Z24" s="5">
        <f>COUNTIF(p1_INV_HOR_10!$D$2:$D$21, 3)</f>
        <v>0</v>
      </c>
      <c r="AA24" s="5">
        <f>COUNTIF(p1_INV_HOR_10!$D$2:$D$21, 4)</f>
        <v>2</v>
      </c>
      <c r="AB24" s="5">
        <f>COUNTIF(p1_INV_HOR_10!$D$2:$D$21, 5)</f>
        <v>1</v>
      </c>
      <c r="AC24" s="5">
        <f>COUNTIF(p1_INV_HOR_10!$D$2:$D$21, 6)</f>
        <v>1</v>
      </c>
      <c r="AD24" s="5">
        <f>COUNTIF(p1_INV_HOR_10!$D$2:$D$21, 7)</f>
        <v>1</v>
      </c>
      <c r="AE24" s="5">
        <f>COUNTIF(p1_INV_HOR_10!$D$2:$D$21, 8)</f>
        <v>0</v>
      </c>
      <c r="AF24" s="5">
        <f>COUNTIF(p1_INV_HOR_10!$D$2:$D$21, 9)</f>
        <v>9</v>
      </c>
      <c r="AG24" s="5"/>
      <c r="AH24" s="5"/>
      <c r="AI24" s="5"/>
      <c r="AJ24" s="5"/>
      <c r="AK24" s="5"/>
      <c r="AL24" s="5"/>
      <c r="AM24" s="4">
        <v>15</v>
      </c>
      <c r="AN24" s="40">
        <f>AVERAGE(p1_INV_HOR_15!$F$2:$F$21)</f>
        <v>2.15</v>
      </c>
      <c r="AO24" s="40">
        <f>AVERAGE(p2_INV_HOR_15!$F$2:$F$21)</f>
        <v>3</v>
      </c>
      <c r="AP24" s="40">
        <f>AVERAGE(p3_INV_HOR_15!$F$2:$F$21)</f>
        <v>3.75</v>
      </c>
      <c r="AQ24" s="39">
        <f>QUARTILE($AN24:$AP24, 4)-QUARTILE($AN24:$AP24, 3)</f>
        <v>0.375</v>
      </c>
      <c r="AR24" s="39">
        <f>QUARTILE($AN24:$AP24, 3)-QUARTILE($AN24:$AP24, 2)</f>
        <v>0.375</v>
      </c>
      <c r="AS24" s="39">
        <f>QUARTILE($AN24:$AP24, 2)-QUARTILE($AN24:$AP24, 1)</f>
        <v>0.42499999999999982</v>
      </c>
      <c r="AT24" s="39">
        <f>QUARTILE($AN24:$AP24, 1)</f>
        <v>2.5750000000000002</v>
      </c>
      <c r="AU24" s="39">
        <f>QUARTILE($AN24:$AP24, 1)-QUARTILE($AN24:$AP24, 0)</f>
        <v>0.42500000000000027</v>
      </c>
      <c r="AV24" s="5"/>
      <c r="AW24" s="8">
        <v>15</v>
      </c>
      <c r="AX24" s="40">
        <f>AVERAGE(p1_INV_VER_15!$F$2:$F$21)</f>
        <v>6.95</v>
      </c>
      <c r="AY24" s="40">
        <f>AVERAGE(p2_INV_VER_15!$F$2:$F$21)</f>
        <v>6.5</v>
      </c>
      <c r="AZ24" s="40">
        <f>AVERAGE(p3_INV_VER_15!$F$2:$F$21)</f>
        <v>2.25</v>
      </c>
      <c r="BA24" s="39">
        <f>QUARTILE($AX24:$AZ24, 4)-QUARTILE($AX24:$AZ24, 3)</f>
        <v>0.22500000000000053</v>
      </c>
      <c r="BB24" s="39">
        <f>QUARTILE($AX24:$AZ24, 3)-QUARTILE($AX24:$AZ24, 2)</f>
        <v>0.22499999999999964</v>
      </c>
      <c r="BC24" s="39">
        <f>QUARTILE($AX24:$AZ24, 2)-QUARTILE($AX24:$AZ24, 1)</f>
        <v>2.125</v>
      </c>
      <c r="BD24" s="39">
        <f>QUARTILE($AX24:$AZ24, 1)</f>
        <v>4.375</v>
      </c>
      <c r="BE24" s="39">
        <f>QUARTILE($AX24:$AZ24, 1)-QUARTILE($AX24:$AZ24, 0)</f>
        <v>2.125</v>
      </c>
    </row>
    <row r="25" spans="2:57" ht="21" thickBot="1">
      <c r="B25" s="4" t="s">
        <v>7</v>
      </c>
      <c r="C25" s="110" t="s">
        <v>78</v>
      </c>
      <c r="D25" s="110"/>
      <c r="E25" s="110"/>
      <c r="F25" s="110"/>
      <c r="G25" s="36"/>
      <c r="H25" s="36"/>
      <c r="I25" s="5"/>
      <c r="J25" s="16" t="s">
        <v>15</v>
      </c>
      <c r="K25" s="110" t="s">
        <v>16</v>
      </c>
      <c r="L25" s="110"/>
      <c r="M25" s="110"/>
      <c r="N25" s="110"/>
      <c r="O25" s="110"/>
      <c r="P25" s="111"/>
      <c r="Q25" s="15"/>
      <c r="S25" s="30"/>
      <c r="T25" s="5"/>
      <c r="U25" s="5">
        <f>COUNTIF(p1_INV_HOR_15!$D$2:$D$21, 0)</f>
        <v>4</v>
      </c>
      <c r="V25" s="5">
        <f>COUNTIF(p1_INV_HOR_15!$D$2:$D$21, 1)</f>
        <v>1</v>
      </c>
      <c r="W25" s="5">
        <f>COUNTIF(p1_INV_HOR_15!$D$2:$D$21, 2)</f>
        <v>1</v>
      </c>
      <c r="X25" s="5">
        <f>COUNTIF(p1_INV_HOR_15!$D$2:$D$21, 3)</f>
        <v>0</v>
      </c>
      <c r="Y25" s="5">
        <f>COUNTIF(p1_INV_HOR_15!$D$2:$D$21, 4)</f>
        <v>0</v>
      </c>
      <c r="Z25" s="5">
        <f>COUNTIF(p1_INV_HOR_15!$D$2:$D$21, 5)</f>
        <v>1</v>
      </c>
      <c r="AA25" s="5">
        <f>COUNTIF(p1_INV_HOR_15!$D$2:$D$21, 6)</f>
        <v>1</v>
      </c>
      <c r="AB25" s="5">
        <f>COUNTIF(p1_INV_HOR_15!$D$2:$D$21, 7)</f>
        <v>1</v>
      </c>
      <c r="AC25" s="5">
        <f>COUNTIF(p1_INV_HOR_15!$D$2:$D$21, 8)</f>
        <v>1</v>
      </c>
      <c r="AD25" s="5">
        <f>COUNTIF(p1_INV_HOR_15!$D$2:$D$21, 9)</f>
        <v>0</v>
      </c>
      <c r="AE25" s="5">
        <f>COUNTIF(p1_INV_HOR_15!$D$2:$D$21, 10)</f>
        <v>1</v>
      </c>
      <c r="AF25" s="5">
        <f>COUNTIF(p1_INV_HOR_15!$D$2:$D$21, 11)</f>
        <v>2</v>
      </c>
      <c r="AG25" s="5">
        <f>COUNTIF(p1_INV_HOR_15!$D$2:$D$21, 12)</f>
        <v>0</v>
      </c>
      <c r="AH25" s="5">
        <f>COUNTIF(p1_INV_HOR_15!$D$2:$D$21, 13)</f>
        <v>2</v>
      </c>
      <c r="AI25" s="5">
        <f>COUNTIF(p1_INV_HOR_15!$D$2:$D$21, 14)</f>
        <v>5</v>
      </c>
      <c r="AJ25" s="5"/>
      <c r="AK25" s="5"/>
      <c r="AL25" s="5"/>
      <c r="AM25" s="4">
        <v>20</v>
      </c>
      <c r="AN25" s="40">
        <f>AVERAGE(p1_INV_HOR_20!$F$2:$F$21)</f>
        <v>2.65</v>
      </c>
      <c r="AO25" s="40">
        <f>AVERAGE(p2_INV_HOR_20!$F$2:$F$21)</f>
        <v>3.55</v>
      </c>
      <c r="AP25" s="40">
        <f>AVERAGE(p3_INV_HOR_20!$F$2:$F$21)</f>
        <v>4.4000000000000004</v>
      </c>
      <c r="AQ25" s="39">
        <f>QUARTILE($AN25:$AP25, 4)-QUARTILE($AN25:$AP25, 3)</f>
        <v>0.42500000000000027</v>
      </c>
      <c r="AR25" s="39">
        <f>QUARTILE($AN25:$AP25, 3)-QUARTILE($AN25:$AP25, 2)</f>
        <v>0.42500000000000027</v>
      </c>
      <c r="AS25" s="39">
        <f>QUARTILE($AN25:$AP25, 2)-QUARTILE($AN25:$AP25, 1)</f>
        <v>0.45000000000000018</v>
      </c>
      <c r="AT25" s="39">
        <f>QUARTILE($AN25:$AP25, 1)</f>
        <v>3.0999999999999996</v>
      </c>
      <c r="AU25" s="39">
        <f>QUARTILE($AN25:$AP25, 1)-QUARTILE($AN25:$AP25, 0)</f>
        <v>0.44999999999999973</v>
      </c>
      <c r="AV25" s="5"/>
      <c r="AW25" s="8">
        <v>20</v>
      </c>
      <c r="AX25" s="40">
        <f>AVERAGE(p1_INV_VER_20!$F$2:$F$21)</f>
        <v>9.9</v>
      </c>
      <c r="AY25" s="40">
        <f>AVERAGE(p2_INV_VER_20!$F$2:$F$21)</f>
        <v>5.55</v>
      </c>
      <c r="AZ25" s="40">
        <f>AVERAGE(p3_INV_VER_20!$F$2:$F$21)</f>
        <v>5.35</v>
      </c>
      <c r="BA25" s="39">
        <f>QUARTILE($AX25:$AZ25, 4)-QUARTILE($AX25:$AZ25, 3)</f>
        <v>2.1750000000000007</v>
      </c>
      <c r="BB25" s="39">
        <f>QUARTILE($AX25:$AZ25, 3)-QUARTILE($AX25:$AZ25, 2)</f>
        <v>2.1749999999999998</v>
      </c>
      <c r="BC25" s="39">
        <f>QUARTILE($AX25:$AZ25, 2)-QUARTILE($AX25:$AZ25, 1)</f>
        <v>0.10000000000000053</v>
      </c>
      <c r="BD25" s="39">
        <f>QUARTILE($AX25:$AZ25, 1)</f>
        <v>5.4499999999999993</v>
      </c>
      <c r="BE25" s="39">
        <f>QUARTILE($AX25:$AZ25, 1)-QUARTILE($AX25:$AZ25, 0)</f>
        <v>9.9999999999999645E-2</v>
      </c>
    </row>
    <row r="26" spans="2:57" ht="21" thickBot="1">
      <c r="B26" s="17" t="s">
        <v>5</v>
      </c>
      <c r="C26" s="10" t="s">
        <v>8</v>
      </c>
      <c r="D26" s="11" t="s">
        <v>9</v>
      </c>
      <c r="E26" s="12" t="s">
        <v>10</v>
      </c>
      <c r="F26" s="13" t="s">
        <v>12</v>
      </c>
      <c r="G26" s="13"/>
      <c r="H26" s="13"/>
      <c r="I26" s="5"/>
      <c r="J26" s="15" t="s">
        <v>5</v>
      </c>
      <c r="K26" s="10" t="s">
        <v>8</v>
      </c>
      <c r="L26" s="11" t="s">
        <v>9</v>
      </c>
      <c r="M26" s="11" t="s">
        <v>10</v>
      </c>
      <c r="N26" s="45" t="s">
        <v>12</v>
      </c>
      <c r="O26" s="13" t="s">
        <v>79</v>
      </c>
      <c r="P26" s="13" t="s">
        <v>80</v>
      </c>
      <c r="Q26" s="13"/>
      <c r="S26" s="32">
        <f>COUNTIF(p1_INV_HOR_20!$D$2:$D$21, 0)</f>
        <v>3</v>
      </c>
      <c r="T26" s="33">
        <f>COUNTIF(p1_INV_HOR_20!$D$2:$D$21, 1)</f>
        <v>0</v>
      </c>
      <c r="U26" s="33">
        <f>COUNTIF(p1_INV_HOR_20!$D$2:$D$21, 2)</f>
        <v>1</v>
      </c>
      <c r="V26" s="33">
        <f>COUNTIF(p1_INV_HOR_20!$D$2:$D$21, 3)</f>
        <v>0</v>
      </c>
      <c r="W26" s="33">
        <f>COUNTIF(p1_INV_HOR_20!$D$2:$D$21, 4)</f>
        <v>1</v>
      </c>
      <c r="X26" s="33">
        <f>COUNTIF(p1_INV_HOR_20!$D$2:$D$21, 5)</f>
        <v>1</v>
      </c>
      <c r="Y26" s="33">
        <f>COUNTIF(p1_INV_HOR_20!$D$2:$D$21, 6)</f>
        <v>0</v>
      </c>
      <c r="Z26" s="33">
        <f>COUNTIF(p1_INV_HOR_20!$D$2:$D$21, 7)</f>
        <v>2</v>
      </c>
      <c r="AA26" s="33">
        <f>COUNTIF(p1_INV_HOR_20!$D$2:$D$21, 8)</f>
        <v>1</v>
      </c>
      <c r="AB26" s="33">
        <f>COUNTIF(p1_INV_HOR_20!$D$2:$D$21, 9)</f>
        <v>0</v>
      </c>
      <c r="AC26" s="33">
        <f>COUNTIF(p1_INV_HOR_20!$D$2:$D$21, 10)</f>
        <v>1</v>
      </c>
      <c r="AD26" s="33">
        <f>COUNTIF(p1_INV_HOR_20!$D$2:$D$21, 11)</f>
        <v>0</v>
      </c>
      <c r="AE26" s="33">
        <f>COUNTIF(p1_INV_HOR_20!$D$2:$D$21, 12)</f>
        <v>0</v>
      </c>
      <c r="AF26" s="33">
        <f>COUNTIF(p1_INV_HOR_20!$D$2:$D$21, 13)</f>
        <v>0</v>
      </c>
      <c r="AG26" s="33">
        <f>COUNTIF(p1_INV_HOR_20!$D$2:$D$21, 14)</f>
        <v>1</v>
      </c>
      <c r="AH26" s="33">
        <f>COUNTIF(p1_INV_HOR_20!$D$2:$D$21, 16)</f>
        <v>1</v>
      </c>
      <c r="AI26" s="33">
        <f>COUNTIF(p1_INV_HOR_20!$D$2:$D$21, 17)</f>
        <v>0</v>
      </c>
      <c r="AJ26" s="33">
        <f>COUNTIF(p1_INV_HOR_20!$D$2:$D$21, 18)</f>
        <v>0</v>
      </c>
      <c r="AK26" s="33">
        <f>COUNTIF(p1_INV_HOR_20!$D$2:$D$21, 19)</f>
        <v>8</v>
      </c>
      <c r="AL26" s="5"/>
      <c r="AM26" s="4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6"/>
    </row>
    <row r="27" spans="2:57" ht="21" thickBot="1">
      <c r="B27" s="24">
        <v>5</v>
      </c>
      <c r="C27" s="61" cm="1">
        <f t="array" ref="C27">SUM(N(p1_INV_HOR_5!$D$2:$D$21=p1_INV_HOR_5!$E$2:$E$21))/20</f>
        <v>0.4</v>
      </c>
      <c r="D27" s="61" cm="1">
        <f t="array" ref="D27">SUM(N(p2_INV_HOR_5!$D$2:$D$21=p2_INV_HOR_5!$E$2:$E$21))/20</f>
        <v>0.7</v>
      </c>
      <c r="E27" s="61" cm="1">
        <f t="array" ref="E27">SUM(N(p3_INV_HOR_5!$D$2:$D$21=p3_INV_HOR_5!$E$2:$E$21))/20</f>
        <v>0.5</v>
      </c>
      <c r="F27" s="41">
        <f>AVERAGE(C27:E27)</f>
        <v>0.53333333333333333</v>
      </c>
      <c r="G27" s="41">
        <f>MAX(C27:E27)-F27</f>
        <v>0.16666666666666663</v>
      </c>
      <c r="H27" s="51">
        <f>F27-MIN(C27:E27)</f>
        <v>0.1333333333333333</v>
      </c>
      <c r="I27" s="5"/>
      <c r="J27" s="24">
        <v>5</v>
      </c>
      <c r="K27" s="22">
        <f>AVERAGE(p1_INV_HOR_5!$C$2:$C$21)</f>
        <v>1.9717140000000004</v>
      </c>
      <c r="L27" s="22">
        <f>AVERAGE(p2_INV_HOR_5!$C$2:$C$21)</f>
        <v>1.4260725000000001</v>
      </c>
      <c r="M27" s="49">
        <f>AVERAGE(p3_INV_HOR_5!$C$2:$C$21)</f>
        <v>1.3000944999999999</v>
      </c>
      <c r="N27" s="46">
        <f>AVERAGE(K27:M27)</f>
        <v>1.5659603333333336</v>
      </c>
      <c r="O27" s="27">
        <f>MAX(K27:M27)-N27</f>
        <v>0.40575366666666679</v>
      </c>
      <c r="P27" s="70">
        <f>N27-MIN(K27:M27)</f>
        <v>0.26586583333333369</v>
      </c>
      <c r="Q27" s="27"/>
      <c r="S27" s="8" t="s">
        <v>20</v>
      </c>
      <c r="T27" s="28"/>
      <c r="U27" s="28"/>
      <c r="V27" s="28"/>
      <c r="W27" s="28"/>
      <c r="X27" s="28"/>
      <c r="Y27" s="28"/>
      <c r="Z27" s="28">
        <f>COUNTIF(p2_INV_HOR_5!$D$2:$D$21, 0)</f>
        <v>5</v>
      </c>
      <c r="AA27" s="28">
        <f>COUNTIF(p2_INV_HOR_5!$D$2:$D$21, 1)</f>
        <v>1</v>
      </c>
      <c r="AB27" s="28">
        <f>COUNTIF(p2_INV_HOR_5!$D$2:$D$21, 2)</f>
        <v>6</v>
      </c>
      <c r="AC27" s="28">
        <f>COUNTIF(p2_INV_HOR_5!$D$2:$D$21, 3)</f>
        <v>1</v>
      </c>
      <c r="AD27" s="28">
        <f>COUNTIF(p2_INV_HOR_5!$D$2:$D$21, 4)</f>
        <v>7</v>
      </c>
      <c r="AE27" s="28"/>
      <c r="AF27" s="28"/>
      <c r="AG27" s="28"/>
      <c r="AH27" s="28"/>
      <c r="AI27" s="28"/>
      <c r="AJ27" s="28"/>
      <c r="AK27" s="28"/>
      <c r="AL27" s="5"/>
      <c r="AM27" s="4" t="s">
        <v>23</v>
      </c>
      <c r="AN27" s="5" t="s">
        <v>19</v>
      </c>
      <c r="AO27" s="5" t="s">
        <v>20</v>
      </c>
      <c r="AP27" s="5" t="s">
        <v>21</v>
      </c>
      <c r="AQ27" s="101" t="s">
        <v>83</v>
      </c>
      <c r="AR27" s="101" t="s">
        <v>84</v>
      </c>
      <c r="AS27" s="101" t="s">
        <v>85</v>
      </c>
      <c r="AT27" s="71">
        <v>25</v>
      </c>
      <c r="AU27" s="71" t="s">
        <v>86</v>
      </c>
      <c r="AV27" s="5"/>
      <c r="AW27" s="8" t="s">
        <v>24</v>
      </c>
      <c r="AX27" s="8" t="s">
        <v>19</v>
      </c>
      <c r="AY27" s="8" t="s">
        <v>20</v>
      </c>
      <c r="AZ27" s="8" t="s">
        <v>21</v>
      </c>
      <c r="BA27" s="101" t="s">
        <v>83</v>
      </c>
      <c r="BB27" s="101" t="s">
        <v>84</v>
      </c>
      <c r="BC27" s="101" t="s">
        <v>85</v>
      </c>
      <c r="BD27" s="71">
        <v>25</v>
      </c>
      <c r="BE27" s="71" t="s">
        <v>86</v>
      </c>
    </row>
    <row r="28" spans="2:57" ht="21" thickBot="1">
      <c r="B28" s="25">
        <v>10</v>
      </c>
      <c r="C28" s="62" cm="1">
        <f t="array" ref="C28">SUM(N(p1_INV_HOR_10!$D$2:$D$21=p1_INV_HOR_10!$E$2:$E$21))/20</f>
        <v>0.3</v>
      </c>
      <c r="D28" s="62" cm="1">
        <f t="array" ref="D28">SUM(N(p2_INV_HOR_10!$D$2:$D$21=p2_INV_HOR_10!$E$2:$E$21))/20</f>
        <v>0.4</v>
      </c>
      <c r="E28" s="62" cm="1">
        <f t="array" ref="E28">SUM(N(p3_INV_HOR_10!$D$2:$D$21=p3_INV_HOR_10!$E$2:$E$21))/20</f>
        <v>0.2</v>
      </c>
      <c r="F28" s="41">
        <f>AVERAGE(C28:E28)</f>
        <v>0.3</v>
      </c>
      <c r="G28" s="41">
        <f>MAX(C28:E28)-F28</f>
        <v>0.10000000000000003</v>
      </c>
      <c r="H28" s="51">
        <f>F28-MIN(C28:E28)</f>
        <v>9.9999999999999978E-2</v>
      </c>
      <c r="I28" s="5"/>
      <c r="J28" s="25">
        <v>10</v>
      </c>
      <c r="K28" s="22">
        <f>AVERAGE(p1_INV_HOR_10!$C$2:$C$21)</f>
        <v>2.2932084999999995</v>
      </c>
      <c r="L28" s="22">
        <f>AVERAGE(p2_INV_HOR_10!$C$2:$C$21)</f>
        <v>1.5062060000000002</v>
      </c>
      <c r="M28" s="49">
        <f>AVERAGE(p3_INV_HOR_10!$C$2:$C$21)</f>
        <v>1.5407104999999999</v>
      </c>
      <c r="N28" s="46">
        <f>AVERAGE(K28:M28)</f>
        <v>1.7800416666666665</v>
      </c>
      <c r="O28" s="27">
        <f>MAX(K28:M28)-N28</f>
        <v>0.51316683333333302</v>
      </c>
      <c r="P28" s="70">
        <f>N28-MIN(K28:M28)</f>
        <v>0.27383566666666637</v>
      </c>
      <c r="Q28" s="27"/>
      <c r="S28" s="30"/>
      <c r="T28" s="5"/>
      <c r="U28" s="5"/>
      <c r="V28" s="5"/>
      <c r="W28" s="5">
        <f>COUNTIF(p2_INV_HOR_10!$D$2:$D$21, 0)</f>
        <v>4</v>
      </c>
      <c r="X28" s="5">
        <f>COUNTIF(p2_INV_HOR_10!$D$2:$D$21, 1)</f>
        <v>0</v>
      </c>
      <c r="Y28" s="5">
        <f>COUNTIF(p2_INV_HOR_10!$D$2:$D$21, 2)</f>
        <v>2</v>
      </c>
      <c r="Z28" s="5">
        <f>COUNTIF(p2_INV_HOR_10!$D$2:$D$21, 3)</f>
        <v>1</v>
      </c>
      <c r="AA28" s="5">
        <f>COUNTIF(p2_INV_HOR_10!$D$2:$D$21, 4)</f>
        <v>2</v>
      </c>
      <c r="AB28" s="5">
        <f>COUNTIF(p2_INV_HOR_10!$D$2:$D$21, 5)</f>
        <v>0</v>
      </c>
      <c r="AC28" s="5">
        <f>COUNTIF(p2_INV_HOR_10!$D$2:$D$21, 6)</f>
        <v>2</v>
      </c>
      <c r="AD28" s="5">
        <f>COUNTIF(p2_INV_HOR_10!$D$2:$D$21, 7)</f>
        <v>0</v>
      </c>
      <c r="AE28" s="5">
        <f>COUNTIF(p2_INV_HOR_10!$D$2:$D$21, 8)</f>
        <v>4</v>
      </c>
      <c r="AF28" s="5">
        <f>COUNTIF(p2_INV_HOR_10!$D$2:$D$21, 9)</f>
        <v>5</v>
      </c>
      <c r="AG28" s="5"/>
      <c r="AH28" s="5"/>
      <c r="AI28" s="5"/>
      <c r="AJ28" s="5"/>
      <c r="AK28" s="5"/>
      <c r="AL28" s="5"/>
      <c r="AM28" s="4">
        <v>5</v>
      </c>
      <c r="AN28" s="40">
        <f>AVERAGE(p1_VIS_HOR_5!$F$2:$F$21)</f>
        <v>0</v>
      </c>
      <c r="AO28" s="40">
        <f>AVERAGE(p2_VIS_HOR_5!$F$2:$F$21)</f>
        <v>0.1</v>
      </c>
      <c r="AP28" s="40">
        <f>AVERAGE(p3_VIS_HOR_5!$F$2:$F$21)</f>
        <v>0.05</v>
      </c>
      <c r="AQ28" s="39">
        <f>QUARTILE($AN28:$AP28, 4)-QUARTILE($AN28:$AP28, 3)</f>
        <v>2.4999999999999994E-2</v>
      </c>
      <c r="AR28" s="39">
        <f>QUARTILE($AN28:$AP28, 3)-QUARTILE($AN28:$AP28, 2)</f>
        <v>2.5000000000000008E-2</v>
      </c>
      <c r="AS28" s="39">
        <f>QUARTILE($AN28:$AP28, 2)-QUARTILE($AN28:$AP28, 1)</f>
        <v>2.5000000000000001E-2</v>
      </c>
      <c r="AT28" s="39">
        <f>QUARTILE($AN28:$AP28, 1)</f>
        <v>2.5000000000000001E-2</v>
      </c>
      <c r="AU28" s="39">
        <f>QUARTILE($AN28:$AP28, 1)-QUARTILE($AN28:$AP28, 0)</f>
        <v>2.5000000000000001E-2</v>
      </c>
      <c r="AV28" s="5"/>
      <c r="AW28" s="8">
        <v>5</v>
      </c>
      <c r="AX28" s="40">
        <f>AVERAGE(p1_VIS_VER_5!$F$2:$F$21)</f>
        <v>0.05</v>
      </c>
      <c r="AY28" s="40">
        <f>AVERAGE(p2_VIS_VER_5!$F$2:$F$21)</f>
        <v>0</v>
      </c>
      <c r="AZ28" s="40">
        <f>AVERAGE(p3_VIS_VER_5!$F$2:$F$21)</f>
        <v>0.1</v>
      </c>
      <c r="BA28" s="39">
        <f>QUARTILE($AX28:$AZ28, 4)-QUARTILE($AX28:$AZ28, 3)</f>
        <v>2.4999999999999994E-2</v>
      </c>
      <c r="BB28" s="39">
        <f>QUARTILE($AX28:$AZ28, 3)-QUARTILE($AX28:$AZ28, 2)</f>
        <v>2.5000000000000008E-2</v>
      </c>
      <c r="BC28" s="39">
        <f>QUARTILE($AX28:$AZ28, 2)-QUARTILE($AX28:$AZ28, 1)</f>
        <v>2.5000000000000001E-2</v>
      </c>
      <c r="BD28" s="39">
        <f>QUARTILE($AX28:$AZ28, 1)</f>
        <v>2.5000000000000001E-2</v>
      </c>
      <c r="BE28" s="39">
        <f>QUARTILE($AX28:$AZ28, 1)-QUARTILE($AX28:$AZ28, 0)</f>
        <v>2.5000000000000001E-2</v>
      </c>
    </row>
    <row r="29" spans="2:57" ht="21" thickBot="1">
      <c r="B29" s="25">
        <v>15</v>
      </c>
      <c r="C29" s="62" cm="1">
        <f t="array" ref="C29">SUM(N(p1_INV_HOR_15!$D$2:$D$21=p1_INV_HOR_15!$E$2:$E$21))/20</f>
        <v>0.1</v>
      </c>
      <c r="D29" s="62" cm="1">
        <f t="array" ref="D29">SUM(N(p2_INV_HOR_15!$D$2:$D$21=p2_INV_HOR_15!$E$2:$E$21))/20</f>
        <v>0.1</v>
      </c>
      <c r="E29" s="62" cm="1">
        <f t="array" ref="E29">SUM(N(p3_INV_HOR_15!$D$2:$D$21=p3_INV_HOR_15!$E$2:$E$21))/20</f>
        <v>0.1</v>
      </c>
      <c r="F29" s="41">
        <f>AVERAGE(C29:E29)</f>
        <v>0.10000000000000002</v>
      </c>
      <c r="G29" s="41">
        <f>MAX(C29:E29)-F29</f>
        <v>0</v>
      </c>
      <c r="H29" s="51">
        <f>F29-MIN(C29:E29)</f>
        <v>0</v>
      </c>
      <c r="I29" s="5"/>
      <c r="J29" s="25">
        <v>15</v>
      </c>
      <c r="K29" s="22">
        <f>AVERAGE(p1_INV_HOR_15!$C$2:$C$21)</f>
        <v>2.0910324999999998</v>
      </c>
      <c r="L29" s="22">
        <f>AVERAGE(p2_INV_HOR_15!$C$2:$C$21)</f>
        <v>1.5953040000000001</v>
      </c>
      <c r="M29" s="49">
        <f>AVERAGE(p3_INV_HOR_15!$C$2:$C$21)</f>
        <v>1.5936275000000002</v>
      </c>
      <c r="N29" s="46">
        <f>AVERAGE(K29:M29)</f>
        <v>1.7599879999999999</v>
      </c>
      <c r="O29" s="27">
        <f>MAX(K29:M29)-N29</f>
        <v>0.33104449999999996</v>
      </c>
      <c r="P29" s="70">
        <f>N29-MIN(K29:M29)</f>
        <v>0.16636049999999969</v>
      </c>
      <c r="Q29" s="27"/>
      <c r="S29" s="30"/>
      <c r="T29" s="5"/>
      <c r="U29" s="5">
        <f>COUNTIF(p2_INV_HOR_15!$D$2:$D$21, 0)</f>
        <v>10</v>
      </c>
      <c r="V29" s="5">
        <f>COUNTIF(p2_INV_HOR_15!$D$2:$D$21, 1)</f>
        <v>1</v>
      </c>
      <c r="W29" s="5">
        <f>COUNTIF(p2_INV_HOR_15!$D$2:$D$21, 2)</f>
        <v>1</v>
      </c>
      <c r="X29" s="5">
        <f>COUNTIF(p2_INV_HOR_15!$D$2:$D$21, 3)</f>
        <v>0</v>
      </c>
      <c r="Y29" s="5">
        <f>COUNTIF(p2_INV_HOR_15!$D$2:$D$21, 4)</f>
        <v>0</v>
      </c>
      <c r="Z29" s="5">
        <f>COUNTIF(p2_INV_HOR_15!$D$2:$D$21, 5)</f>
        <v>1</v>
      </c>
      <c r="AA29" s="5">
        <f>COUNTIF(p2_INV_HOR_15!$D$2:$D$21, 6)</f>
        <v>0</v>
      </c>
      <c r="AB29" s="5">
        <f>COUNTIF(p2_INV_HOR_15!$D$2:$D$21, 7)</f>
        <v>0</v>
      </c>
      <c r="AC29" s="5">
        <f>COUNTIF(p2_INV_HOR_15!$D$2:$D$21, 8)</f>
        <v>0</v>
      </c>
      <c r="AD29" s="5">
        <f>COUNTIF(p2_INV_HOR_15!$D$2:$D$21, 9)</f>
        <v>1</v>
      </c>
      <c r="AE29" s="5">
        <f>COUNTIF(p2_INV_HOR_15!$D$2:$D$21, 10)</f>
        <v>0</v>
      </c>
      <c r="AF29" s="5">
        <f>COUNTIF(p2_INV_HOR_15!$D$2:$D$21, 11)</f>
        <v>0</v>
      </c>
      <c r="AG29" s="5">
        <f>COUNTIF(p2_INV_HOR_15!$D$2:$D$21, 12)</f>
        <v>0</v>
      </c>
      <c r="AH29" s="5">
        <f>COUNTIF(p2_INV_HOR_15!$D$2:$D$21, 13)</f>
        <v>0</v>
      </c>
      <c r="AI29" s="5">
        <f>COUNTIF(p2_INV_HOR_15!$D$2:$D$21, 14)</f>
        <v>6</v>
      </c>
      <c r="AJ29" s="5"/>
      <c r="AK29" s="5"/>
      <c r="AL29" s="5"/>
      <c r="AM29" s="4">
        <v>10</v>
      </c>
      <c r="AN29" s="40">
        <f>AVERAGE(p1_VIS_HOR_10!$F$2:$F$21)</f>
        <v>0</v>
      </c>
      <c r="AO29" s="40">
        <f>AVERAGE(p2_VIS_HOR_10!$F$2:$F$21)</f>
        <v>0.2</v>
      </c>
      <c r="AP29" s="40">
        <f>AVERAGE(p3_VIS_HOR_10!$F$2:$F$21)</f>
        <v>0.05</v>
      </c>
      <c r="AQ29" s="39">
        <f>QUARTILE($AN29:$AP29, 4)-QUARTILE($AN29:$AP29, 3)</f>
        <v>7.5000000000000011E-2</v>
      </c>
      <c r="AR29" s="39">
        <f>QUARTILE($AN29:$AP29, 3)-QUARTILE($AN29:$AP29, 2)</f>
        <v>7.4999999999999997E-2</v>
      </c>
      <c r="AS29" s="39">
        <f>QUARTILE($AN29:$AP29, 2)-QUARTILE($AN29:$AP29, 1)</f>
        <v>2.5000000000000001E-2</v>
      </c>
      <c r="AT29" s="39">
        <f>QUARTILE($AN29:$AP29, 1)</f>
        <v>2.5000000000000001E-2</v>
      </c>
      <c r="AU29" s="39">
        <f>QUARTILE($AN29:$AP29, 1)-QUARTILE($AN29:$AP29, 0)</f>
        <v>2.5000000000000001E-2</v>
      </c>
      <c r="AV29" s="5"/>
      <c r="AW29" s="8">
        <v>10</v>
      </c>
      <c r="AX29" s="40">
        <f>AVERAGE(p1_VIS_VER_10!$F$2:$F$21)</f>
        <v>0.15</v>
      </c>
      <c r="AY29" s="40">
        <f>AVERAGE(p2_VIS_VER_10!$F$2:$F$21)</f>
        <v>0.05</v>
      </c>
      <c r="AZ29" s="40">
        <f>AVERAGE(p3_VIS_VER_10!$F$2:$F$21)</f>
        <v>0.05</v>
      </c>
      <c r="BA29" s="39">
        <f>QUARTILE($AX29:$AZ29, 4)-QUARTILE($AX29:$AZ29, 3)</f>
        <v>4.9999999999999989E-2</v>
      </c>
      <c r="BB29" s="39">
        <f>QUARTILE($AX29:$AZ29, 3)-QUARTILE($AX29:$AZ29, 2)</f>
        <v>0.05</v>
      </c>
      <c r="BC29" s="39">
        <f>QUARTILE($AX29:$AZ29, 2)-QUARTILE($AX29:$AZ29, 1)</f>
        <v>0</v>
      </c>
      <c r="BD29" s="39">
        <f>QUARTILE($AX29:$AZ29, 1)</f>
        <v>0.05</v>
      </c>
      <c r="BE29" s="39">
        <f>QUARTILE($AX29:$AZ29, 1)-QUARTILE($AX29:$AZ29, 0)</f>
        <v>0</v>
      </c>
    </row>
    <row r="30" spans="2:57" ht="21" thickBot="1">
      <c r="B30" s="26">
        <v>20</v>
      </c>
      <c r="C30" s="63" cm="1">
        <f t="array" ref="C30">SUM(N(p1_INV_HOR_20!$D$2:$D$21=p1_INV_HOR_20!$E$2:$E$21))/20</f>
        <v>0.15</v>
      </c>
      <c r="D30" s="63" cm="1">
        <f t="array" ref="D30">SUM(N(p2_INV_HOR_20!$D$2:$D$21=p2_INV_HOR_20!$E$2:$E$21))/20</f>
        <v>0.15</v>
      </c>
      <c r="E30" s="63" cm="1">
        <f t="array" ref="E30">SUM(N(p3_INV_HOR_20!$D$2:$D$21=p3_INV_HOR_20!$E$2:$E$21))/20</f>
        <v>0.1</v>
      </c>
      <c r="F30" s="41">
        <f>AVERAGE(C30:E30)</f>
        <v>0.13333333333333333</v>
      </c>
      <c r="G30" s="41">
        <f>MAX(C30:E30)-F30</f>
        <v>1.6666666666666663E-2</v>
      </c>
      <c r="H30" s="51">
        <f>F30-MIN(C30:E30)</f>
        <v>3.3333333333333326E-2</v>
      </c>
      <c r="I30" s="5"/>
      <c r="J30" s="26">
        <v>20</v>
      </c>
      <c r="K30" s="22">
        <f>AVERAGE(p1_INV_HOR_20!$C$2:$C$21)</f>
        <v>2.1237599999999999</v>
      </c>
      <c r="L30" s="22">
        <f>AVERAGE(p2_INV_HOR_20!$C$2:$C$21)</f>
        <v>1.3097304999999999</v>
      </c>
      <c r="M30" s="49">
        <f>AVERAGE(p3_INV_HOR_20!$C$2:$C$21)</f>
        <v>1.8226260000000003</v>
      </c>
      <c r="N30" s="47">
        <f>AVERAGE(K30:M30)</f>
        <v>1.7520388333333334</v>
      </c>
      <c r="O30" s="27">
        <f>MAX(K30:M30)-N30</f>
        <v>0.37172116666666644</v>
      </c>
      <c r="P30" s="70">
        <f>N30-MIN(K30:M30)</f>
        <v>0.44230833333333353</v>
      </c>
      <c r="Q30" s="27"/>
      <c r="S30" s="32">
        <f>COUNTIF(p2_INV_HOR_20!$D$2:$D$21, 0)</f>
        <v>2</v>
      </c>
      <c r="T30" s="33">
        <f>COUNTIF(p2_INV_HOR_20!$D$2:$D$21, 1)</f>
        <v>0</v>
      </c>
      <c r="U30" s="33">
        <f>COUNTIF(p2_INV_HOR_20!$D$2:$D$21, 2)</f>
        <v>1</v>
      </c>
      <c r="V30" s="33">
        <f>COUNTIF(p2_INV_HOR_20!$D$2:$D$21, 3)</f>
        <v>1</v>
      </c>
      <c r="W30" s="33">
        <f>COUNTIF(p2_INV_HOR_20!$D$2:$D$21, 4)</f>
        <v>2</v>
      </c>
      <c r="X30" s="33">
        <f>COUNTIF(p2_INV_HOR_20!$D$2:$D$21, 5)</f>
        <v>0</v>
      </c>
      <c r="Y30" s="33">
        <f>COUNTIF(p2_INV_HOR_20!$D$2:$D$21, 6)</f>
        <v>1</v>
      </c>
      <c r="Z30" s="33">
        <f>COUNTIF(p2_INV_HOR_20!$D$2:$D$21, 7)</f>
        <v>1</v>
      </c>
      <c r="AA30" s="33">
        <f>COUNTIF(p2_INV_HOR_20!$D$2:$D$21, 8)</f>
        <v>0</v>
      </c>
      <c r="AB30" s="33">
        <f>COUNTIF(p2_INV_HOR_20!$D$2:$D$21, 9)</f>
        <v>0</v>
      </c>
      <c r="AC30" s="33">
        <f>COUNTIF(p2_INV_HOR_20!$D$2:$D$21, 10)</f>
        <v>1</v>
      </c>
      <c r="AD30" s="33">
        <f>COUNTIF(p2_INV_HOR_20!$D$2:$D$21, 11)</f>
        <v>0</v>
      </c>
      <c r="AE30" s="33">
        <f>COUNTIF(p2_INV_HOR_20!$D$2:$D$21, 12)</f>
        <v>0</v>
      </c>
      <c r="AF30" s="33">
        <f>COUNTIF(p2_INV_HOR_20!$D$2:$D$21, 13)</f>
        <v>0</v>
      </c>
      <c r="AG30" s="33">
        <f>COUNTIF(p2_INV_HOR_20!$D$2:$D$21, 14)</f>
        <v>1</v>
      </c>
      <c r="AH30" s="33">
        <f>COUNTIF(p2_INV_HOR_20!$D$2:$D$21, 16)</f>
        <v>0</v>
      </c>
      <c r="AI30" s="33">
        <f>COUNTIF(p2_INV_HOR_20!$D$2:$D$21, 17)</f>
        <v>0</v>
      </c>
      <c r="AJ30" s="33">
        <f>COUNTIF(p2_INV_HOR_20!$D$2:$D$21, 18)</f>
        <v>1</v>
      </c>
      <c r="AK30" s="33">
        <f>COUNTIF(p2_INV_HOR_20!$D$2:$D$21, 19)</f>
        <v>9</v>
      </c>
      <c r="AL30" s="5"/>
      <c r="AM30" s="4">
        <v>15</v>
      </c>
      <c r="AN30" s="40">
        <f>AVERAGE(p1_VIS_HOR_15!$F$2:$F$21)</f>
        <v>0.15</v>
      </c>
      <c r="AO30" s="40">
        <f>AVERAGE(p2_VIS_HOR_15!$F$2:$F$21)</f>
        <v>0.05</v>
      </c>
      <c r="AP30" s="40">
        <f>AVERAGE(p3_VIS_HOR_15!$F$2:$F$21)</f>
        <v>0.05</v>
      </c>
      <c r="AQ30" s="39">
        <f>QUARTILE($AN30:$AP30, 4)-QUARTILE($AN30:$AP30, 3)</f>
        <v>4.9999999999999989E-2</v>
      </c>
      <c r="AR30" s="39">
        <f>QUARTILE($AN30:$AP30, 3)-QUARTILE($AN30:$AP30, 2)</f>
        <v>0.05</v>
      </c>
      <c r="AS30" s="39">
        <f>QUARTILE($AN30:$AP30, 2)-QUARTILE($AN30:$AP30, 1)</f>
        <v>0</v>
      </c>
      <c r="AT30" s="39">
        <f>QUARTILE($AN30:$AP30, 1)</f>
        <v>0.05</v>
      </c>
      <c r="AU30" s="39">
        <f>QUARTILE($AN30:$AP30, 1)-QUARTILE($AN30:$AP30, 0)</f>
        <v>0</v>
      </c>
      <c r="AV30" s="5"/>
      <c r="AW30" s="8">
        <v>15</v>
      </c>
      <c r="AX30" s="40">
        <f>AVERAGE(p1_VIS_VER_15!$F$2:$F$21)</f>
        <v>0.15</v>
      </c>
      <c r="AY30" s="40">
        <f>AVERAGE(p2_VIS_VER_15!$F$2:$F$21)</f>
        <v>0.1</v>
      </c>
      <c r="AZ30" s="40">
        <f>AVERAGE(p3_VIS_VER_15!$F$2:$F$21)</f>
        <v>0.1</v>
      </c>
      <c r="BA30" s="39">
        <f>QUARTILE($AX30:$AZ30, 4)-QUARTILE($AX30:$AZ30, 3)</f>
        <v>2.4999999999999994E-2</v>
      </c>
      <c r="BB30" s="39">
        <f>QUARTILE($AX30:$AZ30, 3)-QUARTILE($AX30:$AZ30, 2)</f>
        <v>2.4999999999999994E-2</v>
      </c>
      <c r="BC30" s="39">
        <f>QUARTILE($AX30:$AZ30, 2)-QUARTILE($AX30:$AZ30, 1)</f>
        <v>0</v>
      </c>
      <c r="BD30" s="39">
        <f>QUARTILE($AX30:$AZ30, 1)</f>
        <v>0.1</v>
      </c>
      <c r="BE30" s="39">
        <f>QUARTILE($AX30:$AZ30, 1)-QUARTILE($AX30:$AZ30, 0)</f>
        <v>0</v>
      </c>
    </row>
    <row r="31" spans="2:57" ht="21" thickBot="1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5"/>
      <c r="S31" s="8" t="s">
        <v>21</v>
      </c>
      <c r="T31" s="28"/>
      <c r="U31" s="28"/>
      <c r="V31" s="28"/>
      <c r="W31" s="28"/>
      <c r="X31" s="28"/>
      <c r="Y31" s="28"/>
      <c r="Z31" s="28">
        <f>COUNTIF(p3_INV_HOR_5!$D$2:$D$21, 0)</f>
        <v>6</v>
      </c>
      <c r="AA31" s="28">
        <f>COUNTIF(p3_INV_HOR_5!$D$2:$D$21, 1)</f>
        <v>2</v>
      </c>
      <c r="AB31" s="28">
        <f>COUNTIF(p3_INV_HOR_5!$D$2:$D$21, 2)</f>
        <v>0</v>
      </c>
      <c r="AC31" s="28">
        <f>COUNTIF(p3_INV_HOR_5!$D$2:$D$21, 3)</f>
        <v>1</v>
      </c>
      <c r="AD31" s="28">
        <f>COUNTIF(p3_INV_HOR_5!$D$2:$D$21, 4)</f>
        <v>11</v>
      </c>
      <c r="AE31" s="28"/>
      <c r="AF31" s="28"/>
      <c r="AG31" s="28"/>
      <c r="AH31" s="28"/>
      <c r="AI31" s="28"/>
      <c r="AJ31" s="28"/>
      <c r="AK31" s="28"/>
      <c r="AL31" s="5"/>
      <c r="AM31" s="73">
        <v>20</v>
      </c>
      <c r="AN31" s="40">
        <f>AVERAGE(p1_VIS_HOR_20!$F$2:$F$21)</f>
        <v>0.2</v>
      </c>
      <c r="AO31" s="40">
        <f>AVERAGE(p2_VIS_HOR_20!$F$2:$F$21)</f>
        <v>0.2</v>
      </c>
      <c r="AP31" s="40">
        <f>AVERAGE(p3_VIS_HOR_20!$F$2:$F$21)</f>
        <v>0.1</v>
      </c>
      <c r="AQ31" s="39">
        <f>QUARTILE($AN31:$AP31, 4)-QUARTILE($AN31:$AP31, 3)</f>
        <v>0</v>
      </c>
      <c r="AR31" s="39">
        <f>QUARTILE($AN31:$AP31, 3)-QUARTILE($AN31:$AP31, 2)</f>
        <v>0</v>
      </c>
      <c r="AS31" s="39">
        <f>QUARTILE($AN31:$AP31, 2)-QUARTILE($AN31:$AP31, 1)</f>
        <v>4.9999999999999989E-2</v>
      </c>
      <c r="AT31" s="39">
        <f>QUARTILE($AN31:$AP31, 1)</f>
        <v>0.15000000000000002</v>
      </c>
      <c r="AU31" s="39">
        <f>QUARTILE($AN31:$AP31, 1)-QUARTILE($AN31:$AP31, 0)</f>
        <v>5.0000000000000017E-2</v>
      </c>
      <c r="AV31" s="7"/>
      <c r="AW31" s="9">
        <v>20</v>
      </c>
      <c r="AX31" s="40">
        <f>AVERAGE(p1_VIS_VER_20!$F$2:$F$21)</f>
        <v>0.05</v>
      </c>
      <c r="AY31" s="40">
        <f>AVERAGE(p2_VIS_VER_20!$F$2:$F$21)</f>
        <v>0.1</v>
      </c>
      <c r="AZ31" s="40">
        <f>AVERAGE(p3_VIS_VER_20!$F$2:$F$21)</f>
        <v>0.2</v>
      </c>
      <c r="BA31" s="39">
        <f>QUARTILE($AX31:$AZ31, 4)-QUARTILE($AX31:$AZ31, 3)</f>
        <v>4.9999999999999989E-2</v>
      </c>
      <c r="BB31" s="39">
        <f>QUARTILE($AX31:$AZ31, 3)-QUARTILE($AX31:$AZ31, 2)</f>
        <v>5.0000000000000017E-2</v>
      </c>
      <c r="BC31" s="39">
        <f>QUARTILE($AX31:$AZ31, 2)-QUARTILE($AX31:$AZ31, 1)</f>
        <v>2.4999999999999994E-2</v>
      </c>
      <c r="BD31" s="39">
        <f>QUARTILE($AX31:$AZ31, 1)</f>
        <v>7.5000000000000011E-2</v>
      </c>
      <c r="BE31" s="39">
        <f>QUARTILE($AX31:$AZ31, 1)-QUARTILE($AX31:$AZ31, 0)</f>
        <v>2.5000000000000008E-2</v>
      </c>
    </row>
    <row r="32" spans="2:57" ht="21" thickBot="1">
      <c r="B32" s="4"/>
      <c r="C32" s="107" t="s">
        <v>14</v>
      </c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9"/>
      <c r="Q32" s="15"/>
      <c r="S32" s="30"/>
      <c r="T32" s="5"/>
      <c r="U32" s="5"/>
      <c r="V32" s="5"/>
      <c r="W32" s="5">
        <f>COUNTIF(p3_INV_HOR_10!$D$2:$D$21, 0)</f>
        <v>6</v>
      </c>
      <c r="X32" s="5">
        <f>COUNTIF(p3_INV_HOR_10!$D$2:$D$21, 1)</f>
        <v>1</v>
      </c>
      <c r="Y32" s="5">
        <f>COUNTIF(p3_INV_HOR_10!$D$2:$D$21, 2)</f>
        <v>1</v>
      </c>
      <c r="Z32" s="5">
        <f>COUNTIF(p3_INV_HOR_10!$D$2:$D$21, 3)</f>
        <v>0</v>
      </c>
      <c r="AA32" s="5">
        <f>COUNTIF(p3_INV_HOR_10!$D$2:$D$21, 4)</f>
        <v>0</v>
      </c>
      <c r="AB32" s="5">
        <f>COUNTIF(p3_INV_HOR_10!$D$2:$D$21, 5)</f>
        <v>1</v>
      </c>
      <c r="AC32" s="5">
        <f>COUNTIF(p3_INV_HOR_10!$D$2:$D$21, 6)</f>
        <v>0</v>
      </c>
      <c r="AD32" s="5">
        <f>COUNTIF(p3_INV_HOR_10!$D$2:$D$21, 7)</f>
        <v>0</v>
      </c>
      <c r="AE32" s="5">
        <f>COUNTIF(p3_INV_HOR_10!$D$2:$D$21, 8)</f>
        <v>1</v>
      </c>
      <c r="AF32" s="5">
        <f>COUNTIF(p3_INV_HOR_10!$D$2:$D$21, 9)</f>
        <v>10</v>
      </c>
      <c r="AG32" s="5"/>
      <c r="AH32" s="5"/>
      <c r="AI32" s="5"/>
      <c r="AJ32" s="5"/>
      <c r="AK32" s="31"/>
      <c r="AL32" s="5"/>
      <c r="AM32" s="5"/>
    </row>
    <row r="33" spans="2:59" ht="21" thickBot="1">
      <c r="B33" s="4" t="s">
        <v>7</v>
      </c>
      <c r="C33" s="110" t="s">
        <v>78</v>
      </c>
      <c r="D33" s="110"/>
      <c r="E33" s="110"/>
      <c r="F33" s="110"/>
      <c r="G33" s="36"/>
      <c r="H33" s="36"/>
      <c r="I33" s="5"/>
      <c r="J33" s="16" t="s">
        <v>15</v>
      </c>
      <c r="K33" s="110" t="s">
        <v>16</v>
      </c>
      <c r="L33" s="110"/>
      <c r="M33" s="110"/>
      <c r="N33" s="110"/>
      <c r="O33" s="110"/>
      <c r="P33" s="111"/>
      <c r="Q33" s="15"/>
      <c r="S33" s="30"/>
      <c r="T33" s="5"/>
      <c r="U33" s="5">
        <f>COUNTIF(p3_INV_HOR_15!$D$2:$D$21, 0)</f>
        <v>4</v>
      </c>
      <c r="V33" s="5">
        <f>COUNTIF(p3_INV_HOR_15!$D$2:$D$21, 1)</f>
        <v>0</v>
      </c>
      <c r="W33" s="5">
        <f>COUNTIF(p3_INV_HOR_15!$D$2:$D$21, 2)</f>
        <v>0</v>
      </c>
      <c r="X33" s="5">
        <f>COUNTIF(p3_INV_HOR_15!$D$2:$D$21, 3)</f>
        <v>1</v>
      </c>
      <c r="Y33" s="5">
        <f>COUNTIF(p3_INV_HOR_15!$D$2:$D$21, 4)</f>
        <v>0</v>
      </c>
      <c r="Z33" s="5">
        <f>COUNTIF(p3_INV_HOR_15!$D$2:$D$21, 5)</f>
        <v>0</v>
      </c>
      <c r="AA33" s="5">
        <f>COUNTIF(p3_INV_HOR_15!$D$2:$D$21, 6)</f>
        <v>0</v>
      </c>
      <c r="AB33" s="5">
        <f>COUNTIF(p3_INV_HOR_15!$D$2:$D$21, 7)</f>
        <v>1</v>
      </c>
      <c r="AC33" s="5">
        <f>COUNTIF(p3_INV_HOR_15!$D$2:$D$21, 8)</f>
        <v>0</v>
      </c>
      <c r="AD33" s="5">
        <f>COUNTIF(p3_INV_HOR_15!$D$2:$D$21, 9)</f>
        <v>1</v>
      </c>
      <c r="AE33" s="5">
        <f>COUNTIF(p3_INV_HOR_15!$D$2:$D$21, 10)</f>
        <v>0</v>
      </c>
      <c r="AF33" s="5">
        <f>COUNTIF(p3_INV_HOR_15!$D$2:$D$21, 11)</f>
        <v>0</v>
      </c>
      <c r="AG33" s="5">
        <f>COUNTIF(p3_INV_HOR_15!$D$2:$D$21, 12)</f>
        <v>1</v>
      </c>
      <c r="AH33" s="5">
        <f>COUNTIF(p3_INV_HOR_15!$D$2:$D$21, 13)</f>
        <v>0</v>
      </c>
      <c r="AI33" s="5">
        <f>COUNTIF(p3_INV_HOR_15!$D$2:$D$21, 14)</f>
        <v>12</v>
      </c>
      <c r="AJ33" s="5"/>
      <c r="AK33" s="31"/>
      <c r="AL33" s="5"/>
      <c r="AM33" s="5"/>
    </row>
    <row r="34" spans="2:59" ht="21" thickBot="1">
      <c r="B34" s="17" t="s">
        <v>5</v>
      </c>
      <c r="C34" s="10" t="s">
        <v>8</v>
      </c>
      <c r="D34" s="11" t="s">
        <v>9</v>
      </c>
      <c r="E34" s="12" t="s">
        <v>10</v>
      </c>
      <c r="F34" s="13" t="s">
        <v>12</v>
      </c>
      <c r="G34" s="13"/>
      <c r="H34" s="13"/>
      <c r="I34" s="5"/>
      <c r="J34" s="15" t="s">
        <v>5</v>
      </c>
      <c r="K34" s="10" t="s">
        <v>8</v>
      </c>
      <c r="L34" s="11" t="s">
        <v>9</v>
      </c>
      <c r="M34" s="11" t="s">
        <v>10</v>
      </c>
      <c r="N34" s="45" t="s">
        <v>12</v>
      </c>
      <c r="O34" s="13" t="s">
        <v>79</v>
      </c>
      <c r="P34" s="13" t="s">
        <v>80</v>
      </c>
      <c r="Q34" s="13"/>
      <c r="S34" s="32">
        <f>COUNTIF(p3_INV_HOR_20!$D$2:$D$21, 0)</f>
        <v>1</v>
      </c>
      <c r="T34" s="33">
        <f>COUNTIF(p3_INV_HOR_20!$D$2:$D$21, 1)</f>
        <v>0</v>
      </c>
      <c r="U34" s="33">
        <f>COUNTIF(p3_INV_HOR_20!$D$2:$D$21, 2)</f>
        <v>0</v>
      </c>
      <c r="V34" s="33">
        <f>COUNTIF(p3_INV_HOR_20!$D$2:$D$21, 3)</f>
        <v>1</v>
      </c>
      <c r="W34" s="33">
        <f>COUNTIF(p3_INV_HOR_20!$D$2:$D$21, 4)</f>
        <v>0</v>
      </c>
      <c r="X34" s="33">
        <f>COUNTIF(p3_INV_HOR_20!$D$2:$D$21, 5)</f>
        <v>0</v>
      </c>
      <c r="Y34" s="33">
        <f>COUNTIF(p3_INV_HOR_20!$D$2:$D$21, 6)</f>
        <v>0</v>
      </c>
      <c r="Z34" s="33">
        <f>COUNTIF(p3_INV_HOR_20!$D$2:$D$21, 7)</f>
        <v>3</v>
      </c>
      <c r="AA34" s="33">
        <f>COUNTIF(p3_INV_HOR_20!$D$2:$D$21, 8)</f>
        <v>0</v>
      </c>
      <c r="AB34" s="33">
        <f>COUNTIF(p3_INV_HOR_20!$D$2:$D$21, 9)</f>
        <v>1</v>
      </c>
      <c r="AC34" s="33">
        <f>COUNTIF(p3_INV_HOR_20!$D$2:$D$21, 10)</f>
        <v>0</v>
      </c>
      <c r="AD34" s="33">
        <f>COUNTIF(p3_INV_HOR_20!$D$2:$D$21, 11)</f>
        <v>0</v>
      </c>
      <c r="AE34" s="33">
        <f>COUNTIF(p3_INV_HOR_20!$D$2:$D$21, 12)</f>
        <v>0</v>
      </c>
      <c r="AF34" s="33">
        <f>COUNTIF(p3_INV_HOR_20!$D$2:$D$21, 13)</f>
        <v>2</v>
      </c>
      <c r="AG34" s="33">
        <f>COUNTIF(p3_INV_HOR_20!$D$2:$D$21, 14)</f>
        <v>0</v>
      </c>
      <c r="AH34" s="33">
        <f>COUNTIF(p3_INV_HOR_20!$D$2:$D$21, 16)</f>
        <v>1</v>
      </c>
      <c r="AI34" s="33">
        <f>COUNTIF(p3_INV_HOR_20!$D$2:$D$21, 17)</f>
        <v>0</v>
      </c>
      <c r="AJ34" s="33">
        <f>COUNTIF(p3_INV_HOR_20!$D$2:$D$21, 18)</f>
        <v>0</v>
      </c>
      <c r="AK34" s="34">
        <f>COUNTIF(p3_INV_HOR_20!$D$2:$D$21, 19)</f>
        <v>9</v>
      </c>
      <c r="AL34" s="5"/>
      <c r="AM34" s="5"/>
    </row>
    <row r="35" spans="2:59" ht="21" thickBot="1">
      <c r="B35" s="24">
        <v>5</v>
      </c>
      <c r="C35" s="19" cm="1">
        <f t="array" ref="C35">SUM(N(p1_INV_VER_5!$D$2:$D$21=p1_INV_VER_5!$E$2:$E$21))/20</f>
        <v>0.25</v>
      </c>
      <c r="D35" s="19" cm="1">
        <f t="array" ref="D35">SUM(N(p2_INV_VER_5!$D$2:$D$21=p2_INV_VER_5!$E$2:$E$21))/20</f>
        <v>0.6</v>
      </c>
      <c r="E35" s="19" cm="1">
        <f t="array" ref="E35">SUM(N(p3_INV_VER_5!$D$2:$D$21=p3_INV_VER_5!$E$2:$E$21))/20</f>
        <v>0.4</v>
      </c>
      <c r="F35" s="41">
        <f>AVERAGE(C35:E35)</f>
        <v>0.41666666666666669</v>
      </c>
      <c r="G35" s="41">
        <f>MAX(C35:E35)-F35</f>
        <v>0.18333333333333329</v>
      </c>
      <c r="H35" s="51">
        <f>F35-MIN(C35:E35)</f>
        <v>0.16666666666666669</v>
      </c>
      <c r="I35" s="5"/>
      <c r="J35" s="24">
        <v>5</v>
      </c>
      <c r="K35" s="22">
        <f>AVERAGE(p1_INV_VER_5!$C$2:$C$21)</f>
        <v>2.8180990000000001</v>
      </c>
      <c r="L35" s="22">
        <f>AVERAGE(p2_INV_VER_5!$C$2:$C$21)</f>
        <v>1.16465</v>
      </c>
      <c r="M35" s="49">
        <f>AVERAGE(p3_INV_VER_5!$C$2:$C$21)</f>
        <v>1.5631565000000001</v>
      </c>
      <c r="N35" s="46">
        <f>AVERAGE(K35:M35)</f>
        <v>1.8486351666666667</v>
      </c>
      <c r="O35" s="27">
        <f>MAX(K35:M35)-N35</f>
        <v>0.96946383333333341</v>
      </c>
      <c r="P35" s="70">
        <f>N35-MIN(K35:M35)</f>
        <v>0.68398516666666676</v>
      </c>
      <c r="Q35" s="27"/>
      <c r="AM35" s="5"/>
    </row>
    <row r="36" spans="2:59" ht="21" thickBot="1">
      <c r="B36" s="25">
        <v>10</v>
      </c>
      <c r="C36" s="20" cm="1">
        <f t="array" ref="C36">SUM(N(p1_INV_VER_10!$D$2:$D$21=p1_INV_VER_10!$E$2:$E$21))/20</f>
        <v>0.25</v>
      </c>
      <c r="D36" s="20" cm="1">
        <f t="array" ref="D36">SUM(N(p2_INV_VER_10!$D$2:$D$21=p2_INV_VER_10!$E$2:$E$21))/20</f>
        <v>0.1</v>
      </c>
      <c r="E36" s="20" cm="1">
        <f t="array" ref="E36">SUM(N(p3_INV_VER_10!$D$2:$D$21=p3_INV_VER_10!$E$2:$E$21))/20</f>
        <v>0.35</v>
      </c>
      <c r="F36" s="41">
        <f>AVERAGE(C36:E36)</f>
        <v>0.23333333333333331</v>
      </c>
      <c r="G36" s="41">
        <f>MAX(C36:E36)-F36</f>
        <v>0.11666666666666667</v>
      </c>
      <c r="H36" s="51">
        <f>F36-MIN(C36:E36)</f>
        <v>0.1333333333333333</v>
      </c>
      <c r="I36" s="5"/>
      <c r="J36" s="25">
        <v>10</v>
      </c>
      <c r="K36" s="22">
        <f>AVERAGE(p1_INV_VER_10!$C$2:$C$21)</f>
        <v>2.8175055000000002</v>
      </c>
      <c r="L36" s="22">
        <f>AVERAGE(p2_INV_VER_10!$C$2:$C$21)</f>
        <v>1.2652129999999999</v>
      </c>
      <c r="M36" s="49">
        <f>AVERAGE(p3_INV_VER_10!$C$2:$C$21)</f>
        <v>1.3529534999999997</v>
      </c>
      <c r="N36" s="46">
        <f>AVERAGE(K36:M36)</f>
        <v>1.8118906666666668</v>
      </c>
      <c r="O36" s="27">
        <f>MAX(K36:M36)-N36</f>
        <v>1.0056148333333335</v>
      </c>
      <c r="P36" s="70">
        <f>N36-MIN(K36:M36)</f>
        <v>0.54667766666666684</v>
      </c>
      <c r="Q36" s="27"/>
      <c r="R36">
        <v>5</v>
      </c>
      <c r="S36" s="115"/>
      <c r="T36" s="116"/>
      <c r="U36" s="28"/>
      <c r="V36" s="28"/>
      <c r="W36" s="28"/>
      <c r="X36" s="28"/>
      <c r="Y36" s="28"/>
      <c r="Z36" s="28">
        <f>SUM(Z23,Z27,Z31)</f>
        <v>19</v>
      </c>
      <c r="AA36" s="28">
        <f t="shared" ref="AA36:AF37" si="3">SUM(AA23,AA27,AA31)</f>
        <v>4</v>
      </c>
      <c r="AB36" s="28">
        <f t="shared" si="3"/>
        <v>6</v>
      </c>
      <c r="AC36" s="28">
        <f t="shared" si="3"/>
        <v>5</v>
      </c>
      <c r="AD36" s="28">
        <f t="shared" si="3"/>
        <v>26</v>
      </c>
      <c r="AE36" s="28"/>
      <c r="AF36" s="28"/>
      <c r="AG36" s="28"/>
      <c r="AH36" s="28"/>
      <c r="AI36" s="28"/>
      <c r="AJ36" s="28"/>
      <c r="AK36" s="29"/>
      <c r="AL36" s="5"/>
      <c r="AM36" t="s">
        <v>24</v>
      </c>
    </row>
    <row r="37" spans="2:59" ht="21" thickBot="1">
      <c r="B37" s="25">
        <v>15</v>
      </c>
      <c r="C37" s="20" cm="1">
        <f t="array" ref="C37">SUM(N(p1_INV_VER_15!$D$2:$D$21=p1_INV_VER_15!$E$2:$E$21))/20</f>
        <v>0.05</v>
      </c>
      <c r="D37" s="20" cm="1">
        <f t="array" ref="D37">SUM(N(p2_INV_VER_15!$D$2:$D$21=p2_INV_VER_15!$E$2:$E$21))/20</f>
        <v>0.15</v>
      </c>
      <c r="E37" s="20" cm="1">
        <f t="array" ref="E37">SUM(N(p3_INV_VER_15!$D$2:$D$21=p3_INV_VER_15!$E$2:$E$21))/20</f>
        <v>0.25</v>
      </c>
      <c r="F37" s="41">
        <f>AVERAGE(C37:E37)</f>
        <v>0.15</v>
      </c>
      <c r="G37" s="41">
        <f>MAX(C37:E37)-F37</f>
        <v>0.1</v>
      </c>
      <c r="H37" s="51">
        <f>F37-MIN(C37:E37)</f>
        <v>9.9999999999999992E-2</v>
      </c>
      <c r="I37" s="5"/>
      <c r="J37" s="25">
        <v>15</v>
      </c>
      <c r="K37" s="22">
        <f>AVERAGE(p1_INV_VER_15!$C$2:$C$21)</f>
        <v>2.8614109999999995</v>
      </c>
      <c r="L37" s="22">
        <f>AVERAGE(p2_INV_VER_15!$C$2:$C$21)</f>
        <v>1.3046470000000001</v>
      </c>
      <c r="M37" s="49">
        <f>AVERAGE(p3_INV_VER_15!$C$2:$C$21)</f>
        <v>1.2525010000000001</v>
      </c>
      <c r="N37" s="46">
        <f>AVERAGE(K37:M37)</f>
        <v>1.8061863333333334</v>
      </c>
      <c r="O37" s="27">
        <f>MAX(K37:M37)-N37</f>
        <v>1.055224666666666</v>
      </c>
      <c r="P37" s="70">
        <f>N37-MIN(K37:M37)</f>
        <v>0.55368533333333336</v>
      </c>
      <c r="Q37" s="27"/>
      <c r="R37">
        <v>10</v>
      </c>
      <c r="S37" s="30"/>
      <c r="T37" s="5"/>
      <c r="U37" s="5"/>
      <c r="V37" s="5"/>
      <c r="W37" s="5">
        <f t="shared" ref="S37:AI39" si="4">SUM(W24,W28,W32)</f>
        <v>16</v>
      </c>
      <c r="X37" s="5">
        <f t="shared" si="4"/>
        <v>1</v>
      </c>
      <c r="Y37" s="5">
        <f t="shared" si="4"/>
        <v>3</v>
      </c>
      <c r="Z37" s="5">
        <f>SUM(Z24,Z28,Z32)</f>
        <v>1</v>
      </c>
      <c r="AA37" s="5">
        <f t="shared" si="3"/>
        <v>4</v>
      </c>
      <c r="AB37" s="5">
        <f t="shared" si="3"/>
        <v>2</v>
      </c>
      <c r="AC37" s="5">
        <f t="shared" si="3"/>
        <v>3</v>
      </c>
      <c r="AD37" s="5">
        <f t="shared" si="3"/>
        <v>1</v>
      </c>
      <c r="AE37" s="5">
        <f t="shared" si="3"/>
        <v>5</v>
      </c>
      <c r="AF37" s="5">
        <f t="shared" si="3"/>
        <v>24</v>
      </c>
      <c r="AG37" s="5"/>
      <c r="AH37" s="5"/>
      <c r="AI37" s="5"/>
      <c r="AJ37" s="5"/>
      <c r="AK37" s="31"/>
      <c r="AL37" s="5"/>
      <c r="AM37">
        <v>5</v>
      </c>
      <c r="AN37">
        <f t="shared" ref="AN37:AR40" si="5">50+(620/$AM37)*(AN$1-1) + (620/$AM37) /2</f>
        <v>112</v>
      </c>
      <c r="AO37">
        <f t="shared" si="5"/>
        <v>236</v>
      </c>
      <c r="AP37">
        <f t="shared" si="5"/>
        <v>360</v>
      </c>
      <c r="AQ37">
        <f t="shared" si="5"/>
        <v>484</v>
      </c>
      <c r="AR37">
        <f t="shared" si="5"/>
        <v>608</v>
      </c>
    </row>
    <row r="38" spans="2:59" ht="21" thickBot="1">
      <c r="B38" s="26">
        <v>20</v>
      </c>
      <c r="C38" s="21" cm="1">
        <f t="array" ref="C38">SUM(N(p1_INV_VER_20!$D$2:$D$21=p1_INV_VER_20!$E$2:$E$21))/20</f>
        <v>0.05</v>
      </c>
      <c r="D38" s="21" cm="1">
        <f t="array" ref="D38">SUM(N(p2_INV_VER_20!$D$2:$D$21=p2_INV_VER_20!$E$2:$E$21))/20</f>
        <v>0.15</v>
      </c>
      <c r="E38" s="21" cm="1">
        <f t="array" ref="E38">SUM(N(p3_INV_VER_20!$D$2:$D$21=p3_INV_VER_20!$E$2:$E$21))/20</f>
        <v>0.05</v>
      </c>
      <c r="F38" s="41">
        <f>AVERAGE(C38:E38)</f>
        <v>8.3333333333333329E-2</v>
      </c>
      <c r="G38" s="41">
        <f>MAX(C38:E38)-F38</f>
        <v>6.6666666666666666E-2</v>
      </c>
      <c r="H38" s="51">
        <f>F38-MIN(C38:E38)</f>
        <v>3.3333333333333326E-2</v>
      </c>
      <c r="I38" s="7"/>
      <c r="J38" s="26">
        <v>20</v>
      </c>
      <c r="K38" s="23">
        <f>AVERAGE(p1_INV_VER_20!$C$2:$C$21)</f>
        <v>3.2816935000000003</v>
      </c>
      <c r="L38" s="23">
        <f>AVERAGE(p2_INV_VER_20!$C$2:$C$21)</f>
        <v>1.1773399999999998</v>
      </c>
      <c r="M38" s="50">
        <f>AVERAGE(p3_INV_VER_20!$C$2:$C$21)</f>
        <v>1.5379529999999999</v>
      </c>
      <c r="N38" s="47">
        <f>AVERAGE(K38:M38)</f>
        <v>1.9989955000000001</v>
      </c>
      <c r="O38" s="27">
        <f>MAX(K38:M38)-N38</f>
        <v>1.2826980000000001</v>
      </c>
      <c r="P38" s="70">
        <f>N38-MIN(K38:M38)</f>
        <v>0.82165550000000032</v>
      </c>
      <c r="Q38" s="27"/>
      <c r="R38">
        <v>15</v>
      </c>
      <c r="S38" s="30"/>
      <c r="T38" s="5"/>
      <c r="U38" s="5">
        <f t="shared" si="4"/>
        <v>18</v>
      </c>
      <c r="V38" s="5">
        <f t="shared" si="4"/>
        <v>2</v>
      </c>
      <c r="W38" s="5">
        <f t="shared" si="4"/>
        <v>2</v>
      </c>
      <c r="X38" s="5">
        <f t="shared" si="4"/>
        <v>1</v>
      </c>
      <c r="Y38" s="5">
        <f t="shared" si="4"/>
        <v>0</v>
      </c>
      <c r="Z38" s="5">
        <f t="shared" si="4"/>
        <v>2</v>
      </c>
      <c r="AA38" s="5">
        <f t="shared" si="4"/>
        <v>1</v>
      </c>
      <c r="AB38" s="5">
        <f t="shared" si="4"/>
        <v>2</v>
      </c>
      <c r="AC38" s="5">
        <f t="shared" si="4"/>
        <v>1</v>
      </c>
      <c r="AD38" s="5">
        <f t="shared" si="4"/>
        <v>2</v>
      </c>
      <c r="AE38" s="5">
        <f t="shared" si="4"/>
        <v>1</v>
      </c>
      <c r="AF38" s="5">
        <f t="shared" si="4"/>
        <v>2</v>
      </c>
      <c r="AG38" s="5">
        <f t="shared" si="4"/>
        <v>1</v>
      </c>
      <c r="AH38" s="5">
        <f t="shared" si="4"/>
        <v>2</v>
      </c>
      <c r="AI38" s="5">
        <f t="shared" si="4"/>
        <v>23</v>
      </c>
      <c r="AJ38" s="5"/>
      <c r="AK38" s="31"/>
      <c r="AL38" s="5"/>
      <c r="AM38">
        <v>10</v>
      </c>
      <c r="AN38">
        <f t="shared" si="5"/>
        <v>81</v>
      </c>
      <c r="AO38">
        <f t="shared" si="5"/>
        <v>143</v>
      </c>
      <c r="AP38">
        <f t="shared" si="5"/>
        <v>205</v>
      </c>
      <c r="AQ38">
        <f t="shared" si="5"/>
        <v>267</v>
      </c>
      <c r="AR38">
        <f t="shared" si="5"/>
        <v>329</v>
      </c>
      <c r="AS38">
        <f t="shared" ref="AS38:AW40" si="6">50+(620/$AM38)*(AS$1-1) + (620/$AM38) /2</f>
        <v>391</v>
      </c>
      <c r="AT38">
        <f t="shared" si="6"/>
        <v>453</v>
      </c>
      <c r="AU38">
        <f t="shared" si="6"/>
        <v>515</v>
      </c>
      <c r="AV38">
        <f t="shared" si="6"/>
        <v>577</v>
      </c>
      <c r="AW38">
        <f t="shared" si="6"/>
        <v>639</v>
      </c>
      <c r="BB38">
        <f>50+(620/$AM39)*(BB$1-1) + (620/$AM39) /2</f>
        <v>649.33333333333337</v>
      </c>
    </row>
    <row r="39" spans="2:59">
      <c r="R39">
        <v>20</v>
      </c>
      <c r="S39" s="32">
        <f t="shared" si="4"/>
        <v>6</v>
      </c>
      <c r="T39" s="33">
        <f t="shared" si="4"/>
        <v>0</v>
      </c>
      <c r="U39" s="33">
        <f t="shared" si="4"/>
        <v>2</v>
      </c>
      <c r="V39" s="33">
        <f t="shared" si="4"/>
        <v>2</v>
      </c>
      <c r="W39" s="33">
        <f t="shared" si="4"/>
        <v>3</v>
      </c>
      <c r="X39" s="33">
        <f t="shared" si="4"/>
        <v>1</v>
      </c>
      <c r="Y39" s="33">
        <f t="shared" si="4"/>
        <v>1</v>
      </c>
      <c r="Z39" s="33">
        <f t="shared" si="4"/>
        <v>6</v>
      </c>
      <c r="AA39" s="33">
        <f t="shared" si="4"/>
        <v>1</v>
      </c>
      <c r="AB39" s="33">
        <f t="shared" si="4"/>
        <v>1</v>
      </c>
      <c r="AC39" s="33">
        <f t="shared" si="4"/>
        <v>2</v>
      </c>
      <c r="AD39" s="33">
        <f t="shared" si="4"/>
        <v>0</v>
      </c>
      <c r="AE39" s="33">
        <f t="shared" si="4"/>
        <v>0</v>
      </c>
      <c r="AF39" s="33">
        <f t="shared" si="4"/>
        <v>2</v>
      </c>
      <c r="AG39" s="33">
        <f t="shared" si="4"/>
        <v>2</v>
      </c>
      <c r="AH39" s="33">
        <f t="shared" si="4"/>
        <v>2</v>
      </c>
      <c r="AI39" s="33">
        <f t="shared" si="4"/>
        <v>0</v>
      </c>
      <c r="AJ39" s="33">
        <f>SUM(AJ26,AJ30,AJ34)</f>
        <v>1</v>
      </c>
      <c r="AK39" s="34">
        <f>SUM(AK26,AK30,AK34)</f>
        <v>26</v>
      </c>
      <c r="AL39" s="5"/>
      <c r="AM39">
        <v>15</v>
      </c>
      <c r="AN39">
        <f t="shared" si="5"/>
        <v>70.666666666666671</v>
      </c>
      <c r="AO39">
        <f t="shared" si="5"/>
        <v>112.00000000000001</v>
      </c>
      <c r="AP39">
        <f t="shared" si="5"/>
        <v>153.33333333333334</v>
      </c>
      <c r="AQ39">
        <f t="shared" si="5"/>
        <v>194.66666666666666</v>
      </c>
      <c r="AR39">
        <f t="shared" si="5"/>
        <v>236</v>
      </c>
      <c r="AS39">
        <f t="shared" si="6"/>
        <v>277.33333333333337</v>
      </c>
      <c r="AT39">
        <f t="shared" si="6"/>
        <v>318.66666666666669</v>
      </c>
      <c r="AU39">
        <f t="shared" si="6"/>
        <v>360.00000000000006</v>
      </c>
      <c r="AV39">
        <f t="shared" si="6"/>
        <v>401.33333333333337</v>
      </c>
      <c r="AW39">
        <f t="shared" si="6"/>
        <v>442.66666666666669</v>
      </c>
      <c r="AX39">
        <f t="shared" ref="AX39:BA40" si="7">50+(620/$AM39)*(AX$1-1) + (620/$AM39) /2</f>
        <v>484.00000000000006</v>
      </c>
      <c r="AY39">
        <f t="shared" si="7"/>
        <v>525.33333333333337</v>
      </c>
      <c r="AZ39">
        <f t="shared" si="7"/>
        <v>566.66666666666663</v>
      </c>
      <c r="BA39">
        <f t="shared" si="7"/>
        <v>608</v>
      </c>
      <c r="BB39">
        <f>50+(620/$AM40)*(BB$1-1) + (620/$AM40) /2</f>
        <v>499.5</v>
      </c>
      <c r="BC39">
        <f>50+(620/$AM40)*(BC$1-1) + (620/$AM40) /2</f>
        <v>530.5</v>
      </c>
      <c r="BD39">
        <f>50+(620/$AM40)*(BD$1-1) + (620/$AM40) /2</f>
        <v>561.5</v>
      </c>
      <c r="BE39">
        <f>50+(620/$AM40)*(BE$1-1) + (620/$AM40) /2</f>
        <v>592.5</v>
      </c>
      <c r="BF39">
        <f>50+(620/$AM40)*(BF$1-1) + (620/$AM40) /2</f>
        <v>623.5</v>
      </c>
      <c r="BG39">
        <f>50+(620/$AM40)*(BG$1-1) + (620/$AM40) /2</f>
        <v>654.5</v>
      </c>
    </row>
    <row r="40" spans="2:59">
      <c r="AM40">
        <v>20</v>
      </c>
      <c r="AN40">
        <f t="shared" si="5"/>
        <v>65.5</v>
      </c>
      <c r="AO40">
        <f t="shared" si="5"/>
        <v>96.5</v>
      </c>
      <c r="AP40">
        <f t="shared" si="5"/>
        <v>127.5</v>
      </c>
      <c r="AQ40">
        <f t="shared" si="5"/>
        <v>158.5</v>
      </c>
      <c r="AR40">
        <f t="shared" si="5"/>
        <v>189.5</v>
      </c>
      <c r="AS40">
        <f t="shared" si="6"/>
        <v>220.5</v>
      </c>
      <c r="AT40">
        <f t="shared" si="6"/>
        <v>251.5</v>
      </c>
      <c r="AU40">
        <f t="shared" si="6"/>
        <v>282.5</v>
      </c>
      <c r="AV40">
        <f t="shared" si="6"/>
        <v>313.5</v>
      </c>
      <c r="AW40">
        <f t="shared" si="6"/>
        <v>344.5</v>
      </c>
      <c r="AX40">
        <f t="shared" si="7"/>
        <v>375.5</v>
      </c>
      <c r="AY40">
        <f t="shared" si="7"/>
        <v>406.5</v>
      </c>
      <c r="AZ40">
        <f t="shared" si="7"/>
        <v>437.5</v>
      </c>
      <c r="BA40">
        <f t="shared" si="7"/>
        <v>468.5</v>
      </c>
    </row>
    <row r="41" spans="2:59">
      <c r="S41" s="8" t="s">
        <v>19</v>
      </c>
      <c r="T41" s="28"/>
      <c r="U41" s="28"/>
      <c r="V41" s="29"/>
      <c r="X41" s="8" t="s">
        <v>20</v>
      </c>
      <c r="Y41" s="28"/>
      <c r="Z41" s="28"/>
      <c r="AA41" s="29"/>
      <c r="AC41" s="8" t="s">
        <v>21</v>
      </c>
      <c r="AD41" s="28"/>
      <c r="AE41" s="28"/>
      <c r="AF41" s="29"/>
      <c r="AH41" s="115" t="s">
        <v>22</v>
      </c>
      <c r="AI41" s="116"/>
      <c r="AJ41" s="28"/>
      <c r="AK41" s="29"/>
      <c r="AL41" s="5"/>
    </row>
    <row r="42" spans="2:59">
      <c r="S42" s="30"/>
      <c r="T42" s="5"/>
      <c r="U42" s="5"/>
      <c r="V42" s="31">
        <f>COUNTIF(p1_INV_VER_20!$D$2:$D$21, 0)</f>
        <v>2</v>
      </c>
      <c r="X42" s="30"/>
      <c r="Y42" s="5"/>
      <c r="Z42" s="5"/>
      <c r="AA42" s="31">
        <f>COUNTIF(p2_INV_VER_20!$D$2:$D$21, 0)</f>
        <v>2</v>
      </c>
      <c r="AC42" s="30"/>
      <c r="AD42" s="5"/>
      <c r="AE42" s="5"/>
      <c r="AF42" s="31">
        <f>COUNTIF(p3_INV_VER_20!$D$2:$D$21, 0)</f>
        <v>6</v>
      </c>
      <c r="AH42" s="30"/>
      <c r="AI42" s="5"/>
      <c r="AJ42" s="5"/>
      <c r="AK42" s="31">
        <f t="shared" ref="AK42:AK48" si="8">SUM(V42,AA42,AF42)</f>
        <v>10</v>
      </c>
      <c r="AL42" s="5"/>
      <c r="AM42" t="s">
        <v>23</v>
      </c>
      <c r="AN42" t="s">
        <v>19</v>
      </c>
      <c r="AO42" t="s">
        <v>20</v>
      </c>
      <c r="AP42" t="s">
        <v>21</v>
      </c>
      <c r="AQ42" s="101" t="s">
        <v>12</v>
      </c>
      <c r="AR42" s="102" t="s">
        <v>87</v>
      </c>
      <c r="AS42" s="103" t="s">
        <v>88</v>
      </c>
      <c r="AU42" s="8" t="s">
        <v>24</v>
      </c>
      <c r="AV42" s="8" t="s">
        <v>19</v>
      </c>
      <c r="AW42" s="8" t="s">
        <v>20</v>
      </c>
      <c r="AX42" s="8" t="s">
        <v>21</v>
      </c>
      <c r="AY42" s="101" t="s">
        <v>12</v>
      </c>
      <c r="AZ42" s="102" t="s">
        <v>87</v>
      </c>
      <c r="BA42" s="103" t="s">
        <v>88</v>
      </c>
    </row>
    <row r="43" spans="2:59">
      <c r="S43" s="30"/>
      <c r="T43" s="5"/>
      <c r="U43" s="5"/>
      <c r="V43" s="31">
        <f>COUNTIF(p1_INV_VER_20!$D$2:$D$21, 1)</f>
        <v>0</v>
      </c>
      <c r="X43" s="30"/>
      <c r="Y43" s="5"/>
      <c r="Z43" s="5"/>
      <c r="AA43" s="31">
        <f>COUNTIF(p2_INV_VER_20!$D$2:$D$21, 1)</f>
        <v>0</v>
      </c>
      <c r="AC43" s="30"/>
      <c r="AD43" s="5"/>
      <c r="AE43" s="5"/>
      <c r="AF43" s="31">
        <f>COUNTIF(p3_INV_VER_20!$D$2:$D$21, 1)</f>
        <v>2</v>
      </c>
      <c r="AH43" s="30"/>
      <c r="AI43" s="5"/>
      <c r="AJ43" s="5"/>
      <c r="AK43" s="31">
        <f t="shared" si="8"/>
        <v>2</v>
      </c>
      <c r="AL43" s="5"/>
      <c r="AM43">
        <v>5</v>
      </c>
      <c r="AN43" s="40">
        <f>AVERAGE(p1_INV_HOR_5!$J$2:$J$21)</f>
        <v>139.07288718973751</v>
      </c>
      <c r="AO43" s="40">
        <f>AVERAGE(p2_INV_HOR_5!$J$2:$J$21)</f>
        <v>71.300537037895765</v>
      </c>
      <c r="AP43" s="40">
        <f>AVERAGE(p3_INV_HOR_5!$J$2:$J$21)</f>
        <v>146.46155153955232</v>
      </c>
      <c r="AQ43" s="39">
        <f>AVERAGE($AN43:$AP43)</f>
        <v>118.9449919223952</v>
      </c>
      <c r="AR43" s="39">
        <f>MAX($AN43:$AP43)-AVERAGE($AN43:$AP43)</f>
        <v>27.516559617157114</v>
      </c>
      <c r="AS43" s="39">
        <f>AVERAGE($AN43:$AP43)-MIN($AN43:$AP43)</f>
        <v>47.644454884499439</v>
      </c>
      <c r="AU43" s="8">
        <v>5</v>
      </c>
      <c r="AV43" s="40">
        <f>AVERAGE(p1_INV_VER_5!$J$2:$J$21)</f>
        <v>278.46951133060981</v>
      </c>
      <c r="AW43" s="40">
        <f>AVERAGE(p2_INV_VER_5!$J$2:$J$21)</f>
        <v>94.65428653170045</v>
      </c>
      <c r="AX43" s="40">
        <f>AVERAGE(p3_INV_VER_5!$J$2:$J$21)</f>
        <v>151.97439464205087</v>
      </c>
      <c r="AY43" s="39">
        <f>AVERAGE($AV43:$AX43)</f>
        <v>175.03273083478703</v>
      </c>
      <c r="AZ43" s="39">
        <f>MAX($AV43:$AX43)-AVERAGE($AV43:$AX43)</f>
        <v>103.43678049582277</v>
      </c>
      <c r="BA43" s="39">
        <f>AVERAGE($AV43:$AX43)-MIN($AV43:$AX43)</f>
        <v>80.378444303086582</v>
      </c>
    </row>
    <row r="44" spans="2:59">
      <c r="S44" s="30"/>
      <c r="T44" s="5"/>
      <c r="U44" s="5">
        <f>COUNTIF(p1_INV_VER_15!$D$2:$D$21, 0)</f>
        <v>3</v>
      </c>
      <c r="V44" s="31">
        <f>COUNTIF(p1_INV_VER_20!$D$2:$D$21, 2)</f>
        <v>0</v>
      </c>
      <c r="X44" s="30"/>
      <c r="Y44" s="5"/>
      <c r="Z44" s="5">
        <f>COUNTIF(p2_INV_VER_15!$D$2:$D$21, 0)</f>
        <v>6</v>
      </c>
      <c r="AA44" s="31">
        <f>COUNTIF(p2_INV_VER_20!$D$2:$D$21, 2)</f>
        <v>0</v>
      </c>
      <c r="AC44" s="30"/>
      <c r="AD44" s="5"/>
      <c r="AE44" s="5">
        <f>COUNTIF(p3_INV_VER_15!$D$2:$D$21, 0)</f>
        <v>7</v>
      </c>
      <c r="AF44" s="31">
        <f>COUNTIF(p3_INV_VER_20!$D$2:$D$21, 2)</f>
        <v>2</v>
      </c>
      <c r="AH44" s="30"/>
      <c r="AI44" s="5"/>
      <c r="AJ44" s="5">
        <f t="shared" ref="AJ44:AJ49" si="9">SUM(U44,Z44,AE44)</f>
        <v>16</v>
      </c>
      <c r="AK44" s="31">
        <f t="shared" si="8"/>
        <v>2</v>
      </c>
      <c r="AL44" s="5"/>
      <c r="AM44">
        <v>10</v>
      </c>
      <c r="AN44" s="40">
        <f>AVERAGE(p1_INV_HOR_10!$J$2:$J$21)</f>
        <v>119.61965154342218</v>
      </c>
      <c r="AO44" s="40">
        <f>AVERAGE(p2_INV_HOR_10!$J$2:$J$21)</f>
        <v>96.211603634072986</v>
      </c>
      <c r="AP44" s="40">
        <f>AVERAGE(p3_INV_HOR_10!$J$2:$J$21)</f>
        <v>136.93124900925923</v>
      </c>
      <c r="AQ44" s="39">
        <f>AVERAGE($AN44:$AP44)</f>
        <v>117.58750139558481</v>
      </c>
      <c r="AR44" s="39">
        <f>MAX($AN44:$AP44)-AVERAGE($AN44:$AP44)</f>
        <v>19.343747613674424</v>
      </c>
      <c r="AS44" s="39">
        <f>AVERAGE($AN44:$AP44)-MIN($AN44:$AP44)</f>
        <v>21.375897761511823</v>
      </c>
      <c r="AU44" s="8">
        <v>10</v>
      </c>
      <c r="AV44" s="40">
        <f>AVERAGE(p1_INV_VER_10!$J$2:$J$21)</f>
        <v>247.90113151181754</v>
      </c>
      <c r="AW44" s="40">
        <f>AVERAGE(p2_INV_VER_10!$J$2:$J$21)</f>
        <v>139.30253900214134</v>
      </c>
      <c r="AX44" s="40">
        <f>AVERAGE(p3_INV_VER_10!$J$2:$J$21)</f>
        <v>146.95678693006931</v>
      </c>
      <c r="AY44" s="39">
        <f>AVERAGE($AV44:$AX44)</f>
        <v>178.05348581467607</v>
      </c>
      <c r="AZ44" s="39">
        <f>MAX($AV44:$AX44)-AVERAGE($AV44:$AX44)</f>
        <v>69.847645697141473</v>
      </c>
      <c r="BA44" s="39">
        <f>AVERAGE($AV44:$AX44)-MIN($AV44:$AX44)</f>
        <v>38.750946812534721</v>
      </c>
    </row>
    <row r="45" spans="2:59">
      <c r="S45" s="30"/>
      <c r="T45" s="5"/>
      <c r="U45" s="5">
        <f>COUNTIF(p1_INV_VER_15!$D$2:$D$21, 1)</f>
        <v>0</v>
      </c>
      <c r="V45" s="31">
        <f>COUNTIF(p1_INV_VER_20!$D$2:$D$21, 3)</f>
        <v>0</v>
      </c>
      <c r="X45" s="30"/>
      <c r="Y45" s="5"/>
      <c r="Z45" s="5">
        <f>COUNTIF(p2_INV_VER_15!$D$2:$D$21, 1)</f>
        <v>1</v>
      </c>
      <c r="AA45" s="31">
        <f>COUNTIF(p2_INV_VER_20!$D$2:$D$21, 3)</f>
        <v>0</v>
      </c>
      <c r="AC45" s="30"/>
      <c r="AD45" s="5"/>
      <c r="AE45" s="5">
        <f>COUNTIF(p3_INV_VER_15!$D$2:$D$21, 1)</f>
        <v>0</v>
      </c>
      <c r="AF45" s="31">
        <f>COUNTIF(p3_INV_VER_20!$D$2:$D$21, 3)</f>
        <v>1</v>
      </c>
      <c r="AH45" s="30"/>
      <c r="AI45" s="5"/>
      <c r="AJ45" s="5">
        <f t="shared" si="9"/>
        <v>1</v>
      </c>
      <c r="AK45" s="31">
        <f t="shared" si="8"/>
        <v>1</v>
      </c>
      <c r="AL45" s="5"/>
      <c r="AM45">
        <v>15</v>
      </c>
      <c r="AN45" s="40">
        <f>AVERAGE(p1_INV_HOR_15!$J$2:$J$21)</f>
        <v>105.99549855939122</v>
      </c>
      <c r="AO45" s="40">
        <f>AVERAGE(p2_INV_HOR_15!$J$2:$J$21)</f>
        <v>140.10824582975965</v>
      </c>
      <c r="AP45" s="40">
        <f>AVERAGE(p3_INV_HOR_15!$J$2:$J$21)</f>
        <v>173.46910715116024</v>
      </c>
      <c r="AQ45" s="39">
        <f>AVERAGE($AN45:$AP45)</f>
        <v>139.85761718010372</v>
      </c>
      <c r="AR45" s="39">
        <f>MAX($AN45:$AP45)-AVERAGE($AN45:$AP45)</f>
        <v>33.611489971056528</v>
      </c>
      <c r="AS45" s="39">
        <f>AVERAGE($AN45:$AP45)-MIN($AN45:$AP45)</f>
        <v>33.862118620712494</v>
      </c>
      <c r="AU45" s="8">
        <v>15</v>
      </c>
      <c r="AV45" s="40">
        <f>AVERAGE(p1_INV_VER_15!$J$2:$J$21)</f>
        <v>315.26256713657426</v>
      </c>
      <c r="AW45" s="40">
        <f>AVERAGE(p2_INV_VER_15!$J$2:$J$21)</f>
        <v>289.22670811608066</v>
      </c>
      <c r="AX45" s="40">
        <f>AVERAGE(p3_INV_VER_15!$J$2:$J$21)</f>
        <v>102.38947501589516</v>
      </c>
      <c r="AY45" s="39">
        <f>AVERAGE($AV45:$AX45)</f>
        <v>235.6262500895167</v>
      </c>
      <c r="AZ45" s="39">
        <f>MAX($AV45:$AX45)-AVERAGE($AV45:$AX45)</f>
        <v>79.63631704705756</v>
      </c>
      <c r="BA45" s="39">
        <f>AVERAGE($AV45:$AX45)-MIN($AV45:$AX45)</f>
        <v>133.23677507362154</v>
      </c>
    </row>
    <row r="46" spans="2:59">
      <c r="S46" s="30"/>
      <c r="T46" s="5">
        <f>COUNTIF(p1_INV_VER_10!$D$2:$D$21, 0)</f>
        <v>4</v>
      </c>
      <c r="U46" s="5">
        <f>COUNTIF(p1_INV_VER_15!$D$2:$D$21, 2)</f>
        <v>0</v>
      </c>
      <c r="V46" s="31">
        <f>COUNTIF(p1_INV_VER_20!$D$2:$D$21, 4)</f>
        <v>1</v>
      </c>
      <c r="X46" s="30"/>
      <c r="Y46" s="5">
        <f>COUNTIF(p2_INV_VER_10!$D$2:$D$21, 0)</f>
        <v>0</v>
      </c>
      <c r="Z46" s="5">
        <f>COUNTIF(p2_INV_VER_15!$D$2:$D$21, 2)</f>
        <v>0</v>
      </c>
      <c r="AA46" s="31">
        <f>COUNTIF(p2_INV_VER_20!$D$2:$D$21, 4)</f>
        <v>0</v>
      </c>
      <c r="AC46" s="30"/>
      <c r="AD46" s="5">
        <f>COUNTIF(p3_INV_VER_10!$D$2:$D$21, 0)</f>
        <v>6</v>
      </c>
      <c r="AE46" s="5">
        <f>COUNTIF(p3_INV_VER_15!$D$2:$D$21, 2)</f>
        <v>0</v>
      </c>
      <c r="AF46" s="31">
        <f>COUNTIF(p3_INV_VER_20!$D$2:$D$21, 4)</f>
        <v>0</v>
      </c>
      <c r="AH46" s="30"/>
      <c r="AI46" s="5">
        <f>SUM(T46,Y46,AD46)</f>
        <v>10</v>
      </c>
      <c r="AJ46" s="5">
        <f t="shared" si="9"/>
        <v>0</v>
      </c>
      <c r="AK46" s="31">
        <f t="shared" si="8"/>
        <v>1</v>
      </c>
      <c r="AL46" s="5"/>
      <c r="AM46">
        <v>20</v>
      </c>
      <c r="AN46" s="40">
        <f>AVERAGE(p1_INV_HOR_20!$J$2:$J$21)</f>
        <v>94.293146567213824</v>
      </c>
      <c r="AO46" s="40">
        <f>AVERAGE(p2_INV_HOR_20!$J$2:$J$21)</f>
        <v>121.07925429948618</v>
      </c>
      <c r="AP46" s="40">
        <f>AVERAGE(p3_INV_HOR_20!$J$2:$J$21)</f>
        <v>145.18807077480392</v>
      </c>
      <c r="AQ46" s="39">
        <f>AVERAGE($AN46:$AP46)</f>
        <v>120.18682388050131</v>
      </c>
      <c r="AR46" s="39">
        <f>MAX($AN46:$AP46)-AVERAGE($AN46:$AP46)</f>
        <v>25.001246894302611</v>
      </c>
      <c r="AS46" s="39">
        <f>AVERAGE($AN46:$AP46)-MIN($AN46:$AP46)</f>
        <v>25.893677313287483</v>
      </c>
      <c r="AU46" s="8">
        <v>20</v>
      </c>
      <c r="AV46" s="40">
        <f>AVERAGE(p1_INV_VER_20!$J$2:$J$21)</f>
        <v>328.09785370057716</v>
      </c>
      <c r="AW46" s="40">
        <f>AVERAGE(p2_INV_VER_20!$J$2:$J$21)</f>
        <v>186.83517151344932</v>
      </c>
      <c r="AX46" s="40">
        <f>AVERAGE(p3_INV_VER_20!$J$2:$J$21)</f>
        <v>177.44908680225842</v>
      </c>
      <c r="AY46" s="39">
        <f>AVERAGE($AV46:$AX46)</f>
        <v>230.79403733876163</v>
      </c>
      <c r="AZ46" s="39">
        <f>MAX($AV46:$AX46)-AVERAGE($AV46:$AX46)</f>
        <v>97.303816361815535</v>
      </c>
      <c r="BA46" s="39">
        <f>AVERAGE($AV46:$AX46)-MIN($AV46:$AX46)</f>
        <v>53.344950536503205</v>
      </c>
    </row>
    <row r="47" spans="2:59">
      <c r="S47" s="30"/>
      <c r="T47" s="5">
        <f>COUNTIF(p1_INV_VER_10!$D$2:$D$21, 1)</f>
        <v>0</v>
      </c>
      <c r="U47" s="5">
        <f>COUNTIF(p1_INV_VER_15!$D$2:$D$21, 3)</f>
        <v>0</v>
      </c>
      <c r="V47" s="31">
        <f>COUNTIF(p1_INV_VER_20!$D$2:$D$21, 5)</f>
        <v>0</v>
      </c>
      <c r="X47" s="30"/>
      <c r="Y47" s="5">
        <f>COUNTIF(p2_INV_VER_10!$D$2:$D$21, 1)</f>
        <v>2</v>
      </c>
      <c r="Z47" s="5">
        <f>COUNTIF(p2_INV_VER_15!$D$2:$D$21, 3)</f>
        <v>2</v>
      </c>
      <c r="AA47" s="31">
        <f>COUNTIF(p2_INV_VER_20!$D$2:$D$21, 5)</f>
        <v>0</v>
      </c>
      <c r="AC47" s="30"/>
      <c r="AD47" s="5">
        <f>COUNTIF(p3_INV_VER_10!$D$2:$D$21, 1)</f>
        <v>0</v>
      </c>
      <c r="AE47" s="5">
        <f>COUNTIF(p3_INV_VER_15!$D$2:$D$21, 3)</f>
        <v>4</v>
      </c>
      <c r="AF47" s="31">
        <f>COUNTIF(p3_INV_VER_20!$D$2:$D$21, 5)</f>
        <v>1</v>
      </c>
      <c r="AH47" s="30"/>
      <c r="AI47" s="5">
        <f>SUM(T47,Y47,AD47)</f>
        <v>2</v>
      </c>
      <c r="AJ47" s="5">
        <f t="shared" si="9"/>
        <v>6</v>
      </c>
      <c r="AK47" s="31">
        <f t="shared" si="8"/>
        <v>1</v>
      </c>
      <c r="AL47" s="5"/>
    </row>
    <row r="48" spans="2:59">
      <c r="S48" s="30"/>
      <c r="T48" s="5">
        <f>COUNTIF(p1_INV_VER_10!$D$2:$D$21, 2)</f>
        <v>1</v>
      </c>
      <c r="U48" s="5">
        <f>COUNTIF(p1_INV_VER_15!$D$2:$D$21, 4)</f>
        <v>0</v>
      </c>
      <c r="V48" s="31">
        <f>COUNTIF(p1_INV_VER_20!$D$2:$D$21, 6)</f>
        <v>0</v>
      </c>
      <c r="X48" s="30"/>
      <c r="Y48" s="5">
        <f>COUNTIF(p2_INV_VER_10!$D$2:$D$21, 2)</f>
        <v>1</v>
      </c>
      <c r="Z48" s="5">
        <f>COUNTIF(p2_INV_VER_15!$D$2:$D$21, 4)</f>
        <v>0</v>
      </c>
      <c r="AA48" s="31">
        <f>COUNTIF(p2_INV_VER_20!$D$2:$D$21, 6)</f>
        <v>1</v>
      </c>
      <c r="AC48" s="30"/>
      <c r="AD48" s="5">
        <f>COUNTIF(p3_INV_VER_10!$D$2:$D$21, 2)</f>
        <v>3</v>
      </c>
      <c r="AE48" s="5">
        <f>COUNTIF(p3_INV_VER_15!$D$2:$D$21, 4)</f>
        <v>1</v>
      </c>
      <c r="AF48" s="31">
        <f>COUNTIF(p3_INV_VER_20!$D$2:$D$21, 6)</f>
        <v>0</v>
      </c>
      <c r="AH48" s="30"/>
      <c r="AI48" s="5">
        <f>SUM(T48,Y48,AD48)</f>
        <v>5</v>
      </c>
      <c r="AJ48" s="5">
        <f t="shared" si="9"/>
        <v>1</v>
      </c>
      <c r="AK48" s="31">
        <f t="shared" si="8"/>
        <v>1</v>
      </c>
      <c r="AL48" s="5"/>
      <c r="AM48" t="s">
        <v>23</v>
      </c>
      <c r="AN48" t="s">
        <v>19</v>
      </c>
      <c r="AO48" t="s">
        <v>20</v>
      </c>
      <c r="AP48" t="s">
        <v>21</v>
      </c>
      <c r="AQ48" s="101" t="s">
        <v>12</v>
      </c>
      <c r="AR48" s="102" t="s">
        <v>87</v>
      </c>
      <c r="AS48" s="103" t="s">
        <v>88</v>
      </c>
      <c r="AU48" s="8" t="s">
        <v>24</v>
      </c>
      <c r="AV48" s="8" t="s">
        <v>19</v>
      </c>
      <c r="AW48" s="8" t="s">
        <v>20</v>
      </c>
      <c r="AX48" s="8" t="s">
        <v>21</v>
      </c>
      <c r="AY48" s="101" t="s">
        <v>12</v>
      </c>
      <c r="AZ48" s="102" t="s">
        <v>87</v>
      </c>
      <c r="BA48" s="103" t="s">
        <v>88</v>
      </c>
    </row>
    <row r="49" spans="18:57">
      <c r="S49" s="30">
        <f>COUNTIF(p1_INV_VER_5!$D$2:$D$21, 0)</f>
        <v>3</v>
      </c>
      <c r="T49" s="5">
        <f>COUNTIF(p1_INV_VER_10!$D$2:$D$21, 3)</f>
        <v>0</v>
      </c>
      <c r="U49" s="5">
        <f>COUNTIF(p1_INV_VER_15!$D$2:$D$21, 5)</f>
        <v>2</v>
      </c>
      <c r="V49" s="31">
        <f>COUNTIF(p1_INV_VER_20!$D$2:$D$21, 7)</f>
        <v>1</v>
      </c>
      <c r="X49" s="30">
        <f>COUNTIF(p2_INV_VER_5!$D$2:$D$21, 0)</f>
        <v>8</v>
      </c>
      <c r="Y49" s="5">
        <f>COUNTIF(p2_INV_VER_10!$D$2:$D$21, 3)</f>
        <v>1</v>
      </c>
      <c r="Z49" s="5">
        <f>COUNTIF(p2_INV_VER_15!$D$2:$D$21, 5)</f>
        <v>0</v>
      </c>
      <c r="AA49" s="31">
        <f>COUNTIF(p2_INV_VER_20!$D$2:$D$21, 7)</f>
        <v>1</v>
      </c>
      <c r="AC49" s="30">
        <f>COUNTIF(p3_INV_VER_5!$D$2:$D$21, 0)</f>
        <v>10</v>
      </c>
      <c r="AD49" s="5">
        <f>COUNTIF(p3_INV_VER_10!$D$2:$D$21, 3)</f>
        <v>4</v>
      </c>
      <c r="AE49" s="5">
        <f>COUNTIF(p3_INV_VER_15!$D$2:$D$21, 5)</f>
        <v>3</v>
      </c>
      <c r="AF49" s="31">
        <f>COUNTIF(p3_INV_VER_20!$D$2:$D$21, 7)</f>
        <v>1</v>
      </c>
      <c r="AH49" s="30">
        <f>SUM(S49,X49,AC49)</f>
        <v>21</v>
      </c>
      <c r="AI49" s="5">
        <f>SUM(T49,Y49,AD49)</f>
        <v>5</v>
      </c>
      <c r="AJ49" s="5">
        <f t="shared" si="9"/>
        <v>5</v>
      </c>
      <c r="AK49" s="31">
        <f>SUM(V49,AA49,AF49)</f>
        <v>3</v>
      </c>
      <c r="AL49" s="5"/>
      <c r="AM49">
        <v>5</v>
      </c>
      <c r="AN49" s="40">
        <f>AVERAGE(p1_VIS_HOR_5!$J$2:$J$21)</f>
        <v>41.182064312499975</v>
      </c>
      <c r="AO49" s="40">
        <f>AVERAGE(p2_VIS_HOR_5!$J$2:$J$21)</f>
        <v>37.449499008038472</v>
      </c>
      <c r="AP49" s="40">
        <f>AVERAGE(p3_VIS_HOR_5!$J$2:$J$21)</f>
        <v>48.479748305968513</v>
      </c>
      <c r="AQ49" s="39">
        <f>AVERAGE($AN49:$AP49)</f>
        <v>42.370437208835654</v>
      </c>
      <c r="AR49" s="39">
        <f>MAX($AN49:$AP49)-AVERAGE($AN49:$AP49)</f>
        <v>6.1093110971328599</v>
      </c>
      <c r="AS49" s="39">
        <f>AVERAGE($AN49:$AP49)-MIN($AN49:$AP49)</f>
        <v>4.9209382007971811</v>
      </c>
      <c r="AU49" s="8">
        <v>5</v>
      </c>
      <c r="AV49" s="40">
        <f>AVERAGE(p1_VIS_VER_5!$J$2:$J$21)</f>
        <v>41.10001069890064</v>
      </c>
      <c r="AW49" s="40">
        <f>AVERAGE(p2_VIS_VER_5!$J$2:$J$21)</f>
        <v>29.762826100190626</v>
      </c>
      <c r="AX49" s="40">
        <f>AVERAGE(p3_VIS_VER_5!$J$2:$J$21)</f>
        <v>54.447278336190493</v>
      </c>
      <c r="AY49" s="39">
        <f>AVERAGE($AV49:$AX49)</f>
        <v>41.770038378427252</v>
      </c>
      <c r="AZ49" s="39">
        <f>MAX($AV49:$AX49)-AVERAGE($AV49:$AX49)</f>
        <v>12.677239957763241</v>
      </c>
      <c r="BA49" s="39">
        <f>AVERAGE($AV49:$AX49)-MIN($AV49:$AX49)</f>
        <v>12.007212278236626</v>
      </c>
    </row>
    <row r="50" spans="18:57">
      <c r="S50" s="30">
        <f>COUNTIF(p1_INV_VER_5!$D$2:$D$21, 1)</f>
        <v>2</v>
      </c>
      <c r="T50" s="5">
        <f>COUNTIF(p1_INV_VER_10!$D$2:$D$21, 4)</f>
        <v>0</v>
      </c>
      <c r="U50" s="5">
        <f>COUNTIF(p1_INV_VER_15!$D$2:$D$21, 6)</f>
        <v>1</v>
      </c>
      <c r="V50" s="31">
        <f>COUNTIF(p1_INV_VER_20!$D$2:$D$21, 8)</f>
        <v>0</v>
      </c>
      <c r="X50" s="30">
        <f>COUNTIF(p2_INV_VER_5!$D$2:$D$21, 1)</f>
        <v>3</v>
      </c>
      <c r="Y50" s="5">
        <f>COUNTIF(p2_INV_VER_10!$D$2:$D$21, 4)</f>
        <v>1</v>
      </c>
      <c r="Z50" s="5">
        <f>COUNTIF(p2_INV_VER_15!$D$2:$D$21, 6)</f>
        <v>2</v>
      </c>
      <c r="AA50" s="31">
        <f>COUNTIF(p2_INV_VER_20!$D$2:$D$21, 8)</f>
        <v>0</v>
      </c>
      <c r="AC50" s="30">
        <f>COUNTIF(p3_INV_VER_5!$D$2:$D$21, 1)</f>
        <v>0</v>
      </c>
      <c r="AD50" s="5">
        <f>COUNTIF(p3_INV_VER_10!$D$2:$D$21, 4)</f>
        <v>0</v>
      </c>
      <c r="AE50" s="5">
        <f>COUNTIF(p3_INV_VER_15!$D$2:$D$21, 6)</f>
        <v>1</v>
      </c>
      <c r="AF50" s="31">
        <f>COUNTIF(p3_INV_VER_20!$D$2:$D$21, 8)</f>
        <v>0</v>
      </c>
      <c r="AH50" s="30">
        <f>SUM(S50,X50,AC50)</f>
        <v>5</v>
      </c>
      <c r="AI50" s="5">
        <f t="shared" ref="AI50:AI55" si="10">SUM(T50,Y50,AD50)</f>
        <v>1</v>
      </c>
      <c r="AJ50" s="5">
        <f t="shared" ref="AJ50:AJ58" si="11">SUM(U50,Z50,AE50)</f>
        <v>4</v>
      </c>
      <c r="AK50" s="31">
        <f t="shared" ref="AK50:AK60" si="12">SUM(V50,AA50,AF50)</f>
        <v>0</v>
      </c>
      <c r="AL50" s="5"/>
      <c r="AM50">
        <v>10</v>
      </c>
      <c r="AN50" s="40">
        <f>AVERAGE(p1_VIS_HOR_10!$J$2:$J$21)</f>
        <v>17.118792083927456</v>
      </c>
      <c r="AO50" s="40">
        <f>AVERAGE(p2_VIS_HOR_10!$J$2:$J$21)</f>
        <v>22.59604141116332</v>
      </c>
      <c r="AP50" s="40">
        <f>AVERAGE(p3_VIS_HOR_10!$J$2:$J$21)</f>
        <v>15.466203910490099</v>
      </c>
      <c r="AQ50" s="39">
        <f>AVERAGE($AN50:$AP50)</f>
        <v>18.393679135193626</v>
      </c>
      <c r="AR50" s="39">
        <f>MAX($AN50:$AP50)-AVERAGE($AN50:$AP50)</f>
        <v>4.2023622759696941</v>
      </c>
      <c r="AS50" s="39">
        <f>AVERAGE($AN50:$AP50)-MIN($AN50:$AP50)</f>
        <v>2.9274752247035263</v>
      </c>
      <c r="AU50" s="8">
        <v>10</v>
      </c>
      <c r="AV50" s="40">
        <f>AVERAGE(p1_VIS_VER_10!$J$2:$J$21)</f>
        <v>21.145647082171529</v>
      </c>
      <c r="AW50" s="40">
        <f>AVERAGE(p2_VIS_VER_10!$J$2:$J$21)</f>
        <v>20.786380846188607</v>
      </c>
      <c r="AX50" s="40">
        <f>AVERAGE(p3_VIS_VER_10!$J$2:$J$21)</f>
        <v>16.328421368609778</v>
      </c>
      <c r="AY50" s="39">
        <f>AVERAGE($AV50:$AX50)</f>
        <v>19.420149765656635</v>
      </c>
      <c r="AZ50" s="39">
        <f>MAX($AV50:$AX50)-AVERAGE($AV50:$AX50)</f>
        <v>1.7254973165148932</v>
      </c>
      <c r="BA50" s="39">
        <f>AVERAGE($AV50:$AX50)-MIN($AV50:$AX50)</f>
        <v>3.0917283970468574</v>
      </c>
    </row>
    <row r="51" spans="18:57">
      <c r="S51" s="30">
        <f>COUNTIF(p1_INV_VER_5!$D$2:$D$21, 2)</f>
        <v>1</v>
      </c>
      <c r="T51" s="5">
        <f>COUNTIF(p1_INV_VER_10!$D$2:$D$21, 5)</f>
        <v>1</v>
      </c>
      <c r="U51" s="5">
        <f>COUNTIF(p1_INV_VER_15!$D$2:$D$21, 7)</f>
        <v>0</v>
      </c>
      <c r="V51" s="31">
        <f>COUNTIF(p1_INV_VER_20!$D$2:$D$21, 9)</f>
        <v>0</v>
      </c>
      <c r="X51" s="30">
        <f>COUNTIF(p2_INV_VER_5!$D$2:$D$21, 2)</f>
        <v>3</v>
      </c>
      <c r="Y51" s="5">
        <f>COUNTIF(p2_INV_VER_10!$D$2:$D$21, 5)</f>
        <v>1</v>
      </c>
      <c r="Z51" s="5">
        <f>COUNTIF(p2_INV_VER_15!$D$2:$D$21, 7)</f>
        <v>1</v>
      </c>
      <c r="AA51" s="31">
        <f>COUNTIF(p2_INV_VER_20!$D$2:$D$21, 9)</f>
        <v>0</v>
      </c>
      <c r="AC51" s="30">
        <f>COUNTIF(p3_INV_VER_5!$D$2:$D$21, 2)</f>
        <v>2</v>
      </c>
      <c r="AD51" s="5">
        <f>COUNTIF(p3_INV_VER_10!$D$2:$D$21, 5)</f>
        <v>1</v>
      </c>
      <c r="AE51" s="5">
        <f>COUNTIF(p3_INV_VER_15!$D$2:$D$21, 7)</f>
        <v>0</v>
      </c>
      <c r="AF51" s="31">
        <f>COUNTIF(p3_INV_VER_20!$D$2:$D$21, 9)</f>
        <v>0</v>
      </c>
      <c r="AH51" s="30">
        <f>SUM(S51,X51,AC51)</f>
        <v>6</v>
      </c>
      <c r="AI51" s="5">
        <f t="shared" si="10"/>
        <v>3</v>
      </c>
      <c r="AJ51" s="5">
        <f t="shared" si="11"/>
        <v>1</v>
      </c>
      <c r="AK51" s="31">
        <f t="shared" si="12"/>
        <v>0</v>
      </c>
      <c r="AL51" s="5"/>
      <c r="AM51">
        <v>15</v>
      </c>
      <c r="AN51" s="40">
        <f>AVERAGE(p1_VIS_HOR_15!$J$2:$J$21)</f>
        <v>16.204371555078815</v>
      </c>
      <c r="AO51" s="40">
        <f>AVERAGE(p2_VIS_HOR_15!$J$2:$J$21)</f>
        <v>13.035094534226833</v>
      </c>
      <c r="AP51" s="40">
        <f>AVERAGE(p3_VIS_HOR_15!$J$2:$J$21)</f>
        <v>13.712597610179108</v>
      </c>
      <c r="AQ51" s="39">
        <f>AVERAGE($AN51:$AP51)</f>
        <v>14.317354566494918</v>
      </c>
      <c r="AR51" s="39">
        <f>MAX($AN51:$AP51)-AVERAGE($AN51:$AP51)</f>
        <v>1.8870169885838965</v>
      </c>
      <c r="AS51" s="39">
        <f>AVERAGE($AN51:$AP51)-MIN($AN51:$AP51)</f>
        <v>1.2822600322680859</v>
      </c>
      <c r="AU51" s="8">
        <v>15</v>
      </c>
      <c r="AV51" s="40">
        <f>AVERAGE(p1_VIS_VER_15!$J$2:$J$21)</f>
        <v>12.677712856266458</v>
      </c>
      <c r="AW51" s="40">
        <f>AVERAGE(p2_VIS_VER_15!$J$2:$J$21)</f>
        <v>11.785952120109389</v>
      </c>
      <c r="AX51" s="40">
        <f>AVERAGE(p3_VIS_VER_15!$J$2:$J$21)</f>
        <v>11.430169187944156</v>
      </c>
      <c r="AY51" s="39">
        <f>AVERAGE($AV51:$AX51)</f>
        <v>11.964611388106666</v>
      </c>
      <c r="AZ51" s="39">
        <f>MAX($AV51:$AX51)-AVERAGE($AV51:$AX51)</f>
        <v>0.71310146815979181</v>
      </c>
      <c r="BA51" s="39">
        <f>AVERAGE($AV51:$AX51)-MIN($AV51:$AX51)</f>
        <v>0.53444220016251087</v>
      </c>
    </row>
    <row r="52" spans="18:57">
      <c r="S52" s="30">
        <f>COUNTIF(p1_INV_VER_5!$D$2:$D$21, 3)</f>
        <v>0</v>
      </c>
      <c r="T52" s="5">
        <f>COUNTIF(p1_INV_VER_10!$D$2:$D$21, 6)</f>
        <v>0</v>
      </c>
      <c r="U52" s="5">
        <f>COUNTIF(p1_INV_VER_15!$D$2:$D$21, 8)</f>
        <v>0</v>
      </c>
      <c r="V52" s="31">
        <f>COUNTIF(p1_INV_VER_20!$D$2:$D$21, 10)</f>
        <v>0</v>
      </c>
      <c r="X52" s="30">
        <f>COUNTIF(p2_INV_VER_5!$D$2:$D$21, 3)</f>
        <v>2</v>
      </c>
      <c r="Y52" s="5">
        <f>COUNTIF(p2_INV_VER_10!$D$2:$D$21, 6)</f>
        <v>2</v>
      </c>
      <c r="Z52" s="5">
        <f>COUNTIF(p2_INV_VER_15!$D$2:$D$21, 8)</f>
        <v>0</v>
      </c>
      <c r="AA52" s="31">
        <f>COUNTIF(p2_INV_VER_20!$D$2:$D$21, 10)</f>
        <v>0</v>
      </c>
      <c r="AC52" s="30">
        <f>COUNTIF(p3_INV_VER_5!$D$2:$D$21, 3)</f>
        <v>2</v>
      </c>
      <c r="AD52" s="5">
        <f>COUNTIF(p3_INV_VER_10!$D$2:$D$21, 6)</f>
        <v>1</v>
      </c>
      <c r="AE52" s="5">
        <f>COUNTIF(p3_INV_VER_15!$D$2:$D$21, 8)</f>
        <v>1</v>
      </c>
      <c r="AF52" s="31">
        <f>COUNTIF(p3_INV_VER_20!$D$2:$D$21, 10)</f>
        <v>1</v>
      </c>
      <c r="AH52" s="30">
        <f>SUM(S52,X52,AC52)</f>
        <v>4</v>
      </c>
      <c r="AI52" s="5">
        <f t="shared" si="10"/>
        <v>3</v>
      </c>
      <c r="AJ52" s="5">
        <f t="shared" si="11"/>
        <v>1</v>
      </c>
      <c r="AK52" s="31">
        <f t="shared" si="12"/>
        <v>1</v>
      </c>
      <c r="AL52" s="5"/>
      <c r="AM52">
        <v>20</v>
      </c>
      <c r="AN52" s="40">
        <f>AVERAGE(p1_VIS_HOR_20!$J$2:$J$21)</f>
        <v>13.879409089891752</v>
      </c>
      <c r="AO52" s="40">
        <f>AVERAGE(p2_VIS_HOR_20!$J$2:$J$21)</f>
        <v>9.6120355434832092</v>
      </c>
      <c r="AP52" s="40">
        <f>AVERAGE(p3_VIS_HOR_20!$J$2:$J$21)</f>
        <v>10.715886657894734</v>
      </c>
      <c r="AQ52" s="39">
        <f>AVERAGE($AN52:$AP52)</f>
        <v>11.402443763756565</v>
      </c>
      <c r="AR52" s="39">
        <f>MAX($AN52:$AP52)-AVERAGE($AN52:$AP52)</f>
        <v>2.4769653261351863</v>
      </c>
      <c r="AS52" s="39">
        <f>AVERAGE($AN52:$AP52)-MIN($AN52:$AP52)</f>
        <v>1.7904082202733562</v>
      </c>
      <c r="AU52" s="8">
        <v>20</v>
      </c>
      <c r="AV52" s="40">
        <f>AVERAGE(p1_VIS_VER_20!$J$2:$J$21)</f>
        <v>7.8967825407345318</v>
      </c>
      <c r="AW52" s="40">
        <f>AVERAGE(p2_VIS_VER_5!$J$2:$J$21)</f>
        <v>29.762826100190626</v>
      </c>
      <c r="AX52" s="40">
        <f>AVERAGE(p3_VIS_VER_20!$J$2:$J$21)</f>
        <v>10.534399585973743</v>
      </c>
      <c r="AY52" s="39">
        <f>AVERAGE($AV52:$AX52)</f>
        <v>16.064669408966299</v>
      </c>
      <c r="AZ52" s="39">
        <f>MAX($AV52:$AX52)-AVERAGE($AV52:$AX52)</f>
        <v>13.698156691224327</v>
      </c>
      <c r="BA52" s="39">
        <f>AVERAGE($AV52:$AX52)-MIN($AV52:$AX52)</f>
        <v>8.1678868682317685</v>
      </c>
    </row>
    <row r="53" spans="18:57">
      <c r="S53" s="30">
        <f>COUNTIF(p1_INV_VER_5!$D$2:$D$21, 4)</f>
        <v>14</v>
      </c>
      <c r="T53" s="5">
        <f>COUNTIF(p1_INV_VER_10!$D$2:$D$21, 7)</f>
        <v>1</v>
      </c>
      <c r="U53" s="5">
        <f>COUNTIF(p1_INV_VER_15!$D$2:$D$21, 9)</f>
        <v>0</v>
      </c>
      <c r="V53" s="31">
        <f>COUNTIF(p1_INV_VER_20!$D$2:$D$21, 11)</f>
        <v>0</v>
      </c>
      <c r="X53" s="30">
        <f>COUNTIF(p2_INV_VER_5!$D$2:$D$21, 4)</f>
        <v>4</v>
      </c>
      <c r="Y53" s="5">
        <f>COUNTIF(p2_INV_VER_10!$D$2:$D$21, 7)</f>
        <v>2</v>
      </c>
      <c r="Z53" s="5">
        <f>COUNTIF(p2_INV_VER_15!$D$2:$D$21, 9)</f>
        <v>0</v>
      </c>
      <c r="AA53" s="31">
        <f>COUNTIF(p2_INV_VER_20!$D$2:$D$21, 11)</f>
        <v>1</v>
      </c>
      <c r="AC53" s="30">
        <f>COUNTIF(p3_INV_VER_5!$D$2:$D$21, 4)</f>
        <v>6</v>
      </c>
      <c r="AD53" s="5">
        <f>COUNTIF(p3_INV_VER_10!$D$2:$D$21, 7)</f>
        <v>1</v>
      </c>
      <c r="AE53" s="5">
        <f>COUNTIF(p3_INV_VER_15!$D$2:$D$21, 9)</f>
        <v>1</v>
      </c>
      <c r="AF53" s="31">
        <f>COUNTIF(p3_INV_VER_20!$D$2:$D$21, 11)</f>
        <v>0</v>
      </c>
      <c r="AH53" s="30">
        <f>SUM(S53,X53,AC53)</f>
        <v>24</v>
      </c>
      <c r="AI53" s="5">
        <f t="shared" si="10"/>
        <v>4</v>
      </c>
      <c r="AJ53" s="5">
        <f t="shared" si="11"/>
        <v>1</v>
      </c>
      <c r="AK53" s="31">
        <f t="shared" si="12"/>
        <v>1</v>
      </c>
      <c r="AL53" s="5"/>
      <c r="AN53" s="35"/>
      <c r="AO53" s="35"/>
      <c r="AP53" s="35"/>
      <c r="AQ53" s="39"/>
      <c r="AR53" s="27"/>
      <c r="AS53" s="27"/>
      <c r="AU53" s="5"/>
      <c r="AV53" s="35"/>
      <c r="AW53" s="35"/>
      <c r="AX53" s="35"/>
      <c r="AY53" s="39"/>
      <c r="AZ53" s="27"/>
      <c r="BA53" s="27"/>
    </row>
    <row r="54" spans="18:57">
      <c r="S54" s="30"/>
      <c r="T54" s="5">
        <f>COUNTIF(p1_INV_VER_10!$D$2:$D$21, 8)</f>
        <v>0</v>
      </c>
      <c r="U54" s="5">
        <f>COUNTIF(p1_INV_VER_15!$D$2:$D$21, 10)</f>
        <v>0</v>
      </c>
      <c r="V54" s="31">
        <f>COUNTIF(p1_INV_VER_20!$D$2:$D$21, 12)</f>
        <v>1</v>
      </c>
      <c r="X54" s="30"/>
      <c r="Y54" s="5">
        <f>COUNTIF(p2_INV_VER_10!$D$2:$D$21, 8)</f>
        <v>3</v>
      </c>
      <c r="Z54" s="5">
        <f>COUNTIF(p2_INV_VER_15!$D$2:$D$21, 10)</f>
        <v>0</v>
      </c>
      <c r="AA54" s="31">
        <f>COUNTIF(p2_INV_VER_20!$D$2:$D$21, 12)</f>
        <v>0</v>
      </c>
      <c r="AC54" s="30"/>
      <c r="AD54" s="5">
        <f>COUNTIF(p3_INV_VER_10!$D$2:$D$21, 8)</f>
        <v>0</v>
      </c>
      <c r="AE54" s="5">
        <f>COUNTIF(p3_INV_VER_15!$D$2:$D$21, 10)</f>
        <v>0</v>
      </c>
      <c r="AF54" s="31">
        <f>COUNTIF(p3_INV_VER_20!$D$2:$D$21, 12)</f>
        <v>0</v>
      </c>
      <c r="AH54" s="30"/>
      <c r="AI54" s="5">
        <f t="shared" si="10"/>
        <v>3</v>
      </c>
      <c r="AJ54" s="5">
        <f t="shared" si="11"/>
        <v>0</v>
      </c>
      <c r="AK54" s="31">
        <f t="shared" si="12"/>
        <v>1</v>
      </c>
      <c r="AL54" s="5"/>
      <c r="AM54" s="105" t="s">
        <v>82</v>
      </c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</row>
    <row r="55" spans="18:57">
      <c r="S55" s="30"/>
      <c r="T55" s="5">
        <f>COUNTIF(p1_INV_VER_10!$D$2:$D$21, 9)</f>
        <v>13</v>
      </c>
      <c r="U55" s="5">
        <f>COUNTIF(p1_INV_VER_15!$D$2:$D$21, 11)</f>
        <v>0</v>
      </c>
      <c r="V55" s="31">
        <f>COUNTIF(p1_INV_VER_20!$D$2:$D$21, 13)</f>
        <v>0</v>
      </c>
      <c r="X55" s="30"/>
      <c r="Y55" s="5">
        <f>COUNTIF(p2_INV_VER_10!$D$2:$D$21, 9)</f>
        <v>7</v>
      </c>
      <c r="Z55" s="5">
        <f>COUNTIF(p2_INV_VER_15!$D$2:$D$21, 11)</f>
        <v>0</v>
      </c>
      <c r="AA55" s="31">
        <f>COUNTIF(p2_INV_VER_20!$D$2:$D$21, 13)</f>
        <v>2</v>
      </c>
      <c r="AC55" s="30"/>
      <c r="AD55" s="5">
        <f>COUNTIF(p3_INV_VER_10!$D$2:$D$21, 9)</f>
        <v>4</v>
      </c>
      <c r="AE55" s="5">
        <f>COUNTIF(p3_INV_VER_15!$D$2:$D$21, 11)</f>
        <v>0</v>
      </c>
      <c r="AF55" s="31">
        <f>COUNTIF(p3_INV_VER_20!$D$2:$D$21, 13)</f>
        <v>0</v>
      </c>
      <c r="AH55" s="30"/>
      <c r="AI55" s="5">
        <f t="shared" si="10"/>
        <v>24</v>
      </c>
      <c r="AJ55" s="5">
        <f t="shared" si="11"/>
        <v>0</v>
      </c>
      <c r="AK55" s="31">
        <f t="shared" si="12"/>
        <v>2</v>
      </c>
      <c r="AL55" s="5"/>
      <c r="AM55" s="4" t="s">
        <v>23</v>
      </c>
      <c r="AN55" s="5" t="s">
        <v>19</v>
      </c>
      <c r="AO55" s="5" t="s">
        <v>20</v>
      </c>
      <c r="AP55" s="5" t="s">
        <v>21</v>
      </c>
      <c r="AQ55" s="101" t="s">
        <v>12</v>
      </c>
      <c r="AR55" s="102" t="s">
        <v>87</v>
      </c>
      <c r="AS55" s="103" t="s">
        <v>88</v>
      </c>
      <c r="AT55" s="5"/>
      <c r="AU55" s="72" t="s">
        <v>24</v>
      </c>
      <c r="AV55" s="72" t="s">
        <v>19</v>
      </c>
      <c r="AW55" s="72" t="s">
        <v>20</v>
      </c>
      <c r="AX55" s="72" t="s">
        <v>21</v>
      </c>
      <c r="AY55" s="101" t="s">
        <v>12</v>
      </c>
      <c r="AZ55" s="102" t="s">
        <v>87</v>
      </c>
      <c r="BA55" s="103" t="s">
        <v>88</v>
      </c>
    </row>
    <row r="56" spans="18:57">
      <c r="S56" s="30"/>
      <c r="T56" s="5"/>
      <c r="U56" s="5">
        <f>COUNTIF(p1_INV_VER_15!$D$2:$D$21, 12)</f>
        <v>0</v>
      </c>
      <c r="V56" s="31">
        <f>COUNTIF(p1_INV_VER_20!$D$2:$D$21, 14)</f>
        <v>0</v>
      </c>
      <c r="X56" s="30"/>
      <c r="Y56" s="5"/>
      <c r="Z56" s="5">
        <f>COUNTIF(p2_INV_VER_15!$D$2:$D$21, 12)</f>
        <v>0</v>
      </c>
      <c r="AA56" s="31">
        <f>COUNTIF(p2_INV_VER_20!$D$2:$D$21, 14)</f>
        <v>0</v>
      </c>
      <c r="AC56" s="30"/>
      <c r="AD56" s="5"/>
      <c r="AE56" s="5">
        <f>COUNTIF(p3_INV_VER_15!$D$2:$D$21, 12)</f>
        <v>0</v>
      </c>
      <c r="AF56" s="31">
        <f>COUNTIF(p3_INV_VER_20!$D$2:$D$21, 14)</f>
        <v>0</v>
      </c>
      <c r="AH56" s="30"/>
      <c r="AI56" s="5"/>
      <c r="AJ56" s="5">
        <f t="shared" si="11"/>
        <v>0</v>
      </c>
      <c r="AK56" s="31">
        <f t="shared" si="12"/>
        <v>0</v>
      </c>
      <c r="AL56" s="5"/>
      <c r="AM56" s="4">
        <v>5</v>
      </c>
      <c r="AN56" s="40">
        <f>AVERAGE(p1_INV_HOR_5!$F$2:$F$21)</f>
        <v>0.6</v>
      </c>
      <c r="AO56" s="40">
        <f>AVERAGE(p2_INV_HOR_5!$F$2:$F$21)</f>
        <v>0.3</v>
      </c>
      <c r="AP56" s="40">
        <f>AVERAGE(p3_INV_HOR_5!$F$2:$F$21)</f>
        <v>0.65</v>
      </c>
      <c r="AQ56" s="39">
        <f>AVERAGE($AN56:$AP56)</f>
        <v>0.51666666666666661</v>
      </c>
      <c r="AR56" s="39">
        <f>MAX($AN56:$AP56)-AVERAGE($AN56:$AP56)</f>
        <v>0.13333333333333341</v>
      </c>
      <c r="AS56" s="39">
        <f>AVERAGE($AN56:$AP56)-MIN($AN56:$AP56)</f>
        <v>0.21666666666666662</v>
      </c>
      <c r="AT56" s="5"/>
      <c r="AU56" s="8">
        <v>5</v>
      </c>
      <c r="AV56" s="40">
        <f>AVERAGE(p1_INV_VER_5!$F$2:$F$21)</f>
        <v>1.6</v>
      </c>
      <c r="AW56" s="40">
        <f>AVERAGE(p2_INV_VER_5!$F$2:$F$21)</f>
        <v>0.45</v>
      </c>
      <c r="AX56" s="40">
        <f>AVERAGE(p3_INV_VER_5!$F$2:$F$21)</f>
        <v>0.9</v>
      </c>
      <c r="AY56" s="39">
        <f>AVERAGE($AV56:$AX56)</f>
        <v>0.98333333333333339</v>
      </c>
      <c r="AZ56" s="39">
        <f>MAX($AV56:$AX56)-AVERAGE($AV56:$AX56)</f>
        <v>0.6166666666666667</v>
      </c>
      <c r="BA56" s="39">
        <f>AVERAGE($AV56:$AX56)-MIN($AV56:$AX56)</f>
        <v>0.53333333333333344</v>
      </c>
    </row>
    <row r="57" spans="18:57">
      <c r="S57" s="30"/>
      <c r="T57" s="5"/>
      <c r="U57" s="5">
        <f>COUNTIF(p1_INV_VER_15!$D$2:$D$21, 13)</f>
        <v>0</v>
      </c>
      <c r="V57" s="31">
        <f>COUNTIF(p1_INV_VER_20!$D$2:$D$21, 16)</f>
        <v>0</v>
      </c>
      <c r="X57" s="30"/>
      <c r="Y57" s="5"/>
      <c r="Z57" s="5">
        <f>COUNTIF(p2_INV_VER_15!$D$2:$D$21, 13)</f>
        <v>1</v>
      </c>
      <c r="AA57" s="31">
        <f>COUNTIF(p2_INV_VER_20!$D$2:$D$21, 16)</f>
        <v>0</v>
      </c>
      <c r="AC57" s="30"/>
      <c r="AD57" s="5"/>
      <c r="AE57" s="5">
        <f>COUNTIF(p3_INV_VER_15!$D$2:$D$21, 13)</f>
        <v>1</v>
      </c>
      <c r="AF57" s="31">
        <f>COUNTIF(p3_INV_VER_20!$D$2:$D$21, 16)</f>
        <v>1</v>
      </c>
      <c r="AH57" s="30"/>
      <c r="AI57" s="5"/>
      <c r="AJ57" s="5">
        <f t="shared" si="11"/>
        <v>2</v>
      </c>
      <c r="AK57" s="31">
        <f t="shared" si="12"/>
        <v>1</v>
      </c>
      <c r="AL57" s="5"/>
      <c r="AM57" s="4">
        <v>10</v>
      </c>
      <c r="AN57" s="40">
        <f>AVERAGE(p1_INV_HOR_10!$F$2:$F$21)</f>
        <v>1.45</v>
      </c>
      <c r="AO57" s="40">
        <f>AVERAGE(p2_INV_HOR_10!$F$2:$F$21)</f>
        <v>1.3</v>
      </c>
      <c r="AP57" s="40">
        <f>AVERAGE(p3_INV_HOR_10!$F$2:$F$21)</f>
        <v>1.7</v>
      </c>
      <c r="AQ57" s="39">
        <f>AVERAGE($AN57:$AP57)</f>
        <v>1.4833333333333334</v>
      </c>
      <c r="AR57" s="39">
        <f>MAX($AN57:$AP57)-AVERAGE($AN57:$AP57)</f>
        <v>0.21666666666666656</v>
      </c>
      <c r="AS57" s="39">
        <f>AVERAGE($AN57:$AP57)-MIN($AN57:$AP57)</f>
        <v>0.18333333333333335</v>
      </c>
      <c r="AT57" s="5"/>
      <c r="AU57" s="8">
        <v>10</v>
      </c>
      <c r="AV57" s="40">
        <f>AVERAGE(p1_INV_VER_10!$F$2:$F$21)</f>
        <v>3.35</v>
      </c>
      <c r="AW57" s="40">
        <f>AVERAGE(p2_INV_VER_10!$F$2:$F$21)</f>
        <v>1.95</v>
      </c>
      <c r="AX57" s="40">
        <f>AVERAGE(p3_INV_VER_10!$F$2:$F$21)</f>
        <v>2</v>
      </c>
      <c r="AY57" s="39">
        <f>AVERAGE($AV57:$AX57)</f>
        <v>2.4333333333333331</v>
      </c>
      <c r="AZ57" s="39">
        <f>MAX($AV57:$AX57)-AVERAGE($AV57:$AX57)</f>
        <v>0.91666666666666696</v>
      </c>
      <c r="BA57" s="39">
        <f>AVERAGE($AV57:$AX57)-MIN($AV57:$AX57)</f>
        <v>0.48333333333333317</v>
      </c>
    </row>
    <row r="58" spans="18:57">
      <c r="S58" s="30"/>
      <c r="T58" s="5"/>
      <c r="U58" s="5">
        <f>COUNTIF(p1_INV_VER_15!$D$2:$D$21, 14)</f>
        <v>14</v>
      </c>
      <c r="V58" s="31">
        <f>COUNTIF(p1_INV_VER_20!$D$2:$D$21, 17)</f>
        <v>1</v>
      </c>
      <c r="X58" s="30"/>
      <c r="Y58" s="5"/>
      <c r="Z58" s="5">
        <f>COUNTIF(p2_INV_VER_15!$D$2:$D$21, 14)</f>
        <v>7</v>
      </c>
      <c r="AA58" s="31">
        <f>COUNTIF(p2_INV_VER_20!$D$2:$D$21, 17)</f>
        <v>0</v>
      </c>
      <c r="AC58" s="30"/>
      <c r="AD58" s="5"/>
      <c r="AE58" s="5">
        <f>COUNTIF(p3_INV_VER_15!$D$2:$D$21, 14)</f>
        <v>1</v>
      </c>
      <c r="AF58" s="31">
        <f>COUNTIF(p3_INV_VER_20!$D$2:$D$21, 17)</f>
        <v>0</v>
      </c>
      <c r="AH58" s="30"/>
      <c r="AI58" s="5"/>
      <c r="AJ58" s="5">
        <f t="shared" si="11"/>
        <v>22</v>
      </c>
      <c r="AK58" s="31">
        <f t="shared" si="12"/>
        <v>1</v>
      </c>
      <c r="AL58" s="5"/>
      <c r="AM58" s="4">
        <v>15</v>
      </c>
      <c r="AN58" s="40">
        <f>AVERAGE(p1_INV_HOR_15!$F$2:$F$21)</f>
        <v>2.15</v>
      </c>
      <c r="AO58" s="40">
        <f>AVERAGE(p2_INV_HOR_15!$F$2:$F$21)</f>
        <v>3</v>
      </c>
      <c r="AP58" s="40">
        <f>AVERAGE(p3_INV_HOR_15!$F$2:$F$21)</f>
        <v>3.75</v>
      </c>
      <c r="AQ58" s="39">
        <f>AVERAGE($AN58:$AP58)</f>
        <v>2.9666666666666668</v>
      </c>
      <c r="AR58" s="39">
        <f>MAX($AN58:$AP58)-AVERAGE($AN58:$AP58)</f>
        <v>0.78333333333333321</v>
      </c>
      <c r="AS58" s="39">
        <f>AVERAGE($AN58:$AP58)-MIN($AN58:$AP58)</f>
        <v>0.81666666666666687</v>
      </c>
      <c r="AT58" s="5"/>
      <c r="AU58" s="8">
        <v>15</v>
      </c>
      <c r="AV58" s="40">
        <f>AVERAGE(p1_INV_VER_15!$F$2:$F$21)</f>
        <v>6.95</v>
      </c>
      <c r="AW58" s="40">
        <f>AVERAGE(p2_INV_VER_15!$F$2:$F$21)</f>
        <v>6.5</v>
      </c>
      <c r="AX58" s="40">
        <f>AVERAGE(p3_INV_VER_15!$F$2:$F$21)</f>
        <v>2.25</v>
      </c>
      <c r="AY58" s="39">
        <f>AVERAGE($AV58:$AX58)</f>
        <v>5.2333333333333334</v>
      </c>
      <c r="AZ58" s="39">
        <f>MAX($AV58:$AX58)-AVERAGE($AV58:$AX58)</f>
        <v>1.7166666666666668</v>
      </c>
      <c r="BA58" s="39">
        <f>AVERAGE($AV58:$AX58)-MIN($AV58:$AX58)</f>
        <v>2.9833333333333334</v>
      </c>
    </row>
    <row r="59" spans="18:57">
      <c r="S59" s="30"/>
      <c r="T59" s="5"/>
      <c r="U59" s="5"/>
      <c r="V59" s="31">
        <f>COUNTIF(p1_INV_VER_20!$D$2:$D$21, 18)</f>
        <v>0</v>
      </c>
      <c r="X59" s="30"/>
      <c r="Y59" s="5"/>
      <c r="Z59" s="5"/>
      <c r="AA59" s="31">
        <f>COUNTIF(p2_INV_VER_20!$D$2:$D$21, 18)</f>
        <v>0</v>
      </c>
      <c r="AC59" s="30"/>
      <c r="AD59" s="5"/>
      <c r="AE59" s="5"/>
      <c r="AF59" s="31">
        <f>COUNTIF(p3_INV_VER_20!$D$2:$D$21, 18)</f>
        <v>1</v>
      </c>
      <c r="AH59" s="30"/>
      <c r="AI59" s="5"/>
      <c r="AJ59" s="5"/>
      <c r="AK59" s="31">
        <f t="shared" si="12"/>
        <v>1</v>
      </c>
      <c r="AL59" s="5"/>
      <c r="AM59" s="4">
        <v>20</v>
      </c>
      <c r="AN59" s="40">
        <f>AVERAGE(p1_INV_HOR_20!$F$2:$F$21)</f>
        <v>2.65</v>
      </c>
      <c r="AO59" s="40">
        <f>AVERAGE(p2_INV_HOR_20!$F$2:$F$21)</f>
        <v>3.55</v>
      </c>
      <c r="AP59" s="40">
        <f>AVERAGE(p3_INV_HOR_20!$F$2:$F$21)</f>
        <v>4.4000000000000004</v>
      </c>
      <c r="AQ59" s="39">
        <f>AVERAGE($AN59:$AP59)</f>
        <v>3.5333333333333332</v>
      </c>
      <c r="AR59" s="39">
        <f>MAX($AN59:$AP59)-AVERAGE($AN59:$AP59)</f>
        <v>0.86666666666666714</v>
      </c>
      <c r="AS59" s="39">
        <f>AVERAGE($AN59:$AP59)-MIN($AN59:$AP59)</f>
        <v>0.8833333333333333</v>
      </c>
      <c r="AT59" s="5"/>
      <c r="AU59" s="8">
        <v>20</v>
      </c>
      <c r="AV59" s="40">
        <f>AVERAGE(p1_INV_VER_20!$F$2:$F$21)</f>
        <v>9.9</v>
      </c>
      <c r="AW59" s="40">
        <f>AVERAGE(p2_INV_VER_20!$F$2:$F$21)</f>
        <v>5.55</v>
      </c>
      <c r="AX59" s="40">
        <f>AVERAGE(p3_INV_VER_20!$F$2:$F$21)</f>
        <v>5.35</v>
      </c>
      <c r="AY59" s="39">
        <f>AVERAGE($AV59:$AX59)</f>
        <v>6.9333333333333327</v>
      </c>
      <c r="AZ59" s="39">
        <f>MAX($AV59:$AX59)-AVERAGE($AV59:$AX59)</f>
        <v>2.9666666666666677</v>
      </c>
      <c r="BA59" s="39">
        <f>AVERAGE($AV59:$AX59)-MIN($AV59:$AX59)</f>
        <v>1.583333333333333</v>
      </c>
    </row>
    <row r="60" spans="18:57">
      <c r="S60" s="32"/>
      <c r="T60" s="33"/>
      <c r="U60" s="33"/>
      <c r="V60" s="34">
        <f>COUNTIF(p1_INV_VER_20!$D$2:$D$21, 19)</f>
        <v>14</v>
      </c>
      <c r="X60" s="32"/>
      <c r="Y60" s="33"/>
      <c r="Z60" s="33"/>
      <c r="AA60" s="34">
        <f>COUNTIF(p2_INV_VER_20!$D$2:$D$21, 19)</f>
        <v>13</v>
      </c>
      <c r="AC60" s="32"/>
      <c r="AD60" s="33"/>
      <c r="AE60" s="33"/>
      <c r="AF60" s="34">
        <f>COUNTIF(p3_INV_VER_20!$D$2:$D$21, 19)</f>
        <v>4</v>
      </c>
      <c r="AH60" s="32"/>
      <c r="AI60" s="33"/>
      <c r="AJ60" s="33"/>
      <c r="AK60" s="34">
        <f t="shared" si="12"/>
        <v>31</v>
      </c>
      <c r="AL60" s="5"/>
      <c r="AM60" s="4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8:57" ht="23" customHeight="1" thickBot="1"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" t="s">
        <v>23</v>
      </c>
      <c r="AN61" s="5" t="s">
        <v>19</v>
      </c>
      <c r="AO61" s="5" t="s">
        <v>20</v>
      </c>
      <c r="AP61" s="5" t="s">
        <v>21</v>
      </c>
      <c r="AQ61" s="101" t="s">
        <v>12</v>
      </c>
      <c r="AR61" s="102" t="s">
        <v>87</v>
      </c>
      <c r="AS61" s="103" t="s">
        <v>88</v>
      </c>
      <c r="AT61" s="5"/>
      <c r="AU61" s="8" t="s">
        <v>24</v>
      </c>
      <c r="AV61" s="8" t="s">
        <v>19</v>
      </c>
      <c r="AW61" s="8" t="s">
        <v>20</v>
      </c>
      <c r="AX61" s="8" t="s">
        <v>21</v>
      </c>
      <c r="AY61" s="101" t="s">
        <v>12</v>
      </c>
      <c r="AZ61" s="102" t="s">
        <v>87</v>
      </c>
      <c r="BA61" s="103" t="s">
        <v>88</v>
      </c>
    </row>
    <row r="62" spans="18:57" ht="28" customHeight="1">
      <c r="R62" s="86" t="s">
        <v>77</v>
      </c>
      <c r="S62" s="112" t="s">
        <v>76</v>
      </c>
      <c r="T62" s="113"/>
      <c r="U62" s="113"/>
      <c r="V62" s="113"/>
      <c r="W62" s="114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8"/>
      <c r="AL62" s="81"/>
      <c r="AM62" s="4">
        <v>5</v>
      </c>
      <c r="AN62" s="40">
        <f>AVERAGE(p1_VIS_HOR_5!$F$2:$F$21)</f>
        <v>0</v>
      </c>
      <c r="AO62" s="40">
        <f>AVERAGE(p2_VIS_HOR_5!$F$2:$F$21)</f>
        <v>0.1</v>
      </c>
      <c r="AP62" s="40">
        <f>AVERAGE(p3_VIS_HOR_5!$F$2:$F$21)</f>
        <v>0.05</v>
      </c>
      <c r="AQ62" s="39">
        <f>AVERAGE($AN62:$AP62)</f>
        <v>5.000000000000001E-2</v>
      </c>
      <c r="AR62" s="39">
        <f>MAX($AN62:$AP62)-AVERAGE($AN62:$AP62)</f>
        <v>4.9999999999999996E-2</v>
      </c>
      <c r="AS62" s="39">
        <f>AVERAGE($AN62:$AP62)-MIN($AN62:$AP62)</f>
        <v>5.000000000000001E-2</v>
      </c>
      <c r="AT62" s="5"/>
      <c r="AU62" s="8">
        <v>5</v>
      </c>
      <c r="AV62" s="40">
        <f>AVERAGE(p1_VIS_VER_5!$F$2:$F$21)</f>
        <v>0.05</v>
      </c>
      <c r="AW62" s="40">
        <f>AVERAGE(p2_VIS_VER_5!$F$2:$F$21)</f>
        <v>0</v>
      </c>
      <c r="AX62" s="40">
        <f>AVERAGE(p3_VIS_VER_5!$F$2:$F$21)</f>
        <v>0.1</v>
      </c>
      <c r="AY62" s="39">
        <f>AVERAGE($AV62:$AX62)</f>
        <v>5.000000000000001E-2</v>
      </c>
      <c r="AZ62" s="39">
        <f>MAX($AV62:$AX62)-AVERAGE($AV62:$AX62)</f>
        <v>4.9999999999999996E-2</v>
      </c>
      <c r="BA62" s="39">
        <f>AVERAGE($AV62:$AX62)-MIN($AV62:$AX62)</f>
        <v>5.000000000000001E-2</v>
      </c>
    </row>
    <row r="63" spans="18:57" ht="28" customHeight="1">
      <c r="R63" s="89">
        <v>5</v>
      </c>
      <c r="S63" s="75">
        <v>19</v>
      </c>
      <c r="T63" s="76">
        <v>4</v>
      </c>
      <c r="U63" s="76">
        <v>6</v>
      </c>
      <c r="V63" s="76">
        <v>5</v>
      </c>
      <c r="W63" s="76">
        <v>26</v>
      </c>
      <c r="X63" s="77"/>
      <c r="Y63" s="77"/>
      <c r="Z63" s="78"/>
      <c r="AA63" s="78"/>
      <c r="AB63" s="78"/>
      <c r="AC63" s="78"/>
      <c r="AD63" s="78"/>
      <c r="AE63" s="77"/>
      <c r="AF63" s="77"/>
      <c r="AG63" s="77"/>
      <c r="AH63" s="77"/>
      <c r="AI63" s="77"/>
      <c r="AJ63" s="77"/>
      <c r="AK63" s="90"/>
      <c r="AL63" s="82"/>
      <c r="AM63" s="4">
        <v>10</v>
      </c>
      <c r="AN63" s="40">
        <f>AVERAGE(p1_VIS_HOR_10!$F$2:$F$21)</f>
        <v>0</v>
      </c>
      <c r="AO63" s="40">
        <f>AVERAGE(p2_VIS_HOR_10!$F$2:$F$21)</f>
        <v>0.2</v>
      </c>
      <c r="AP63" s="40">
        <f>AVERAGE(p3_VIS_HOR_10!$F$2:$F$21)</f>
        <v>0.05</v>
      </c>
      <c r="AQ63" s="39">
        <f>AVERAGE($AN63:$AP63)</f>
        <v>8.3333333333333329E-2</v>
      </c>
      <c r="AR63" s="39">
        <f>MAX($AN63:$AP63)-AVERAGE($AN63:$AP63)</f>
        <v>0.11666666666666668</v>
      </c>
      <c r="AS63" s="39">
        <f>AVERAGE($AN63:$AP63)-MIN($AN63:$AP63)</f>
        <v>8.3333333333333329E-2</v>
      </c>
      <c r="AT63" s="5"/>
      <c r="AU63" s="8">
        <v>10</v>
      </c>
      <c r="AV63" s="40">
        <f>AVERAGE(p1_VIS_VER_10!$F$2:$F$21)</f>
        <v>0.15</v>
      </c>
      <c r="AW63" s="40">
        <f>AVERAGE(p2_VIS_VER_10!$F$2:$F$21)</f>
        <v>0.05</v>
      </c>
      <c r="AX63" s="40">
        <f>AVERAGE(p3_VIS_VER_10!$F$2:$F$21)</f>
        <v>0.05</v>
      </c>
      <c r="AY63" s="39">
        <f>AVERAGE($AV63:$AX63)</f>
        <v>8.3333333333333329E-2</v>
      </c>
      <c r="AZ63" s="39">
        <f>MAX($AV63:$AX63)-AVERAGE($AV63:$AX63)</f>
        <v>6.6666666666666666E-2</v>
      </c>
      <c r="BA63" s="39">
        <f>AVERAGE($AV63:$AX63)-MIN($AV63:$AX63)</f>
        <v>3.3333333333333326E-2</v>
      </c>
    </row>
    <row r="64" spans="18:57" ht="28" customHeight="1">
      <c r="R64" s="89">
        <v>10</v>
      </c>
      <c r="S64" s="79">
        <v>16</v>
      </c>
      <c r="T64" s="80">
        <v>1</v>
      </c>
      <c r="U64" s="80">
        <v>3</v>
      </c>
      <c r="V64" s="80">
        <v>1</v>
      </c>
      <c r="W64" s="80">
        <v>4</v>
      </c>
      <c r="X64" s="80">
        <v>2</v>
      </c>
      <c r="Y64" s="80">
        <v>3</v>
      </c>
      <c r="Z64" s="80">
        <v>1</v>
      </c>
      <c r="AA64" s="80">
        <v>5</v>
      </c>
      <c r="AB64" s="80">
        <v>24</v>
      </c>
      <c r="AC64" s="81"/>
      <c r="AD64" s="81"/>
      <c r="AE64" s="81"/>
      <c r="AF64" s="81"/>
      <c r="AG64" s="82"/>
      <c r="AH64" s="82"/>
      <c r="AI64" s="82"/>
      <c r="AJ64" s="82"/>
      <c r="AK64" s="91"/>
      <c r="AL64" s="82"/>
      <c r="AM64" s="4">
        <v>15</v>
      </c>
      <c r="AN64" s="40">
        <f>AVERAGE(p1_VIS_HOR_15!$F$2:$F$21)</f>
        <v>0.15</v>
      </c>
      <c r="AO64" s="40">
        <f>AVERAGE(p2_VIS_HOR_15!$F$2:$F$21)</f>
        <v>0.05</v>
      </c>
      <c r="AP64" s="40">
        <f>AVERAGE(p3_VIS_HOR_15!$F$2:$F$21)</f>
        <v>0.05</v>
      </c>
      <c r="AQ64" s="39">
        <f>AVERAGE($AN64:$AP64)</f>
        <v>8.3333333333333329E-2</v>
      </c>
      <c r="AR64" s="39">
        <f>MAX($AN64:$AP64)-AVERAGE($AN64:$AP64)</f>
        <v>6.6666666666666666E-2</v>
      </c>
      <c r="AS64" s="39">
        <f>AVERAGE($AN64:$AP64)-MIN($AN64:$AP64)</f>
        <v>3.3333333333333326E-2</v>
      </c>
      <c r="AT64" s="5"/>
      <c r="AU64" s="8">
        <v>15</v>
      </c>
      <c r="AV64" s="40">
        <f>AVERAGE(p1_VIS_VER_15!$F$2:$F$21)</f>
        <v>0.15</v>
      </c>
      <c r="AW64" s="40">
        <f>AVERAGE(p2_VIS_VER_15!$F$2:$F$21)</f>
        <v>0.1</v>
      </c>
      <c r="AX64" s="40">
        <f>AVERAGE(p3_VIS_VER_15!$F$2:$F$21)</f>
        <v>0.1</v>
      </c>
      <c r="AY64" s="39">
        <f>AVERAGE($AV64:$AX64)</f>
        <v>0.11666666666666665</v>
      </c>
      <c r="AZ64" s="39">
        <f>MAX($AV64:$AX64)-AVERAGE($AV64:$AX64)</f>
        <v>3.333333333333334E-2</v>
      </c>
      <c r="BA64" s="39">
        <f>AVERAGE($AV64:$AX64)-MIN($AV64:$AX64)</f>
        <v>1.6666666666666649E-2</v>
      </c>
    </row>
    <row r="65" spans="18:53" ht="28" customHeight="1" thickBot="1">
      <c r="R65" s="89">
        <v>15</v>
      </c>
      <c r="S65" s="79">
        <v>18</v>
      </c>
      <c r="T65" s="80">
        <v>2</v>
      </c>
      <c r="U65" s="80">
        <v>2</v>
      </c>
      <c r="V65" s="80">
        <v>1</v>
      </c>
      <c r="W65" s="80">
        <v>0</v>
      </c>
      <c r="X65" s="80">
        <v>2</v>
      </c>
      <c r="Y65" s="80">
        <v>1</v>
      </c>
      <c r="Z65" s="80">
        <v>2</v>
      </c>
      <c r="AA65" s="80">
        <v>1</v>
      </c>
      <c r="AB65" s="80">
        <v>2</v>
      </c>
      <c r="AC65" s="80">
        <v>1</v>
      </c>
      <c r="AD65" s="80">
        <v>2</v>
      </c>
      <c r="AE65" s="80">
        <v>1</v>
      </c>
      <c r="AF65" s="80">
        <v>2</v>
      </c>
      <c r="AG65" s="80">
        <v>23</v>
      </c>
      <c r="AH65" s="81"/>
      <c r="AI65" s="81"/>
      <c r="AJ65" s="82"/>
      <c r="AK65" s="91"/>
      <c r="AL65" s="82"/>
      <c r="AM65" s="73">
        <v>20</v>
      </c>
      <c r="AN65" s="40">
        <f>AVERAGE(p1_VIS_HOR_20!$F$2:$F$21)</f>
        <v>0.2</v>
      </c>
      <c r="AO65" s="40">
        <f>AVERAGE(p2_VIS_HOR_20!$F$2:$F$21)</f>
        <v>0.2</v>
      </c>
      <c r="AP65" s="40">
        <f>AVERAGE(p3_VIS_HOR_20!$F$2:$F$21)</f>
        <v>0.1</v>
      </c>
      <c r="AQ65" s="39">
        <f>AVERAGE($AN65:$AP65)</f>
        <v>0.16666666666666666</v>
      </c>
      <c r="AR65" s="39">
        <f>MAX($AN65:$AP65)-AVERAGE($AN65:$AP65)</f>
        <v>3.3333333333333354E-2</v>
      </c>
      <c r="AS65" s="39">
        <f>AVERAGE($AN65:$AP65)-MIN($AN65:$AP65)</f>
        <v>6.6666666666666652E-2</v>
      </c>
      <c r="AT65" s="7"/>
      <c r="AU65" s="9">
        <v>20</v>
      </c>
      <c r="AV65" s="40">
        <f>AVERAGE(p1_VIS_VER_20!$F$2:$F$21)</f>
        <v>0.05</v>
      </c>
      <c r="AW65" s="40">
        <f>AVERAGE(p2_VIS_VER_20!$F$2:$F$21)</f>
        <v>0.1</v>
      </c>
      <c r="AX65" s="40">
        <f>AVERAGE(p3_VIS_VER_20!$F$2:$F$21)</f>
        <v>0.2</v>
      </c>
      <c r="AY65" s="39">
        <f>AVERAGE($AV65:$AX65)</f>
        <v>0.11666666666666668</v>
      </c>
      <c r="AZ65" s="39">
        <f>MAX($AV65:$AX65)-AVERAGE($AV65:$AX65)</f>
        <v>8.3333333333333329E-2</v>
      </c>
      <c r="BA65" s="39">
        <f>AVERAGE($AV65:$AX65)-MIN($AV65:$AX65)</f>
        <v>6.666666666666668E-2</v>
      </c>
    </row>
    <row r="66" spans="18:53" ht="28" customHeight="1" thickBot="1">
      <c r="R66" s="92">
        <v>20</v>
      </c>
      <c r="S66" s="93">
        <v>6</v>
      </c>
      <c r="T66" s="94">
        <v>0</v>
      </c>
      <c r="U66" s="94">
        <v>2</v>
      </c>
      <c r="V66" s="94">
        <v>2</v>
      </c>
      <c r="W66" s="94">
        <v>3</v>
      </c>
      <c r="X66" s="94">
        <v>1</v>
      </c>
      <c r="Y66" s="94">
        <v>1</v>
      </c>
      <c r="Z66" s="94">
        <v>6</v>
      </c>
      <c r="AA66" s="94">
        <v>1</v>
      </c>
      <c r="AB66" s="94">
        <v>1</v>
      </c>
      <c r="AC66" s="94">
        <v>2</v>
      </c>
      <c r="AD66" s="94">
        <v>0</v>
      </c>
      <c r="AE66" s="94">
        <v>0</v>
      </c>
      <c r="AF66" s="94">
        <v>2</v>
      </c>
      <c r="AG66" s="94">
        <v>2</v>
      </c>
      <c r="AH66" s="94">
        <v>2</v>
      </c>
      <c r="AI66" s="94">
        <v>0</v>
      </c>
      <c r="AJ66" s="94">
        <v>1</v>
      </c>
      <c r="AK66" s="95">
        <v>26</v>
      </c>
      <c r="AL66" s="80"/>
    </row>
    <row r="67" spans="18:53" ht="28" customHeight="1" thickBot="1">
      <c r="R67" s="83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8:53" ht="28" customHeight="1">
      <c r="R68" s="86" t="s">
        <v>77</v>
      </c>
      <c r="S68" s="112" t="s">
        <v>75</v>
      </c>
      <c r="T68" s="113"/>
      <c r="U68" s="113"/>
      <c r="V68" s="113"/>
      <c r="W68" s="114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8"/>
      <c r="AL68" s="81"/>
    </row>
    <row r="69" spans="18:53" ht="28" customHeight="1">
      <c r="R69" s="89">
        <v>5</v>
      </c>
      <c r="S69" s="84" cm="1">
        <f t="array" ref="S69:W69">TRANSPOSE(AH49:AH53)</f>
        <v>21</v>
      </c>
      <c r="T69" s="78">
        <v>5</v>
      </c>
      <c r="U69" s="78">
        <v>6</v>
      </c>
      <c r="V69" s="78">
        <v>4</v>
      </c>
      <c r="W69" s="78">
        <v>24</v>
      </c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96"/>
      <c r="AL69" s="81"/>
    </row>
    <row r="70" spans="18:53" ht="28" customHeight="1">
      <c r="R70" s="89">
        <v>10</v>
      </c>
      <c r="S70" s="85" cm="1">
        <f t="array" ref="S70:AB70">TRANSPOSE(AI46:AI55)</f>
        <v>10</v>
      </c>
      <c r="T70" s="81">
        <v>2</v>
      </c>
      <c r="U70" s="81">
        <v>5</v>
      </c>
      <c r="V70" s="81">
        <v>5</v>
      </c>
      <c r="W70" s="81">
        <v>1</v>
      </c>
      <c r="X70" s="81">
        <v>3</v>
      </c>
      <c r="Y70" s="81">
        <v>3</v>
      </c>
      <c r="Z70" s="81">
        <v>4</v>
      </c>
      <c r="AA70" s="81">
        <v>3</v>
      </c>
      <c r="AB70" s="81">
        <v>24</v>
      </c>
      <c r="AC70" s="81"/>
      <c r="AD70" s="81"/>
      <c r="AE70" s="81"/>
      <c r="AF70" s="81"/>
      <c r="AG70" s="81"/>
      <c r="AH70" s="81"/>
      <c r="AI70" s="81"/>
      <c r="AJ70" s="81"/>
      <c r="AK70" s="97"/>
      <c r="AL70" s="81"/>
    </row>
    <row r="71" spans="18:53" ht="28" customHeight="1">
      <c r="R71" s="89">
        <v>15</v>
      </c>
      <c r="S71" s="85" cm="1">
        <f t="array" ref="S71:AG71">TRANSPOSE(AJ44:AJ58)</f>
        <v>16</v>
      </c>
      <c r="T71" s="81">
        <v>1</v>
      </c>
      <c r="U71" s="81">
        <v>0</v>
      </c>
      <c r="V71" s="81">
        <v>6</v>
      </c>
      <c r="W71" s="81">
        <v>1</v>
      </c>
      <c r="X71" s="81">
        <v>5</v>
      </c>
      <c r="Y71" s="81">
        <v>4</v>
      </c>
      <c r="Z71" s="81">
        <v>1</v>
      </c>
      <c r="AA71" s="81">
        <v>1</v>
      </c>
      <c r="AB71" s="81">
        <v>1</v>
      </c>
      <c r="AC71" s="81">
        <v>0</v>
      </c>
      <c r="AD71" s="81">
        <v>0</v>
      </c>
      <c r="AE71" s="81">
        <v>0</v>
      </c>
      <c r="AF71" s="81">
        <v>2</v>
      </c>
      <c r="AG71" s="81">
        <v>22</v>
      </c>
      <c r="AH71" s="81"/>
      <c r="AI71" s="81"/>
      <c r="AJ71" s="81"/>
      <c r="AK71" s="97"/>
      <c r="AL71" s="81"/>
    </row>
    <row r="72" spans="18:53" ht="28" customHeight="1" thickBot="1">
      <c r="R72" s="92">
        <v>20</v>
      </c>
      <c r="S72" s="98" cm="1">
        <f t="array" ref="S72:AK72">TRANSPOSE(AK42:AK60)</f>
        <v>10</v>
      </c>
      <c r="T72" s="99">
        <v>2</v>
      </c>
      <c r="U72" s="99">
        <v>2</v>
      </c>
      <c r="V72" s="99">
        <v>1</v>
      </c>
      <c r="W72" s="99">
        <v>1</v>
      </c>
      <c r="X72" s="99">
        <v>1</v>
      </c>
      <c r="Y72" s="99">
        <v>1</v>
      </c>
      <c r="Z72" s="99">
        <v>3</v>
      </c>
      <c r="AA72" s="99">
        <v>0</v>
      </c>
      <c r="AB72" s="99">
        <v>0</v>
      </c>
      <c r="AC72" s="99">
        <v>1</v>
      </c>
      <c r="AD72" s="99">
        <v>1</v>
      </c>
      <c r="AE72" s="99">
        <v>1</v>
      </c>
      <c r="AF72" s="99">
        <v>2</v>
      </c>
      <c r="AG72" s="99">
        <v>0</v>
      </c>
      <c r="AH72" s="99">
        <v>1</v>
      </c>
      <c r="AI72" s="99">
        <v>1</v>
      </c>
      <c r="AJ72" s="99">
        <v>1</v>
      </c>
      <c r="AK72" s="100">
        <v>31</v>
      </c>
      <c r="AL72" s="81"/>
    </row>
  </sheetData>
  <mergeCells count="18">
    <mergeCell ref="S68:W68"/>
    <mergeCell ref="S62:W62"/>
    <mergeCell ref="C33:F33"/>
    <mergeCell ref="K33:P33"/>
    <mergeCell ref="AH41:AI41"/>
    <mergeCell ref="S36:T36"/>
    <mergeCell ref="C6:P6"/>
    <mergeCell ref="C14:P14"/>
    <mergeCell ref="C24:P24"/>
    <mergeCell ref="C25:F25"/>
    <mergeCell ref="K25:P25"/>
    <mergeCell ref="AM20:BE20"/>
    <mergeCell ref="AM54:BE54"/>
    <mergeCell ref="C32:P32"/>
    <mergeCell ref="C15:F15"/>
    <mergeCell ref="C7:F7"/>
    <mergeCell ref="K7:P7"/>
    <mergeCell ref="K15:P15"/>
  </mergeCells>
  <phoneticPr fontId="1"/>
  <conditionalFormatting sqref="S37:AL39 S36 U36:AL36 AH42:AL60">
    <cfRule type="colorScale" priority="39">
      <colorScale>
        <cfvo type="num" val="0"/>
        <cfvo type="num" val="60"/>
        <color theme="0"/>
        <color rgb="FFFFC000"/>
      </colorScale>
    </cfRule>
  </conditionalFormatting>
  <conditionalFormatting sqref="S23:AL34 AM32:AM35">
    <cfRule type="colorScale" priority="38">
      <colorScale>
        <cfvo type="num" val="0"/>
        <cfvo type="num" val="20"/>
        <color theme="0"/>
        <color rgb="FFFFC000"/>
      </colorScale>
    </cfRule>
  </conditionalFormatting>
  <conditionalFormatting sqref="Z31:AD31 W32:AF32 U33:AI33">
    <cfRule type="colorScale" priority="37">
      <colorScale>
        <cfvo type="num" val="0"/>
        <cfvo type="num" val="20"/>
        <color theme="0"/>
        <color rgb="FFFFC000"/>
      </colorScale>
    </cfRule>
  </conditionalFormatting>
  <conditionalFormatting sqref="S49:S53">
    <cfRule type="colorScale" priority="35">
      <colorScale>
        <cfvo type="num" val="0"/>
        <cfvo type="num" val="20"/>
        <color theme="0"/>
        <color rgb="FFFFC000"/>
      </colorScale>
    </cfRule>
  </conditionalFormatting>
  <conditionalFormatting sqref="U44:U58">
    <cfRule type="colorScale" priority="32">
      <colorScale>
        <cfvo type="num" val="0"/>
        <cfvo type="num" val="20"/>
        <color theme="0"/>
        <color rgb="FFFFC000"/>
      </colorScale>
    </cfRule>
  </conditionalFormatting>
  <conditionalFormatting sqref="U44:U58">
    <cfRule type="colorScale" priority="31">
      <colorScale>
        <cfvo type="num" val="0"/>
        <cfvo type="num" val="20"/>
        <color theme="0"/>
        <color rgb="FFFFC000"/>
      </colorScale>
    </cfRule>
  </conditionalFormatting>
  <conditionalFormatting sqref="T46:T55">
    <cfRule type="colorScale" priority="34">
      <colorScale>
        <cfvo type="num" val="0"/>
        <cfvo type="num" val="20"/>
        <color theme="0"/>
        <color rgb="FFFFC000"/>
      </colorScale>
    </cfRule>
  </conditionalFormatting>
  <conditionalFormatting sqref="T46:T55">
    <cfRule type="colorScale" priority="33">
      <colorScale>
        <cfvo type="num" val="0"/>
        <cfvo type="num" val="20"/>
        <color theme="0"/>
        <color rgb="FFFFC000"/>
      </colorScale>
    </cfRule>
  </conditionalFormatting>
  <conditionalFormatting sqref="V42:V60">
    <cfRule type="colorScale" priority="29">
      <colorScale>
        <cfvo type="num" val="0"/>
        <cfvo type="num" val="20"/>
        <color theme="0"/>
        <color rgb="FFFFC000"/>
      </colorScale>
    </cfRule>
  </conditionalFormatting>
  <conditionalFormatting sqref="AF42:AF60">
    <cfRule type="colorScale" priority="15">
      <colorScale>
        <cfvo type="num" val="0"/>
        <cfvo type="num" val="20"/>
        <color theme="0"/>
        <color rgb="FFFFC000"/>
      </colorScale>
    </cfRule>
  </conditionalFormatting>
  <conditionalFormatting sqref="V42:V60">
    <cfRule type="colorScale" priority="30">
      <colorScale>
        <cfvo type="num" val="0"/>
        <cfvo type="num" val="20"/>
        <color theme="0"/>
        <color rgb="FFFFC000"/>
      </colorScale>
    </cfRule>
  </conditionalFormatting>
  <conditionalFormatting sqref="AF42:AF60">
    <cfRule type="colorScale" priority="16">
      <colorScale>
        <cfvo type="num" val="0"/>
        <cfvo type="num" val="20"/>
        <color theme="0"/>
        <color rgb="FFFFC000"/>
      </colorScale>
    </cfRule>
  </conditionalFormatting>
  <conditionalFormatting sqref="X49:X53">
    <cfRule type="colorScale" priority="28">
      <colorScale>
        <cfvo type="num" val="0"/>
        <cfvo type="num" val="20"/>
        <color theme="0"/>
        <color rgb="FFFFC000"/>
      </colorScale>
    </cfRule>
  </conditionalFormatting>
  <conditionalFormatting sqref="Z44:Z58">
    <cfRule type="colorScale" priority="25">
      <colorScale>
        <cfvo type="num" val="0"/>
        <cfvo type="num" val="20"/>
        <color theme="0"/>
        <color rgb="FFFFC000"/>
      </colorScale>
    </cfRule>
  </conditionalFormatting>
  <conditionalFormatting sqref="Z44:Z58">
    <cfRule type="colorScale" priority="24">
      <colorScale>
        <cfvo type="num" val="0"/>
        <cfvo type="num" val="20"/>
        <color theme="0"/>
        <color rgb="FFFFC000"/>
      </colorScale>
    </cfRule>
  </conditionalFormatting>
  <conditionalFormatting sqref="Y46:Y55">
    <cfRule type="colorScale" priority="27">
      <colorScale>
        <cfvo type="num" val="0"/>
        <cfvo type="num" val="20"/>
        <color theme="0"/>
        <color rgb="FFFFC000"/>
      </colorScale>
    </cfRule>
  </conditionalFormatting>
  <conditionalFormatting sqref="Y46:Y55">
    <cfRule type="colorScale" priority="26">
      <colorScale>
        <cfvo type="num" val="0"/>
        <cfvo type="num" val="20"/>
        <color theme="0"/>
        <color rgb="FFFFC000"/>
      </colorScale>
    </cfRule>
  </conditionalFormatting>
  <conditionalFormatting sqref="AA42:AA60">
    <cfRule type="colorScale" priority="22">
      <colorScale>
        <cfvo type="num" val="0"/>
        <cfvo type="num" val="20"/>
        <color theme="0"/>
        <color rgb="FFFFC000"/>
      </colorScale>
    </cfRule>
  </conditionalFormatting>
  <conditionalFormatting sqref="AA42:AA60">
    <cfRule type="colorScale" priority="23">
      <colorScale>
        <cfvo type="num" val="0"/>
        <cfvo type="num" val="20"/>
        <color theme="0"/>
        <color rgb="FFFFC000"/>
      </colorScale>
    </cfRule>
  </conditionalFormatting>
  <conditionalFormatting sqref="AC49:AC53">
    <cfRule type="colorScale" priority="21">
      <colorScale>
        <cfvo type="num" val="0"/>
        <cfvo type="num" val="20"/>
        <color theme="0"/>
        <color rgb="FFFFC000"/>
      </colorScale>
    </cfRule>
  </conditionalFormatting>
  <conditionalFormatting sqref="AE44:AE58">
    <cfRule type="colorScale" priority="18">
      <colorScale>
        <cfvo type="num" val="0"/>
        <cfvo type="num" val="20"/>
        <color theme="0"/>
        <color rgb="FFFFC000"/>
      </colorScale>
    </cfRule>
  </conditionalFormatting>
  <conditionalFormatting sqref="AE44:AE58">
    <cfRule type="colorScale" priority="17">
      <colorScale>
        <cfvo type="num" val="0"/>
        <cfvo type="num" val="20"/>
        <color theme="0"/>
        <color rgb="FFFFC000"/>
      </colorScale>
    </cfRule>
  </conditionalFormatting>
  <conditionalFormatting sqref="AD46:AD55">
    <cfRule type="colorScale" priority="20">
      <colorScale>
        <cfvo type="num" val="0"/>
        <cfvo type="num" val="20"/>
        <color theme="0"/>
        <color rgb="FFFFC000"/>
      </colorScale>
    </cfRule>
  </conditionalFormatting>
  <conditionalFormatting sqref="AD46:AD55">
    <cfRule type="colorScale" priority="19">
      <colorScale>
        <cfvo type="num" val="0"/>
        <cfvo type="num" val="20"/>
        <color theme="0"/>
        <color rgb="FFFFC000"/>
      </colorScale>
    </cfRule>
  </conditionalFormatting>
  <conditionalFormatting sqref="S41">
    <cfRule type="colorScale" priority="14">
      <colorScale>
        <cfvo type="num" val="0"/>
        <cfvo type="num" val="20"/>
        <color theme="0"/>
        <color rgb="FFFFC000"/>
      </colorScale>
    </cfRule>
  </conditionalFormatting>
  <conditionalFormatting sqref="X41">
    <cfRule type="colorScale" priority="13">
      <colorScale>
        <cfvo type="num" val="0"/>
        <cfvo type="num" val="20"/>
        <color theme="0"/>
        <color rgb="FFFFC000"/>
      </colorScale>
    </cfRule>
  </conditionalFormatting>
  <conditionalFormatting sqref="AC41">
    <cfRule type="colorScale" priority="12">
      <colorScale>
        <cfvo type="num" val="0"/>
        <cfvo type="num" val="20"/>
        <color theme="0"/>
        <color rgb="FFFFC000"/>
      </colorScale>
    </cfRule>
  </conditionalFormatting>
  <conditionalFormatting sqref="AM36:AM40">
    <cfRule type="colorScale" priority="11">
      <colorScale>
        <cfvo type="num" val="0"/>
        <cfvo type="num" val="20"/>
        <color theme="0"/>
        <color rgb="FFFFC000"/>
      </colorScale>
    </cfRule>
  </conditionalFormatting>
  <conditionalFormatting sqref="AW8">
    <cfRule type="colorScale" priority="10">
      <colorScale>
        <cfvo type="num" val="0"/>
        <cfvo type="num" val="20"/>
        <color theme="0"/>
        <color rgb="FFFFC000"/>
      </colorScale>
    </cfRule>
  </conditionalFormatting>
  <conditionalFormatting sqref="AW14">
    <cfRule type="colorScale" priority="9">
      <colorScale>
        <cfvo type="num" val="0"/>
        <cfvo type="num" val="20"/>
        <color theme="0"/>
        <color rgb="FFFFC000"/>
      </colorScale>
    </cfRule>
  </conditionalFormatting>
  <conditionalFormatting sqref="S69:AL72">
    <cfRule type="colorScale" priority="8">
      <colorScale>
        <cfvo type="num" val="0"/>
        <cfvo type="num" val="60"/>
        <color rgb="FFFCFCFF"/>
        <color theme="4"/>
      </colorScale>
    </cfRule>
  </conditionalFormatting>
  <conditionalFormatting sqref="S63:AL66">
    <cfRule type="colorScale" priority="7">
      <colorScale>
        <cfvo type="num" val="0"/>
        <cfvo type="num" val="60"/>
        <color rgb="FFFCFCFF"/>
        <color theme="4"/>
      </colorScale>
    </cfRule>
  </conditionalFormatting>
  <conditionalFormatting sqref="AW21">
    <cfRule type="colorScale" priority="6">
      <colorScale>
        <cfvo type="num" val="0"/>
        <cfvo type="num" val="20"/>
        <color theme="0"/>
        <color rgb="FFFFC000"/>
      </colorScale>
    </cfRule>
  </conditionalFormatting>
  <conditionalFormatting sqref="AW27">
    <cfRule type="colorScale" priority="5">
      <colorScale>
        <cfvo type="num" val="0"/>
        <cfvo type="num" val="20"/>
        <color theme="0"/>
        <color rgb="FFFFC000"/>
      </colorScale>
    </cfRule>
  </conditionalFormatting>
  <conditionalFormatting sqref="AU42">
    <cfRule type="colorScale" priority="4">
      <colorScale>
        <cfvo type="num" val="0"/>
        <cfvo type="num" val="20"/>
        <color theme="0"/>
        <color rgb="FFFFC000"/>
      </colorScale>
    </cfRule>
  </conditionalFormatting>
  <conditionalFormatting sqref="AU48">
    <cfRule type="colorScale" priority="3">
      <colorScale>
        <cfvo type="num" val="0"/>
        <cfvo type="num" val="20"/>
        <color theme="0"/>
        <color rgb="FFFFC000"/>
      </colorScale>
    </cfRule>
  </conditionalFormatting>
  <conditionalFormatting sqref="AU55">
    <cfRule type="colorScale" priority="2">
      <colorScale>
        <cfvo type="num" val="0"/>
        <cfvo type="num" val="20"/>
        <color theme="0"/>
        <color rgb="FFFFC000"/>
      </colorScale>
    </cfRule>
  </conditionalFormatting>
  <conditionalFormatting sqref="AU61">
    <cfRule type="colorScale" priority="1">
      <colorScale>
        <cfvo type="num" val="0"/>
        <cfvo type="num" val="20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0" verticalDpi="0"/>
  <ignoredErrors>
    <ignoredError sqref="AO22:AO25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9E33-4554-D94E-A892-65344C590205}">
  <dimension ref="A1:S59"/>
  <sheetViews>
    <sheetView topLeftCell="B1" zoomScale="56" workbookViewId="0">
      <selection activeCell="S102" sqref="S102"/>
    </sheetView>
  </sheetViews>
  <sheetFormatPr baseColWidth="10" defaultRowHeight="20"/>
  <sheetData>
    <row r="1" spans="1:19">
      <c r="A1" t="s">
        <v>23</v>
      </c>
      <c r="B1" t="s">
        <v>19</v>
      </c>
      <c r="C1" t="s">
        <v>20</v>
      </c>
      <c r="D1" t="s">
        <v>21</v>
      </c>
      <c r="E1" s="101" t="s">
        <v>83</v>
      </c>
      <c r="F1" s="101" t="s">
        <v>84</v>
      </c>
      <c r="G1" s="101" t="s">
        <v>85</v>
      </c>
      <c r="H1" s="71">
        <v>25</v>
      </c>
      <c r="I1" s="71" t="s">
        <v>86</v>
      </c>
      <c r="K1" s="8" t="s">
        <v>24</v>
      </c>
      <c r="L1" s="8" t="s">
        <v>19</v>
      </c>
      <c r="M1" s="8" t="s">
        <v>20</v>
      </c>
      <c r="N1" s="8" t="s">
        <v>21</v>
      </c>
      <c r="O1" s="101" t="s">
        <v>83</v>
      </c>
      <c r="P1" s="101" t="s">
        <v>84</v>
      </c>
      <c r="Q1" s="101" t="s">
        <v>85</v>
      </c>
      <c r="R1" s="71">
        <v>25</v>
      </c>
      <c r="S1" s="71" t="s">
        <v>86</v>
      </c>
    </row>
    <row r="2" spans="1:19">
      <c r="A2">
        <v>5</v>
      </c>
      <c r="B2" s="40">
        <f>AVERAGE(p1_INV_HOR_5!$J$2:$J$21)</f>
        <v>139.07288718973751</v>
      </c>
      <c r="C2" s="40">
        <f>AVERAGE(p2_INV_HOR_5!$J$2:$J$21)</f>
        <v>71.300537037895765</v>
      </c>
      <c r="D2" s="40">
        <f>AVERAGE(p3_INV_HOR_5!$J$2:$J$21)</f>
        <v>146.46155153955232</v>
      </c>
      <c r="E2" s="39">
        <f>QUARTILE($B2:$D2, 4)-QUARTILE($B2:$D2, 3)</f>
        <v>3.6943321749074016</v>
      </c>
      <c r="F2" s="39">
        <f>QUARTILE($B2:$D2, 3)-QUARTILE($B2:$D2, 2)</f>
        <v>3.6943321749074016</v>
      </c>
      <c r="G2" s="39">
        <f>QUARTILE($B2:$D2, 2)-QUARTILE($B2:$D2, 1)</f>
        <v>33.886175075920875</v>
      </c>
      <c r="H2" s="39">
        <f>QUARTILE($B2:$D2, 1)</f>
        <v>105.18671211381664</v>
      </c>
      <c r="I2" s="39">
        <f>QUARTILE($B2:$D2, 1)-QUARTILE($B2:$D2, 0)</f>
        <v>33.886175075920875</v>
      </c>
      <c r="K2" s="8">
        <v>5</v>
      </c>
      <c r="L2" s="40">
        <f>AVERAGE(p1_INV_VER_5!$J$2:$J$21)</f>
        <v>278.46951133060981</v>
      </c>
      <c r="M2" s="40">
        <f>AVERAGE(p2_INV_VER_5!$J$2:$J$21)</f>
        <v>94.65428653170045</v>
      </c>
      <c r="N2" s="40">
        <f>AVERAGE(p3_INV_VER_5!$J$2:$J$21)</f>
        <v>151.97439464205087</v>
      </c>
      <c r="O2" s="39">
        <f>QUARTILE($L2:$N2, 4)-QUARTILE($L2:$N2, 3)</f>
        <v>63.247558344279469</v>
      </c>
      <c r="P2" s="39">
        <f>QUARTILE($L2:$N2, 3)-QUARTILE($L2:$N2, 2)</f>
        <v>63.247558344279469</v>
      </c>
      <c r="Q2" s="39">
        <f>QUARTILE($L2:$N2, 2)-QUARTILE($L2:$N2, 1)</f>
        <v>28.660054055175209</v>
      </c>
      <c r="R2" s="39">
        <f>QUARTILE($L2:$N2, 1)</f>
        <v>123.31434058687566</v>
      </c>
      <c r="S2" s="39">
        <f>QUARTILE($L2:$N2, 1)-QUARTILE($L2:$N2, 0)</f>
        <v>28.660054055175209</v>
      </c>
    </row>
    <row r="3" spans="1:19">
      <c r="A3">
        <v>10</v>
      </c>
      <c r="B3" s="40">
        <f>AVERAGE(p1_INV_HOR_10!$J$2:$J$21)</f>
        <v>119.61965154342218</v>
      </c>
      <c r="C3" s="40">
        <f>AVERAGE(p2_INV_HOR_10!$J$2:$J$21)</f>
        <v>96.211603634072986</v>
      </c>
      <c r="D3" s="40">
        <f>AVERAGE(p3_INV_HOR_10!$J$2:$J$21)</f>
        <v>136.93124900925923</v>
      </c>
      <c r="E3" s="39">
        <f>QUARTILE($B3:$D3, 4)-QUARTILE($B3:$D3, 3)</f>
        <v>8.6557987329185266</v>
      </c>
      <c r="F3" s="39">
        <f>QUARTILE($B3:$D3, 3)-QUARTILE($B3:$D3, 2)</f>
        <v>8.6557987329185266</v>
      </c>
      <c r="G3" s="39">
        <f>QUARTILE($B3:$D3, 2)-QUARTILE($B3:$D3, 1)</f>
        <v>11.704023954674597</v>
      </c>
      <c r="H3" s="39">
        <f>QUARTILE($B3:$D3, 1)</f>
        <v>107.91562758874758</v>
      </c>
      <c r="I3" s="39">
        <f>QUARTILE($B3:$D3, 1)-QUARTILE($B3:$D3, 0)</f>
        <v>11.704023954674597</v>
      </c>
      <c r="K3" s="8">
        <v>10</v>
      </c>
      <c r="L3" s="40">
        <f>AVERAGE(p1_INV_VER_10!$J$2:$J$21)</f>
        <v>247.90113151181754</v>
      </c>
      <c r="M3" s="40">
        <f>AVERAGE(p2_INV_VER_10!$J$2:$J$21)</f>
        <v>139.30253900214134</v>
      </c>
      <c r="N3" s="40">
        <f>AVERAGE(p3_INV_VER_10!$J$2:$J$21)</f>
        <v>146.95678693006931</v>
      </c>
      <c r="O3" s="39">
        <f>QUARTILE($L3:$N3, 4)-QUARTILE($L3:$N3, 3)</f>
        <v>50.472172290874113</v>
      </c>
      <c r="P3" s="39">
        <f>QUARTILE($L3:$N3, 3)-QUARTILE($L3:$N3, 2)</f>
        <v>50.472172290874113</v>
      </c>
      <c r="Q3" s="39">
        <f>QUARTILE($L3:$N3, 2)-QUARTILE($L3:$N3, 1)</f>
        <v>3.8271239639639703</v>
      </c>
      <c r="R3" s="39">
        <f>QUARTILE($L3:$N3, 1)</f>
        <v>143.12966296610534</v>
      </c>
      <c r="S3" s="39">
        <f>QUARTILE($L3:$N3, 1)-QUARTILE($L3:$N3, 0)</f>
        <v>3.8271239639639987</v>
      </c>
    </row>
    <row r="4" spans="1:19">
      <c r="A4">
        <v>15</v>
      </c>
      <c r="B4" s="40">
        <f>AVERAGE(p1_INV_HOR_15!$J$2:$J$21)</f>
        <v>105.99549855939122</v>
      </c>
      <c r="C4" s="40">
        <f>AVERAGE(p2_INV_HOR_15!$J$2:$J$21)</f>
        <v>140.10824582975965</v>
      </c>
      <c r="D4" s="40">
        <f>AVERAGE(p3_INV_HOR_15!$J$2:$J$21)</f>
        <v>173.46910715116024</v>
      </c>
      <c r="E4" s="39">
        <f>QUARTILE($B4:$D4, 4)-QUARTILE($B4:$D4, 3)</f>
        <v>16.680430660700296</v>
      </c>
      <c r="F4" s="39">
        <f>QUARTILE($B4:$D4, 3)-QUARTILE($B4:$D4, 2)</f>
        <v>16.680430660700296</v>
      </c>
      <c r="G4" s="39">
        <f>QUARTILE($B4:$D4, 2)-QUARTILE($B4:$D4, 1)</f>
        <v>17.056373635184215</v>
      </c>
      <c r="H4" s="39">
        <f>QUARTILE($B4:$D4, 1)</f>
        <v>123.05187219457544</v>
      </c>
      <c r="I4" s="39">
        <f>QUARTILE($B4:$D4, 1)-QUARTILE($B4:$D4, 0)</f>
        <v>17.056373635184215</v>
      </c>
      <c r="K4" s="8">
        <v>15</v>
      </c>
      <c r="L4" s="40">
        <f>AVERAGE(p1_INV_VER_15!$J$2:$J$21)</f>
        <v>315.26256713657426</v>
      </c>
      <c r="M4" s="40">
        <f>AVERAGE(p2_INV_VER_15!$J$2:$J$21)</f>
        <v>289.22670811608066</v>
      </c>
      <c r="N4" s="40">
        <f>AVERAGE(p3_INV_VER_15!$J$2:$J$21)</f>
        <v>102.38947501589516</v>
      </c>
      <c r="O4" s="39">
        <f>QUARTILE($L4:$N4, 4)-QUARTILE($L4:$N4, 3)</f>
        <v>13.017929510246802</v>
      </c>
      <c r="P4" s="39">
        <f>QUARTILE($L4:$N4, 3)-QUARTILE($L4:$N4, 2)</f>
        <v>13.017929510246802</v>
      </c>
      <c r="Q4" s="39">
        <f>QUARTILE($L4:$N4, 2)-QUARTILE($L4:$N4, 1)</f>
        <v>93.418616550092736</v>
      </c>
      <c r="R4" s="39">
        <f>QUARTILE($L4:$N4, 1)</f>
        <v>195.80809156598792</v>
      </c>
      <c r="S4" s="39">
        <f>QUARTILE($L4:$N4, 1)-QUARTILE($L4:$N4, 0)</f>
        <v>93.418616550092764</v>
      </c>
    </row>
    <row r="5" spans="1:19">
      <c r="A5">
        <v>20</v>
      </c>
      <c r="B5" s="40">
        <f>AVERAGE(p1_INV_HOR_20!$J$2:$J$21)</f>
        <v>94.293146567213824</v>
      </c>
      <c r="C5" s="40">
        <f>AVERAGE(p2_INV_HOR_20!$J$2:$J$21)</f>
        <v>121.07925429948618</v>
      </c>
      <c r="D5" s="40">
        <f>AVERAGE(p3_INV_HOR_20!$J$2:$J$21)</f>
        <v>145.18807077480392</v>
      </c>
      <c r="E5" s="39">
        <f>QUARTILE($B5:$D5, 4)-QUARTILE($B5:$D5, 3)</f>
        <v>12.054408237658862</v>
      </c>
      <c r="F5" s="39">
        <f>QUARTILE($B5:$D5, 3)-QUARTILE($B5:$D5, 2)</f>
        <v>12.054408237658876</v>
      </c>
      <c r="G5" s="39">
        <f>QUARTILE($B5:$D5, 2)-QUARTILE($B5:$D5, 1)</f>
        <v>13.393053866136185</v>
      </c>
      <c r="H5" s="39">
        <f>QUARTILE($B5:$D5, 1)</f>
        <v>107.68620043335</v>
      </c>
      <c r="I5" s="39">
        <f>QUARTILE($B5:$D5, 1)-QUARTILE($B5:$D5, 0)</f>
        <v>13.393053866136171</v>
      </c>
      <c r="K5" s="8">
        <v>20</v>
      </c>
      <c r="L5" s="40">
        <f>AVERAGE(p1_INV_VER_20!$J$2:$J$21)</f>
        <v>328.09785370057716</v>
      </c>
      <c r="M5" s="40">
        <f>AVERAGE(p2_INV_VER_20!$J$2:$J$21)</f>
        <v>186.83517151344932</v>
      </c>
      <c r="N5" s="40">
        <f>AVERAGE(p3_INV_VER_20!$J$2:$J$21)</f>
        <v>177.44908680225842</v>
      </c>
      <c r="O5" s="39">
        <f>QUARTILE($L5:$N5, 4)-QUARTILE($L5:$N5, 3)</f>
        <v>70.631341093563947</v>
      </c>
      <c r="P5" s="39">
        <f>QUARTILE($L5:$N5, 3)-QUARTILE($L5:$N5, 2)</f>
        <v>70.63134109356389</v>
      </c>
      <c r="Q5" s="39">
        <f>QUARTILE($L5:$N5, 2)-QUARTILE($L5:$N5, 1)</f>
        <v>4.6930423555954519</v>
      </c>
      <c r="R5" s="39">
        <f>QUARTILE($L5:$N5, 1)</f>
        <v>182.14212915785387</v>
      </c>
      <c r="S5" s="39">
        <f>QUARTILE($L5:$N5, 1)-QUARTILE($L5:$N5, 0)</f>
        <v>4.6930423555954519</v>
      </c>
    </row>
    <row r="7" spans="1:19">
      <c r="A7" t="s">
        <v>23</v>
      </c>
      <c r="B7" t="s">
        <v>19</v>
      </c>
      <c r="C7" t="s">
        <v>20</v>
      </c>
      <c r="D7" t="s">
        <v>21</v>
      </c>
      <c r="E7" s="101" t="s">
        <v>83</v>
      </c>
      <c r="F7" s="101" t="s">
        <v>84</v>
      </c>
      <c r="G7" s="101" t="s">
        <v>85</v>
      </c>
      <c r="H7" s="71">
        <v>25</v>
      </c>
      <c r="I7" s="71" t="s">
        <v>86</v>
      </c>
      <c r="K7" s="8" t="s">
        <v>24</v>
      </c>
      <c r="L7" s="8" t="s">
        <v>19</v>
      </c>
      <c r="M7" s="8" t="s">
        <v>20</v>
      </c>
      <c r="N7" s="8" t="s">
        <v>21</v>
      </c>
      <c r="O7" s="101" t="s">
        <v>83</v>
      </c>
      <c r="P7" s="101" t="s">
        <v>84</v>
      </c>
      <c r="Q7" s="101" t="s">
        <v>85</v>
      </c>
      <c r="R7" s="71">
        <v>25</v>
      </c>
      <c r="S7" s="71" t="s">
        <v>86</v>
      </c>
    </row>
    <row r="8" spans="1:19">
      <c r="A8">
        <v>5</v>
      </c>
      <c r="B8" s="40">
        <f>AVERAGE(p1_VIS_HOR_5!$J$2:$J$21)</f>
        <v>41.182064312499975</v>
      </c>
      <c r="C8" s="40">
        <f>AVERAGE(p2_VIS_HOR_5!$J$2:$J$21)</f>
        <v>37.449499008038472</v>
      </c>
      <c r="D8" s="40">
        <f>AVERAGE(p3_VIS_HOR_5!$J$2:$J$21)</f>
        <v>48.479748305968513</v>
      </c>
      <c r="E8" s="39">
        <f>QUARTILE($B8:$D8, 4)-QUARTILE($B8:$D8, 3)</f>
        <v>3.6488419967342693</v>
      </c>
      <c r="F8" s="39">
        <f>QUARTILE($B8:$D8, 3)-QUARTILE($B8:$D8, 2)</f>
        <v>3.6488419967342693</v>
      </c>
      <c r="G8" s="39">
        <f>QUARTILE($B8:$D8, 2)-QUARTILE($B8:$D8, 1)</f>
        <v>1.8662826522307512</v>
      </c>
      <c r="H8" s="39">
        <f>QUARTILE($B8:$D8, 1)</f>
        <v>39.315781660269224</v>
      </c>
      <c r="I8" s="39">
        <f>QUARTILE($B8:$D8, 1)-QUARTILE($B8:$D8, 0)</f>
        <v>1.8662826522307512</v>
      </c>
      <c r="K8" s="8">
        <v>5</v>
      </c>
      <c r="L8" s="40">
        <f>AVERAGE(p1_VIS_VER_5!$J$2:$J$21)</f>
        <v>41.10001069890064</v>
      </c>
      <c r="M8" s="40">
        <f>AVERAGE(p2_VIS_VER_5!$J$2:$J$21)</f>
        <v>29.762826100190626</v>
      </c>
      <c r="N8" s="40">
        <f>AVERAGE(p3_VIS_VER_5!$J$2:$J$21)</f>
        <v>54.447278336190493</v>
      </c>
      <c r="O8" s="39">
        <f>QUARTILE($L8:$N8, 4)-QUARTILE($L8:$N8, 3)</f>
        <v>6.6736338186449302</v>
      </c>
      <c r="P8" s="39">
        <f>QUARTILE($L8:$N8, 3)-QUARTILE($L8:$N8, 2)</f>
        <v>6.6736338186449231</v>
      </c>
      <c r="Q8" s="39">
        <f>QUARTILE($L8:$N8, 2)-QUARTILE($L8:$N8, 1)</f>
        <v>5.6685922993550051</v>
      </c>
      <c r="R8" s="39">
        <f>QUARTILE($L8:$N8, 1)</f>
        <v>35.431418399545635</v>
      </c>
      <c r="S8" s="39">
        <f>QUARTILE($L8:$N8, 1)-QUARTILE($L8:$N8, 0)</f>
        <v>5.6685922993550086</v>
      </c>
    </row>
    <row r="9" spans="1:19">
      <c r="A9">
        <v>10</v>
      </c>
      <c r="B9" s="40">
        <f>AVERAGE(p1_VIS_HOR_10!$J$2:$J$21)</f>
        <v>17.118792083927456</v>
      </c>
      <c r="C9" s="40">
        <f>AVERAGE(p2_VIS_HOR_10!$J$2:$J$21)</f>
        <v>22.59604141116332</v>
      </c>
      <c r="D9" s="40">
        <f>AVERAGE(p3_VIS_HOR_10!$J$2:$J$21)</f>
        <v>15.466203910490099</v>
      </c>
      <c r="E9" s="39">
        <f>QUARTILE($B9:$D9, 4)-QUARTILE($B9:$D9, 3)</f>
        <v>2.7386246636179337</v>
      </c>
      <c r="F9" s="39">
        <f>QUARTILE($B9:$D9, 3)-QUARTILE($B9:$D9, 2)</f>
        <v>2.7386246636179301</v>
      </c>
      <c r="G9" s="39">
        <f>QUARTILE($B9:$D9, 2)-QUARTILE($B9:$D9, 1)</f>
        <v>0.82629408671867921</v>
      </c>
      <c r="H9" s="39">
        <f>QUARTILE($B9:$D9, 1)</f>
        <v>16.292497997208777</v>
      </c>
      <c r="I9" s="39">
        <f>QUARTILE($B9:$D9, 1)-QUARTILE($B9:$D9, 0)</f>
        <v>0.82629408671867743</v>
      </c>
      <c r="K9" s="8">
        <v>10</v>
      </c>
      <c r="L9" s="40">
        <f>AVERAGE(p1_VIS_VER_10!$J$2:$J$21)</f>
        <v>21.145647082171529</v>
      </c>
      <c r="M9" s="40">
        <f>AVERAGE(p2_VIS_VER_10!$J$2:$J$21)</f>
        <v>20.786380846188607</v>
      </c>
      <c r="N9" s="40">
        <f>AVERAGE(p3_VIS_VER_10!$J$2:$J$21)</f>
        <v>16.328421368609778</v>
      </c>
      <c r="O9" s="39">
        <f>QUARTILE($L9:$N9, 4)-QUARTILE($L9:$N9, 3)</f>
        <v>0.17963311799146098</v>
      </c>
      <c r="P9" s="39">
        <f>QUARTILE($L9:$N9, 3)-QUARTILE($L9:$N9, 2)</f>
        <v>0.17963311799146098</v>
      </c>
      <c r="Q9" s="39">
        <f>QUARTILE($L9:$N9, 2)-QUARTILE($L9:$N9, 1)</f>
        <v>2.2289797387894126</v>
      </c>
      <c r="R9" s="39">
        <f>QUARTILE($L9:$N9, 1)</f>
        <v>18.557401107399194</v>
      </c>
      <c r="S9" s="39">
        <f>QUARTILE($L9:$N9, 1)-QUARTILE($L9:$N9, 0)</f>
        <v>2.2289797387894161</v>
      </c>
    </row>
    <row r="10" spans="1:19">
      <c r="A10">
        <v>15</v>
      </c>
      <c r="B10" s="40">
        <f>AVERAGE(p1_VIS_HOR_15!$J$2:$J$21)</f>
        <v>16.204371555078815</v>
      </c>
      <c r="C10" s="40">
        <f>AVERAGE(p2_VIS_HOR_15!$J$2:$J$21)</f>
        <v>13.035094534226833</v>
      </c>
      <c r="D10" s="40">
        <f>AVERAGE(p3_VIS_HOR_15!$J$2:$J$21)</f>
        <v>13.712597610179108</v>
      </c>
      <c r="E10" s="39">
        <f>QUARTILE($B10:$D10, 4)-QUARTILE($B10:$D10, 3)</f>
        <v>1.2458869724498527</v>
      </c>
      <c r="F10" s="39">
        <f>QUARTILE($B10:$D10, 3)-QUARTILE($B10:$D10, 2)</f>
        <v>1.2458869724498545</v>
      </c>
      <c r="G10" s="39">
        <f>QUARTILE($B10:$D10, 2)-QUARTILE($B10:$D10, 1)</f>
        <v>0.33875153797613855</v>
      </c>
      <c r="H10" s="39">
        <f>QUARTILE($B10:$D10, 1)</f>
        <v>13.373846072202969</v>
      </c>
      <c r="I10" s="39">
        <f>QUARTILE($B10:$D10, 1)-QUARTILE($B10:$D10, 0)</f>
        <v>0.33875153797613677</v>
      </c>
      <c r="K10" s="8">
        <v>15</v>
      </c>
      <c r="L10" s="40">
        <f>AVERAGE(p1_VIS_VER_15!$J$2:$J$21)</f>
        <v>12.677712856266458</v>
      </c>
      <c r="M10" s="40">
        <f>AVERAGE(p2_VIS_VER_15!$J$2:$J$21)</f>
        <v>11.785952120109389</v>
      </c>
      <c r="N10" s="40">
        <f>AVERAGE(p3_VIS_VER_15!$J$2:$J$21)</f>
        <v>11.430169187944156</v>
      </c>
      <c r="O10" s="39">
        <f>QUARTILE($L10:$N10, 4)-QUARTILE($L10:$N10, 3)</f>
        <v>0.44588036807853548</v>
      </c>
      <c r="P10" s="39">
        <f>QUARTILE($L10:$N10, 3)-QUARTILE($L10:$N10, 2)</f>
        <v>0.44588036807853371</v>
      </c>
      <c r="Q10" s="39">
        <f>QUARTILE($L10:$N10, 2)-QUARTILE($L10:$N10, 1)</f>
        <v>0.17789146608261674</v>
      </c>
      <c r="R10" s="39">
        <f>QUARTILE($L10:$N10, 1)</f>
        <v>11.608060654026772</v>
      </c>
      <c r="S10" s="39">
        <f>QUARTILE($L10:$N10, 1)-QUARTILE($L10:$N10, 0)</f>
        <v>0.17789146608261674</v>
      </c>
    </row>
    <row r="11" spans="1:19">
      <c r="A11">
        <v>20</v>
      </c>
      <c r="B11" s="40">
        <f>AVERAGE(p1_VIS_HOR_20!$J$2:$J$21)</f>
        <v>13.879409089891752</v>
      </c>
      <c r="C11" s="40">
        <f>AVERAGE(p2_VIS_HOR_20!$J$2:$J$21)</f>
        <v>9.6120355434832092</v>
      </c>
      <c r="D11" s="40">
        <f>AVERAGE(p3_VIS_HOR_20!$J$2:$J$21)</f>
        <v>10.715886657894734</v>
      </c>
      <c r="E11" s="39">
        <f>QUARTILE($B11:$D11, 4)-QUARTILE($B11:$D11, 3)</f>
        <v>1.5817612159985082</v>
      </c>
      <c r="F11" s="39">
        <f>QUARTILE($B11:$D11, 3)-QUARTILE($B11:$D11, 2)</f>
        <v>1.5817612159985099</v>
      </c>
      <c r="G11" s="39">
        <f>QUARTILE($B11:$D11, 2)-QUARTILE($B11:$D11, 1)</f>
        <v>0.55192555720576131</v>
      </c>
      <c r="H11" s="39">
        <f>QUARTILE($B11:$D11, 1)</f>
        <v>10.163961100688972</v>
      </c>
      <c r="I11" s="39">
        <f>QUARTILE($B11:$D11, 1)-QUARTILE($B11:$D11, 0)</f>
        <v>0.55192555720576308</v>
      </c>
      <c r="K11" s="8">
        <v>20</v>
      </c>
      <c r="L11" s="40">
        <f>AVERAGE(p1_VIS_VER_20!$J$2:$J$21)</f>
        <v>7.8967825407345318</v>
      </c>
      <c r="M11" s="40">
        <f>AVERAGE(p2_VIS_VER_5!$J$2:$J$21)</f>
        <v>29.762826100190626</v>
      </c>
      <c r="N11" s="40">
        <f>AVERAGE(p3_VIS_VER_20!$J$2:$J$21)</f>
        <v>10.534399585973743</v>
      </c>
      <c r="O11" s="39">
        <f>QUARTILE($L11:$N11, 4)-QUARTILE($L11:$N11, 3)</f>
        <v>9.6142132571084424</v>
      </c>
      <c r="P11" s="39">
        <f>QUARTILE($L11:$N11, 3)-QUARTILE($L11:$N11, 2)</f>
        <v>9.6142132571084407</v>
      </c>
      <c r="Q11" s="39">
        <f>QUARTILE($L11:$N11, 2)-QUARTILE($L11:$N11, 1)</f>
        <v>1.3188085226196051</v>
      </c>
      <c r="R11" s="39">
        <f>QUARTILE($L11:$N11, 1)</f>
        <v>9.2155910633541378</v>
      </c>
      <c r="S11" s="39">
        <f>QUARTILE($L11:$N11, 1)-QUARTILE($L11:$N11, 0)</f>
        <v>1.318808522619606</v>
      </c>
    </row>
    <row r="12" spans="1:19">
      <c r="B12" s="35"/>
      <c r="C12" s="35"/>
      <c r="D12" s="35"/>
      <c r="E12" s="39"/>
      <c r="F12" s="27"/>
      <c r="G12" s="27"/>
      <c r="I12" s="5"/>
      <c r="J12" s="35"/>
      <c r="K12" s="35"/>
      <c r="L12" s="35"/>
      <c r="M12" s="39"/>
      <c r="N12" s="27"/>
      <c r="O12" s="27"/>
    </row>
    <row r="13" spans="1:19">
      <c r="A13" s="105" t="s">
        <v>82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</row>
    <row r="14" spans="1:19">
      <c r="A14" s="4" t="s">
        <v>23</v>
      </c>
      <c r="B14" s="5" t="s">
        <v>19</v>
      </c>
      <c r="C14" s="5" t="s">
        <v>20</v>
      </c>
      <c r="D14" s="5" t="s">
        <v>21</v>
      </c>
      <c r="E14" s="101" t="s">
        <v>83</v>
      </c>
      <c r="F14" s="101" t="s">
        <v>84</v>
      </c>
      <c r="G14" s="101" t="s">
        <v>85</v>
      </c>
      <c r="H14" s="71">
        <v>25</v>
      </c>
      <c r="I14" s="71" t="s">
        <v>86</v>
      </c>
      <c r="J14" s="5"/>
      <c r="K14" s="72" t="s">
        <v>24</v>
      </c>
      <c r="L14" s="72" t="s">
        <v>19</v>
      </c>
      <c r="M14" s="72" t="s">
        <v>20</v>
      </c>
      <c r="N14" s="72" t="s">
        <v>21</v>
      </c>
      <c r="O14" s="101" t="s">
        <v>83</v>
      </c>
      <c r="P14" s="101" t="s">
        <v>84</v>
      </c>
      <c r="Q14" s="101" t="s">
        <v>85</v>
      </c>
      <c r="R14" s="71">
        <v>25</v>
      </c>
      <c r="S14" s="71" t="s">
        <v>86</v>
      </c>
    </row>
    <row r="15" spans="1:19">
      <c r="A15" s="4">
        <v>5</v>
      </c>
      <c r="B15" s="40">
        <f>AVERAGE(p1_INV_HOR_5!$F$2:$F$21)</f>
        <v>0.6</v>
      </c>
      <c r="C15" s="40">
        <f>AVERAGE(p2_INV_HOR_5!$F$2:$F$21)</f>
        <v>0.3</v>
      </c>
      <c r="D15" s="40">
        <f>AVERAGE(p3_INV_HOR_5!$F$2:$F$21)</f>
        <v>0.65</v>
      </c>
      <c r="E15" s="39">
        <f>QUARTILE($B15:$D15, 4)-QUARTILE($B15:$D15, 3)</f>
        <v>2.5000000000000022E-2</v>
      </c>
      <c r="F15" s="39">
        <f>QUARTILE($B15:$D15, 3)-QUARTILE($B15:$D15, 2)</f>
        <v>2.5000000000000022E-2</v>
      </c>
      <c r="G15" s="39">
        <f>QUARTILE($B15:$D15, 2)-QUARTILE($B15:$D15, 1)</f>
        <v>0.15000000000000002</v>
      </c>
      <c r="H15" s="39">
        <f>QUARTILE($B15:$D15, 1)</f>
        <v>0.44999999999999996</v>
      </c>
      <c r="I15" s="39">
        <f>QUARTILE($B15:$D15, 1)-QUARTILE($B15:$D15, 0)</f>
        <v>0.14999999999999997</v>
      </c>
      <c r="J15" s="5"/>
      <c r="K15" s="8">
        <v>5</v>
      </c>
      <c r="L15" s="40">
        <f>AVERAGE(p1_INV_VER_5!$F$2:$F$21)</f>
        <v>1.6</v>
      </c>
      <c r="M15" s="40">
        <f>AVERAGE(p2_INV_VER_5!$F$2:$F$21)</f>
        <v>0.45</v>
      </c>
      <c r="N15" s="40">
        <f>AVERAGE(p3_INV_VER_5!$F$2:$F$21)</f>
        <v>0.9</v>
      </c>
      <c r="O15" s="39">
        <f>QUARTILE($L15:$N15, 4)-QUARTILE($L15:$N15, 3)</f>
        <v>0.35000000000000009</v>
      </c>
      <c r="P15" s="39">
        <f>QUARTILE($L15:$N15, 3)-QUARTILE($L15:$N15, 2)</f>
        <v>0.35</v>
      </c>
      <c r="Q15" s="39">
        <f>QUARTILE($L15:$N15, 2)-QUARTILE($L15:$N15, 1)</f>
        <v>0.22499999999999998</v>
      </c>
      <c r="R15" s="39">
        <f>QUARTILE($L15:$N15, 1)</f>
        <v>0.67500000000000004</v>
      </c>
      <c r="S15" s="39">
        <f>QUARTILE($L15:$N15, 1)-QUARTILE($L15:$N15, 0)</f>
        <v>0.22500000000000003</v>
      </c>
    </row>
    <row r="16" spans="1:19">
      <c r="A16" s="4">
        <v>10</v>
      </c>
      <c r="B16" s="40">
        <f>AVERAGE(p1_INV_HOR_10!$F$2:$F$21)</f>
        <v>1.45</v>
      </c>
      <c r="C16" s="40">
        <f>AVERAGE(p2_INV_HOR_10!$F$2:$F$21)</f>
        <v>1.3</v>
      </c>
      <c r="D16" s="40">
        <f>AVERAGE(p3_INV_HOR_10!$F$2:$F$21)</f>
        <v>1.7</v>
      </c>
      <c r="E16" s="39">
        <f>QUARTILE($B16:$D16, 4)-QUARTILE($B16:$D16, 3)</f>
        <v>0.125</v>
      </c>
      <c r="F16" s="39">
        <f>QUARTILE($B16:$D16, 3)-QUARTILE($B16:$D16, 2)</f>
        <v>0.125</v>
      </c>
      <c r="G16" s="39">
        <f>QUARTILE($B16:$D16, 2)-QUARTILE($B16:$D16, 1)</f>
        <v>7.4999999999999956E-2</v>
      </c>
      <c r="H16" s="39">
        <f>QUARTILE($B16:$D16, 1)</f>
        <v>1.375</v>
      </c>
      <c r="I16" s="39">
        <f>QUARTILE($B16:$D16, 1)-QUARTILE($B16:$D16, 0)</f>
        <v>7.4999999999999956E-2</v>
      </c>
      <c r="J16" s="5"/>
      <c r="K16" s="8">
        <v>10</v>
      </c>
      <c r="L16" s="40">
        <f>AVERAGE(p1_INV_VER_10!$F$2:$F$21)</f>
        <v>3.35</v>
      </c>
      <c r="M16" s="40">
        <f>AVERAGE(p2_INV_VER_10!$F$2:$F$21)</f>
        <v>1.95</v>
      </c>
      <c r="N16" s="40">
        <f>AVERAGE(p3_INV_VER_10!$F$2:$F$21)</f>
        <v>2</v>
      </c>
      <c r="O16" s="39">
        <f>QUARTILE($L16:$N16, 4)-QUARTILE($L16:$N16, 3)</f>
        <v>0.67500000000000027</v>
      </c>
      <c r="P16" s="39">
        <f>QUARTILE($L16:$N16, 3)-QUARTILE($L16:$N16, 2)</f>
        <v>0.67499999999999982</v>
      </c>
      <c r="Q16" s="39">
        <f>QUARTILE($L16:$N16, 2)-QUARTILE($L16:$N16, 1)</f>
        <v>2.4999999999999911E-2</v>
      </c>
      <c r="R16" s="39">
        <f>QUARTILE($L16:$N16, 1)</f>
        <v>1.9750000000000001</v>
      </c>
      <c r="S16" s="39">
        <f>QUARTILE($L16:$N16, 1)-QUARTILE($L16:$N16, 0)</f>
        <v>2.5000000000000133E-2</v>
      </c>
    </row>
    <row r="17" spans="1:19">
      <c r="A17" s="4">
        <v>15</v>
      </c>
      <c r="B17" s="40">
        <f>AVERAGE(p1_INV_HOR_15!$F$2:$F$21)</f>
        <v>2.15</v>
      </c>
      <c r="C17" s="40">
        <f>AVERAGE(p2_INV_HOR_15!$F$2:$F$21)</f>
        <v>3</v>
      </c>
      <c r="D17" s="40">
        <f>AVERAGE(p3_INV_HOR_15!$F$2:$F$21)</f>
        <v>3.75</v>
      </c>
      <c r="E17" s="39">
        <f>QUARTILE($B17:$D17, 4)-QUARTILE($B17:$D17, 3)</f>
        <v>0.375</v>
      </c>
      <c r="F17" s="39">
        <f>QUARTILE($B17:$D17, 3)-QUARTILE($B17:$D17, 2)</f>
        <v>0.375</v>
      </c>
      <c r="G17" s="39">
        <f>QUARTILE($B17:$D17, 2)-QUARTILE($B17:$D17, 1)</f>
        <v>0.42499999999999982</v>
      </c>
      <c r="H17" s="39">
        <f>QUARTILE($B17:$D17, 1)</f>
        <v>2.5750000000000002</v>
      </c>
      <c r="I17" s="39">
        <f>QUARTILE($B17:$D17, 1)-QUARTILE($B17:$D17, 0)</f>
        <v>0.42500000000000027</v>
      </c>
      <c r="J17" s="5"/>
      <c r="K17" s="8">
        <v>15</v>
      </c>
      <c r="L17" s="40">
        <f>AVERAGE(p1_INV_VER_15!$F$2:$F$21)</f>
        <v>6.95</v>
      </c>
      <c r="M17" s="40">
        <f>AVERAGE(p2_INV_VER_15!$F$2:$F$21)</f>
        <v>6.5</v>
      </c>
      <c r="N17" s="40">
        <f>AVERAGE(p3_INV_VER_15!$F$2:$F$21)</f>
        <v>2.25</v>
      </c>
      <c r="O17" s="39">
        <f>QUARTILE($L17:$N17, 4)-QUARTILE($L17:$N17, 3)</f>
        <v>0.22500000000000053</v>
      </c>
      <c r="P17" s="39">
        <f>QUARTILE($L17:$N17, 3)-QUARTILE($L17:$N17, 2)</f>
        <v>0.22499999999999964</v>
      </c>
      <c r="Q17" s="39">
        <f>QUARTILE($L17:$N17, 2)-QUARTILE($L17:$N17, 1)</f>
        <v>2.125</v>
      </c>
      <c r="R17" s="39">
        <f>QUARTILE($L17:$N17, 1)</f>
        <v>4.375</v>
      </c>
      <c r="S17" s="39">
        <f>QUARTILE($L17:$N17, 1)-QUARTILE($L17:$N17, 0)</f>
        <v>2.125</v>
      </c>
    </row>
    <row r="18" spans="1:19">
      <c r="A18" s="4">
        <v>20</v>
      </c>
      <c r="B18" s="40">
        <f>AVERAGE(p1_INV_HOR_20!$F$2:$F$21)</f>
        <v>2.65</v>
      </c>
      <c r="C18" s="40">
        <f>AVERAGE(p2_INV_HOR_20!$F$2:$F$21)</f>
        <v>3.55</v>
      </c>
      <c r="D18" s="40">
        <f>AVERAGE(p3_INV_HOR_20!$F$2:$F$21)</f>
        <v>4.4000000000000004</v>
      </c>
      <c r="E18" s="39">
        <f>QUARTILE($B18:$D18, 4)-QUARTILE($B18:$D18, 3)</f>
        <v>0.42500000000000027</v>
      </c>
      <c r="F18" s="39">
        <f>QUARTILE($B18:$D18, 3)-QUARTILE($B18:$D18, 2)</f>
        <v>0.42500000000000027</v>
      </c>
      <c r="G18" s="39">
        <f>QUARTILE($B18:$D18, 2)-QUARTILE($B18:$D18, 1)</f>
        <v>0.45000000000000018</v>
      </c>
      <c r="H18" s="39">
        <f>QUARTILE($B18:$D18, 1)</f>
        <v>3.0999999999999996</v>
      </c>
      <c r="I18" s="39">
        <f>QUARTILE($B18:$D18, 1)-QUARTILE($B18:$D18, 0)</f>
        <v>0.44999999999999973</v>
      </c>
      <c r="J18" s="5"/>
      <c r="K18" s="8">
        <v>20</v>
      </c>
      <c r="L18" s="40">
        <f>AVERAGE(p1_INV_VER_20!$F$2:$F$21)</f>
        <v>9.9</v>
      </c>
      <c r="M18" s="40">
        <f>AVERAGE(p2_INV_VER_20!$F$2:$F$21)</f>
        <v>5.55</v>
      </c>
      <c r="N18" s="40">
        <f>AVERAGE(p3_INV_VER_20!$F$2:$F$21)</f>
        <v>5.35</v>
      </c>
      <c r="O18" s="39">
        <f>QUARTILE($L18:$N18, 4)-QUARTILE($L18:$N18, 3)</f>
        <v>2.1750000000000007</v>
      </c>
      <c r="P18" s="39">
        <f>QUARTILE($L18:$N18, 3)-QUARTILE($L18:$N18, 2)</f>
        <v>2.1749999999999998</v>
      </c>
      <c r="Q18" s="39">
        <f>QUARTILE($L18:$N18, 2)-QUARTILE($L18:$N18, 1)</f>
        <v>0.10000000000000053</v>
      </c>
      <c r="R18" s="39">
        <f>QUARTILE($L18:$N18, 1)</f>
        <v>5.4499999999999993</v>
      </c>
      <c r="S18" s="39">
        <f>QUARTILE($L18:$N18, 1)-QUARTILE($L18:$N18, 0)</f>
        <v>9.9999999999999645E-2</v>
      </c>
    </row>
    <row r="19" spans="1: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>
      <c r="A20" s="4" t="s">
        <v>23</v>
      </c>
      <c r="B20" s="5" t="s">
        <v>19</v>
      </c>
      <c r="C20" s="5" t="s">
        <v>20</v>
      </c>
      <c r="D20" s="5" t="s">
        <v>21</v>
      </c>
      <c r="E20" s="101" t="s">
        <v>83</v>
      </c>
      <c r="F20" s="101" t="s">
        <v>84</v>
      </c>
      <c r="G20" s="101" t="s">
        <v>85</v>
      </c>
      <c r="H20" s="71">
        <v>25</v>
      </c>
      <c r="I20" s="71" t="s">
        <v>86</v>
      </c>
      <c r="J20" s="5"/>
      <c r="K20" s="8" t="s">
        <v>24</v>
      </c>
      <c r="L20" s="8" t="s">
        <v>19</v>
      </c>
      <c r="M20" s="8" t="s">
        <v>20</v>
      </c>
      <c r="N20" s="8" t="s">
        <v>21</v>
      </c>
      <c r="O20" s="101" t="s">
        <v>83</v>
      </c>
      <c r="P20" s="101" t="s">
        <v>84</v>
      </c>
      <c r="Q20" s="101" t="s">
        <v>85</v>
      </c>
      <c r="R20" s="71">
        <v>25</v>
      </c>
      <c r="S20" s="71" t="s">
        <v>86</v>
      </c>
    </row>
    <row r="21" spans="1:19">
      <c r="A21" s="4">
        <v>5</v>
      </c>
      <c r="B21" s="40">
        <f>AVERAGE(p1_VIS_HOR_5!$F$2:$F$21)</f>
        <v>0</v>
      </c>
      <c r="C21" s="40">
        <f>AVERAGE(p2_VIS_HOR_5!$F$2:$F$21)</f>
        <v>0.1</v>
      </c>
      <c r="D21" s="40">
        <f>AVERAGE(p3_VIS_HOR_5!$F$2:$F$21)</f>
        <v>0.05</v>
      </c>
      <c r="E21" s="39">
        <f>QUARTILE($B21:$D21, 4)-QUARTILE($B21:$D21, 3)</f>
        <v>2.4999999999999994E-2</v>
      </c>
      <c r="F21" s="39">
        <f>QUARTILE($B21:$D21, 3)-QUARTILE($B21:$D21, 2)</f>
        <v>2.5000000000000008E-2</v>
      </c>
      <c r="G21" s="39">
        <f>QUARTILE($B21:$D21, 2)-QUARTILE($B21:$D21, 1)</f>
        <v>2.5000000000000001E-2</v>
      </c>
      <c r="H21" s="39">
        <f>QUARTILE($B21:$D21, 1)</f>
        <v>2.5000000000000001E-2</v>
      </c>
      <c r="I21" s="39">
        <f>QUARTILE($B21:$D21, 1)-QUARTILE($B21:$D21, 0)</f>
        <v>2.5000000000000001E-2</v>
      </c>
      <c r="J21" s="5"/>
      <c r="K21" s="8">
        <v>5</v>
      </c>
      <c r="L21" s="40">
        <f>AVERAGE(p1_VIS_VER_5!$F$2:$F$21)</f>
        <v>0.05</v>
      </c>
      <c r="M21" s="40">
        <f>AVERAGE(p2_VIS_VER_5!$F$2:$F$21)</f>
        <v>0</v>
      </c>
      <c r="N21" s="40">
        <f>AVERAGE(p3_VIS_VER_5!$F$2:$F$21)</f>
        <v>0.1</v>
      </c>
      <c r="O21" s="39">
        <f>QUARTILE($L21:$N21, 4)-QUARTILE($L21:$N21, 3)</f>
        <v>2.4999999999999994E-2</v>
      </c>
      <c r="P21" s="39">
        <f>QUARTILE($L21:$N21, 3)-QUARTILE($L21:$N21, 2)</f>
        <v>2.5000000000000008E-2</v>
      </c>
      <c r="Q21" s="39">
        <f>QUARTILE($L21:$N21, 2)-QUARTILE($L21:$N21, 1)</f>
        <v>2.5000000000000001E-2</v>
      </c>
      <c r="R21" s="39">
        <f>QUARTILE($L21:$N21, 1)</f>
        <v>2.5000000000000001E-2</v>
      </c>
      <c r="S21" s="39">
        <f>QUARTILE($L21:$N21, 1)-QUARTILE($L21:$N21, 0)</f>
        <v>2.5000000000000001E-2</v>
      </c>
    </row>
    <row r="22" spans="1:19">
      <c r="A22" s="4">
        <v>10</v>
      </c>
      <c r="B22" s="40">
        <f>AVERAGE(p1_VIS_HOR_10!$F$2:$F$21)</f>
        <v>0</v>
      </c>
      <c r="C22" s="40">
        <f>AVERAGE(p2_VIS_HOR_10!$F$2:$F$21)</f>
        <v>0.2</v>
      </c>
      <c r="D22" s="40">
        <f>AVERAGE(p3_VIS_HOR_10!$F$2:$F$21)</f>
        <v>0.05</v>
      </c>
      <c r="E22" s="39">
        <f>QUARTILE($B22:$D22, 4)-QUARTILE($B22:$D22, 3)</f>
        <v>7.5000000000000011E-2</v>
      </c>
      <c r="F22" s="39">
        <f>QUARTILE($B22:$D22, 3)-QUARTILE($B22:$D22, 2)</f>
        <v>7.4999999999999997E-2</v>
      </c>
      <c r="G22" s="39">
        <f>QUARTILE($B22:$D22, 2)-QUARTILE($B22:$D22, 1)</f>
        <v>2.5000000000000001E-2</v>
      </c>
      <c r="H22" s="39">
        <f>QUARTILE($B22:$D22, 1)</f>
        <v>2.5000000000000001E-2</v>
      </c>
      <c r="I22" s="39">
        <f>QUARTILE($B22:$D22, 1)-QUARTILE($B22:$D22, 0)</f>
        <v>2.5000000000000001E-2</v>
      </c>
      <c r="J22" s="5"/>
      <c r="K22" s="8">
        <v>10</v>
      </c>
      <c r="L22" s="40">
        <f>AVERAGE(p1_VIS_VER_10!$F$2:$F$21)</f>
        <v>0.15</v>
      </c>
      <c r="M22" s="40">
        <f>AVERAGE(p2_VIS_VER_10!$F$2:$F$21)</f>
        <v>0.05</v>
      </c>
      <c r="N22" s="40">
        <f>AVERAGE(p3_VIS_VER_10!$F$2:$F$21)</f>
        <v>0.05</v>
      </c>
      <c r="O22" s="39">
        <f>QUARTILE($L22:$N22, 4)-QUARTILE($L22:$N22, 3)</f>
        <v>4.9999999999999989E-2</v>
      </c>
      <c r="P22" s="39">
        <f>QUARTILE($L22:$N22, 3)-QUARTILE($L22:$N22, 2)</f>
        <v>0.05</v>
      </c>
      <c r="Q22" s="39">
        <f>QUARTILE($L22:$N22, 2)-QUARTILE($L22:$N22, 1)</f>
        <v>0</v>
      </c>
      <c r="R22" s="39">
        <f>QUARTILE($L22:$N22, 1)</f>
        <v>0.05</v>
      </c>
      <c r="S22" s="39">
        <f>QUARTILE($L22:$N22, 1)-QUARTILE($L22:$N22, 0)</f>
        <v>0</v>
      </c>
    </row>
    <row r="23" spans="1:19">
      <c r="A23" s="4">
        <v>15</v>
      </c>
      <c r="B23" s="40">
        <f>AVERAGE(p1_VIS_HOR_15!$F$2:$F$21)</f>
        <v>0.15</v>
      </c>
      <c r="C23" s="40">
        <f>AVERAGE(p2_VIS_HOR_15!$F$2:$F$21)</f>
        <v>0.05</v>
      </c>
      <c r="D23" s="40">
        <f>AVERAGE(p3_VIS_HOR_15!$F$2:$F$21)</f>
        <v>0.05</v>
      </c>
      <c r="E23" s="39">
        <f>QUARTILE($B23:$D23, 4)-QUARTILE($B23:$D23, 3)</f>
        <v>4.9999999999999989E-2</v>
      </c>
      <c r="F23" s="39">
        <f>QUARTILE($B23:$D23, 3)-QUARTILE($B23:$D23, 2)</f>
        <v>0.05</v>
      </c>
      <c r="G23" s="39">
        <f>QUARTILE($B23:$D23, 2)-QUARTILE($B23:$D23, 1)</f>
        <v>0</v>
      </c>
      <c r="H23" s="39">
        <f>QUARTILE($B23:$D23, 1)</f>
        <v>0.05</v>
      </c>
      <c r="I23" s="39">
        <f>QUARTILE($B23:$D23, 1)-QUARTILE($B23:$D23, 0)</f>
        <v>0</v>
      </c>
      <c r="J23" s="5"/>
      <c r="K23" s="8">
        <v>15</v>
      </c>
      <c r="L23" s="40">
        <f>AVERAGE(p1_VIS_VER_15!$F$2:$F$21)</f>
        <v>0.15</v>
      </c>
      <c r="M23" s="40">
        <f>AVERAGE(p2_VIS_VER_15!$F$2:$F$21)</f>
        <v>0.1</v>
      </c>
      <c r="N23" s="40">
        <f>AVERAGE(p3_VIS_VER_15!$F$2:$F$21)</f>
        <v>0.1</v>
      </c>
      <c r="O23" s="39">
        <f>QUARTILE($L23:$N23, 4)-QUARTILE($L23:$N23, 3)</f>
        <v>2.4999999999999994E-2</v>
      </c>
      <c r="P23" s="39">
        <f>QUARTILE($L23:$N23, 3)-QUARTILE($L23:$N23, 2)</f>
        <v>2.4999999999999994E-2</v>
      </c>
      <c r="Q23" s="39">
        <f>QUARTILE($L23:$N23, 2)-QUARTILE($L23:$N23, 1)</f>
        <v>0</v>
      </c>
      <c r="R23" s="39">
        <f>QUARTILE($L23:$N23, 1)</f>
        <v>0.1</v>
      </c>
      <c r="S23" s="39">
        <f>QUARTILE($L23:$N23, 1)-QUARTILE($L23:$N23, 0)</f>
        <v>0</v>
      </c>
    </row>
    <row r="24" spans="1:19" ht="21" thickBot="1">
      <c r="A24" s="73">
        <v>20</v>
      </c>
      <c r="B24" s="40">
        <f>AVERAGE(p1_VIS_HOR_20!$F$2:$F$21)</f>
        <v>0.2</v>
      </c>
      <c r="C24" s="40">
        <f>AVERAGE(p2_VIS_HOR_20!$F$2:$F$21)</f>
        <v>0.2</v>
      </c>
      <c r="D24" s="40">
        <f>AVERAGE(p3_VIS_HOR_20!$F$2:$F$21)</f>
        <v>0.1</v>
      </c>
      <c r="E24" s="39">
        <f>QUARTILE($B24:$D24, 4)-QUARTILE($B24:$D24, 3)</f>
        <v>0</v>
      </c>
      <c r="F24" s="39">
        <f>QUARTILE($B24:$D24, 3)-QUARTILE($B24:$D24, 2)</f>
        <v>0</v>
      </c>
      <c r="G24" s="39">
        <f>QUARTILE($B24:$D24, 2)-QUARTILE($B24:$D24, 1)</f>
        <v>4.9999999999999989E-2</v>
      </c>
      <c r="H24" s="39">
        <f>QUARTILE($B24:$D24, 1)</f>
        <v>0.15000000000000002</v>
      </c>
      <c r="I24" s="39">
        <f>QUARTILE($B24:$D24, 1)-QUARTILE($B24:$D24, 0)</f>
        <v>5.0000000000000017E-2</v>
      </c>
      <c r="J24" s="7"/>
      <c r="K24" s="9">
        <v>20</v>
      </c>
      <c r="L24" s="40">
        <f>AVERAGE(p1_VIS_VER_20!$F$2:$F$21)</f>
        <v>0.05</v>
      </c>
      <c r="M24" s="40">
        <f>AVERAGE(p2_VIS_VER_20!$F$2:$F$21)</f>
        <v>0.1</v>
      </c>
      <c r="N24" s="40">
        <f>AVERAGE(p3_VIS_VER_20!$F$2:$F$21)</f>
        <v>0.2</v>
      </c>
      <c r="O24" s="39">
        <f>QUARTILE($L24:$N24, 4)-QUARTILE($L24:$N24, 3)</f>
        <v>4.9999999999999989E-2</v>
      </c>
      <c r="P24" s="39">
        <f>QUARTILE($L24:$N24, 3)-QUARTILE($L24:$N24, 2)</f>
        <v>5.0000000000000017E-2</v>
      </c>
      <c r="Q24" s="39">
        <f>QUARTILE($L24:$N24, 2)-QUARTILE($L24:$N24, 1)</f>
        <v>2.4999999999999994E-2</v>
      </c>
      <c r="R24" s="39">
        <f>QUARTILE($L24:$N24, 1)</f>
        <v>7.5000000000000011E-2</v>
      </c>
      <c r="S24" s="39">
        <f>QUARTILE($L24:$N24, 1)-QUARTILE($L24:$N24, 0)</f>
        <v>2.5000000000000008E-2</v>
      </c>
    </row>
    <row r="25" spans="1:19" ht="21" thickBot="1"/>
    <row r="26" spans="1:19" ht="21" thickBot="1">
      <c r="A26" s="1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9" ht="21" thickBot="1">
      <c r="A27" s="4"/>
      <c r="B27" s="107" t="s">
        <v>13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</row>
    <row r="28" spans="1:19" ht="21" thickBot="1">
      <c r="A28" s="4" t="s">
        <v>7</v>
      </c>
      <c r="B28" s="110" t="s">
        <v>78</v>
      </c>
      <c r="C28" s="110"/>
      <c r="D28" s="110"/>
      <c r="E28" s="110"/>
      <c r="F28" s="43"/>
      <c r="G28" s="43"/>
      <c r="H28" s="5"/>
      <c r="I28" s="16" t="s">
        <v>15</v>
      </c>
      <c r="J28" s="110" t="s">
        <v>16</v>
      </c>
      <c r="K28" s="110"/>
      <c r="L28" s="110"/>
      <c r="M28" s="110"/>
      <c r="N28" s="110"/>
      <c r="O28" s="111"/>
    </row>
    <row r="29" spans="1:19" ht="21" thickBot="1">
      <c r="A29" s="17" t="s">
        <v>5</v>
      </c>
      <c r="B29" s="10" t="s">
        <v>8</v>
      </c>
      <c r="C29" s="11" t="s">
        <v>9</v>
      </c>
      <c r="D29" s="12" t="s">
        <v>10</v>
      </c>
      <c r="E29" s="101" t="s">
        <v>12</v>
      </c>
      <c r="F29" s="101" t="s">
        <v>84</v>
      </c>
      <c r="G29" s="101" t="s">
        <v>85</v>
      </c>
      <c r="H29" s="71">
        <v>25</v>
      </c>
      <c r="I29" s="71" t="s">
        <v>86</v>
      </c>
      <c r="J29" s="5"/>
      <c r="K29" s="43" t="s">
        <v>5</v>
      </c>
      <c r="L29" s="10" t="s">
        <v>8</v>
      </c>
      <c r="M29" s="11" t="s">
        <v>9</v>
      </c>
      <c r="N29" s="11" t="s">
        <v>10</v>
      </c>
      <c r="O29" s="101" t="s">
        <v>83</v>
      </c>
      <c r="P29" s="101" t="s">
        <v>84</v>
      </c>
      <c r="Q29" s="101" t="s">
        <v>85</v>
      </c>
      <c r="R29" s="71">
        <v>25</v>
      </c>
      <c r="S29" s="71" t="s">
        <v>86</v>
      </c>
    </row>
    <row r="30" spans="1:19" ht="21" thickBot="1">
      <c r="A30" s="24">
        <v>5</v>
      </c>
      <c r="B30" s="52" cm="1">
        <f t="array" ref="B30">SUM(N(p1_VIS_HOR_5!$D$2:$D$21=p1_VIS_HOR_5!$E$2:$E$21))/20</f>
        <v>1</v>
      </c>
      <c r="C30" s="55" cm="1">
        <f t="array" ref="C30">SUM(N(p2_VIS_HOR_5!$D$2:$D$21=p2_VIS_HOR_5!$E$2:$E$21))/20</f>
        <v>0.9</v>
      </c>
      <c r="D30" s="56" cm="1">
        <f t="array" ref="D30">SUM(N(p3_VIS_HOR_5!$D$2:$D$21=p3_VIS_HOR_5!$E$2:$E$21))/20</f>
        <v>0.95</v>
      </c>
      <c r="E30" s="104">
        <f>AVERAGE(B30:D30)</f>
        <v>0.94999999999999984</v>
      </c>
      <c r="F30" s="104">
        <f>QUARTILE($B30:$D30, 3)-QUARTILE($B30:$D30, 2)</f>
        <v>2.5000000000000022E-2</v>
      </c>
      <c r="G30" s="104">
        <f>QUARTILE($B30:$D30, 2)-QUARTILE($B30:$D30, 1)</f>
        <v>2.4999999999999911E-2</v>
      </c>
      <c r="H30" s="104">
        <f>QUARTILE($B30:$D30, 1)</f>
        <v>0.92500000000000004</v>
      </c>
      <c r="I30" s="104">
        <f>QUARTILE($B30:$D30, 1)-QUARTILE($B30:$D30, 0)</f>
        <v>2.5000000000000022E-2</v>
      </c>
      <c r="J30" s="5"/>
      <c r="K30" s="24">
        <v>5</v>
      </c>
      <c r="L30" s="22">
        <f>AVERAGE(p1_VIS_HOR_5!$C$2:$C$21)</f>
        <v>1.8183805</v>
      </c>
      <c r="M30" s="14">
        <f>AVERAGE(p2_VIS_HOR_5!$C$2:$C$21)</f>
        <v>1.6941310000000005</v>
      </c>
      <c r="N30" s="44">
        <f>AVERAGE(p3_VIS_HOR_5!$C$2:$C$21)</f>
        <v>1.085073</v>
      </c>
      <c r="O30" s="39">
        <f>QUARTILE($L30:$N30, 4)-QUARTILE($L30:$N30, 3)</f>
        <v>6.2124749999999729E-2</v>
      </c>
      <c r="P30" s="39">
        <f>QUARTILE($L30:$N30, 3)-QUARTILE($L30:$N30, 2)</f>
        <v>6.2124749999999729E-2</v>
      </c>
      <c r="Q30" s="39">
        <f>QUARTILE($L30:$N30, 2)-QUARTILE($L30:$N30, 1)</f>
        <v>0.30452900000000027</v>
      </c>
      <c r="R30" s="39">
        <f>QUARTILE($L30:$N30, 1)</f>
        <v>1.3896020000000002</v>
      </c>
      <c r="S30" s="39">
        <f>QUARTILE($L30:$N30, 1)-QUARTILE($L30:$N30, 0)</f>
        <v>0.30452900000000027</v>
      </c>
    </row>
    <row r="31" spans="1:19" ht="21" thickBot="1">
      <c r="A31" s="25">
        <v>10</v>
      </c>
      <c r="B31" s="53" cm="1">
        <f t="array" ref="B31">SUM(N(p1_VIS_HOR_10!$D$2:$D$21=p1_VIS_HOR_10!$E$2:$E$21))/20</f>
        <v>1</v>
      </c>
      <c r="C31" s="57" cm="1">
        <f t="array" ref="C31">SUM(N(p2_VIS_HOR_10!$D$2:$D$21=p2_VIS_HOR_10!$E$2:$E$21))/20</f>
        <v>0.8</v>
      </c>
      <c r="D31" s="58" cm="1">
        <f t="array" ref="D31">SUM(N(p3_VIS_HOR_10!$D$2:$D$21=p3_VIS_HOR_10!$E$2:$E$21))/20</f>
        <v>0.95</v>
      </c>
      <c r="E31" s="104">
        <f t="shared" ref="E31:E33" si="0">AVERAGE(B31:D31)</f>
        <v>0.91666666666666663</v>
      </c>
      <c r="F31" s="104">
        <f>QUARTILE($B31:$D31, 3)-QUARTILE($B31:$D31, 2)</f>
        <v>2.5000000000000022E-2</v>
      </c>
      <c r="G31" s="104">
        <f>QUARTILE($B31:$D31, 2)-QUARTILE($B31:$D31, 1)</f>
        <v>7.4999999999999956E-2</v>
      </c>
      <c r="H31" s="104">
        <f>QUARTILE($B31:$D31, 1)</f>
        <v>0.875</v>
      </c>
      <c r="I31" s="104">
        <f>QUARTILE($B31:$D31, 1)-QUARTILE($B31:$D31, 0)</f>
        <v>7.4999999999999956E-2</v>
      </c>
      <c r="J31" s="5"/>
      <c r="K31" s="25">
        <v>10</v>
      </c>
      <c r="L31" s="22">
        <f>AVERAGE(p1_VIS_HOR_10!$C$2:$C$21)</f>
        <v>2.2714620000000001</v>
      </c>
      <c r="M31" s="14">
        <f>AVERAGE(p2_VIS_HOR_10!$C$2:$C$21)</f>
        <v>1.858946</v>
      </c>
      <c r="N31" s="44">
        <f>AVERAGE(p3_VIS_HOR_10!$C$2:$C$21)</f>
        <v>1.5463814999999996</v>
      </c>
      <c r="O31" s="39">
        <f>QUARTILE($L31:$N31, 4)-QUARTILE($L31:$N31, 3)</f>
        <v>0.20625800000000005</v>
      </c>
      <c r="P31" s="39">
        <f>QUARTILE($L31:$N31, 3)-QUARTILE($L31:$N31, 2)</f>
        <v>0.20625800000000005</v>
      </c>
      <c r="Q31" s="39">
        <f>QUARTILE($L31:$N31, 2)-QUARTILE($L31:$N31, 1)</f>
        <v>0.15628225000000029</v>
      </c>
      <c r="R31" s="39">
        <f>QUARTILE($L31:$N31, 1)</f>
        <v>1.7026637499999997</v>
      </c>
      <c r="S31" s="39">
        <f>QUARTILE($L31:$N31, 1)-QUARTILE($L31:$N31, 0)</f>
        <v>0.15628225000000007</v>
      </c>
    </row>
    <row r="32" spans="1:19" ht="21" thickBot="1">
      <c r="A32" s="25">
        <v>15</v>
      </c>
      <c r="B32" s="53" cm="1">
        <f t="array" ref="B32">SUM(N(p1_VIS_HOR_15!$D$2:$D$21=p1_VIS_HOR_15!$E$2:$E$21))/20</f>
        <v>0.85</v>
      </c>
      <c r="C32" s="57" cm="1">
        <f t="array" ref="C32">SUM(N(p2_VIS_HOR_15!$D$2:$D$21=p2_VIS_HOR_15!$E$2:$E$21))/20</f>
        <v>0.95</v>
      </c>
      <c r="D32" s="58" cm="1">
        <f t="array" ref="D32">SUM(N(p3_VIS_HOR_15!$D$2:$D$21=p3_VIS_HOR_15!$E$2:$E$21))/20</f>
        <v>0.95</v>
      </c>
      <c r="E32" s="104">
        <f t="shared" si="0"/>
        <v>0.91666666666666663</v>
      </c>
      <c r="F32" s="104">
        <f>QUARTILE($B32:$D32, 3)-QUARTILE($B32:$D32, 2)</f>
        <v>0</v>
      </c>
      <c r="G32" s="104">
        <f>QUARTILE($B32:$D32, 2)-QUARTILE($B32:$D32, 1)</f>
        <v>5.0000000000000044E-2</v>
      </c>
      <c r="H32" s="104">
        <f>QUARTILE($B32:$D32, 1)</f>
        <v>0.89999999999999991</v>
      </c>
      <c r="I32" s="104">
        <f>QUARTILE($B32:$D32, 1)-QUARTILE($B32:$D32, 0)</f>
        <v>4.9999999999999933E-2</v>
      </c>
      <c r="J32" s="5"/>
      <c r="K32" s="25">
        <v>15</v>
      </c>
      <c r="L32" s="22">
        <f>AVERAGE(p1_VIS_HOR_15!$C$2:$C$21)</f>
        <v>2.8637625</v>
      </c>
      <c r="M32" s="14">
        <f>AVERAGE(p2_VIS_HOR_15!$C$2:$C$21)</f>
        <v>2.3574880000000005</v>
      </c>
      <c r="N32" s="44">
        <f>AVERAGE(p3_VIS_HOR_15!$C$2:$C$21)</f>
        <v>2.0390404999999996</v>
      </c>
      <c r="O32" s="39">
        <f>QUARTILE($L32:$N32, 4)-QUARTILE($L32:$N32, 3)</f>
        <v>0.25313724999999998</v>
      </c>
      <c r="P32" s="39">
        <f>QUARTILE($L32:$N32, 3)-QUARTILE($L32:$N32, 2)</f>
        <v>0.25313724999999954</v>
      </c>
      <c r="Q32" s="39">
        <f>QUARTILE($L32:$N32, 2)-QUARTILE($L32:$N32, 1)</f>
        <v>0.15922375000000022</v>
      </c>
      <c r="R32" s="39">
        <f>QUARTILE($L32:$N32, 1)</f>
        <v>2.1982642500000003</v>
      </c>
      <c r="S32" s="39">
        <f>QUARTILE($L32:$N32, 1)-QUARTILE($L32:$N32, 0)</f>
        <v>0.15922375000000066</v>
      </c>
    </row>
    <row r="33" spans="1:19" ht="21" thickBot="1">
      <c r="A33" s="26">
        <v>20</v>
      </c>
      <c r="B33" s="54" cm="1">
        <f t="array" ref="B33">SUM(N(p1_VIS_HOR_20!$D$2:$D$21=p1_VIS_HOR_20!$E$2:$E$21))/20</f>
        <v>0.9</v>
      </c>
      <c r="C33" s="59" cm="1">
        <f t="array" ref="C33">SUM(N(p2_VIS_HOR_20!$D$2:$D$21=p2_VIS_HOR_20!$E$2:$E$21))/20</f>
        <v>0.8</v>
      </c>
      <c r="D33" s="60" cm="1">
        <f t="array" ref="D33">SUM(N(p3_VIS_HOR_20!$D$2:$D$21=p3_VIS_HOR_20!$E$2:$E$21))/20</f>
        <v>0.9</v>
      </c>
      <c r="E33" s="104">
        <f t="shared" si="0"/>
        <v>0.8666666666666667</v>
      </c>
      <c r="F33" s="104">
        <f>QUARTILE($B33:$D33, 3)-QUARTILE($B33:$D33, 2)</f>
        <v>0</v>
      </c>
      <c r="G33" s="104">
        <f>QUARTILE($B33:$D33, 2)-QUARTILE($B33:$D33, 1)</f>
        <v>4.9999999999999933E-2</v>
      </c>
      <c r="H33" s="104">
        <f>QUARTILE($B33:$D33, 1)</f>
        <v>0.85000000000000009</v>
      </c>
      <c r="I33" s="104">
        <f>QUARTILE($B33:$D33, 1)-QUARTILE($B33:$D33, 0)</f>
        <v>5.0000000000000044E-2</v>
      </c>
      <c r="J33" s="5"/>
      <c r="K33" s="26">
        <v>20</v>
      </c>
      <c r="L33" s="22">
        <f>AVERAGE(p1_VIS_HOR_20!$C$2:$C$21)</f>
        <v>2.3045564999999995</v>
      </c>
      <c r="M33" s="14">
        <f>AVERAGE(p2_VIS_HOR_20!$C$2:$C$21)</f>
        <v>3.2777860000000003</v>
      </c>
      <c r="N33" s="44">
        <f>AVERAGE(p3_VIS_HOR_20!$C$2:$C$21)</f>
        <v>3.0626854999999997</v>
      </c>
      <c r="O33" s="39">
        <f>QUARTILE($L33:$N33, 4)-QUARTILE($L33:$N33, 3)</f>
        <v>0.10755025000000051</v>
      </c>
      <c r="P33" s="39">
        <f>QUARTILE($L33:$N33, 3)-QUARTILE($L33:$N33, 2)</f>
        <v>0.10755025000000007</v>
      </c>
      <c r="Q33" s="39">
        <f>QUARTILE($L33:$N33, 2)-QUARTILE($L33:$N33, 1)</f>
        <v>0.37906450000000014</v>
      </c>
      <c r="R33" s="39">
        <f>QUARTILE($L33:$N33, 1)</f>
        <v>2.6836209999999996</v>
      </c>
      <c r="S33" s="39">
        <f>QUARTILE($L33:$N33, 1)-QUARTILE($L33:$N33, 0)</f>
        <v>0.37906450000000014</v>
      </c>
    </row>
    <row r="34" spans="1:19" ht="21" thickBo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9" ht="21" thickBot="1">
      <c r="A35" s="4"/>
      <c r="B35" s="107" t="s">
        <v>14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9"/>
    </row>
    <row r="36" spans="1:19" ht="21" thickBot="1">
      <c r="A36" s="4" t="s">
        <v>7</v>
      </c>
      <c r="B36" s="110" t="s">
        <v>78</v>
      </c>
      <c r="C36" s="110"/>
      <c r="D36" s="110"/>
      <c r="E36" s="110"/>
      <c r="F36" s="43"/>
      <c r="G36" s="43"/>
      <c r="H36" s="5"/>
      <c r="I36" s="16" t="s">
        <v>15</v>
      </c>
      <c r="J36" s="110" t="s">
        <v>16</v>
      </c>
      <c r="K36" s="110"/>
      <c r="L36" s="110"/>
      <c r="M36" s="110"/>
      <c r="N36" s="110"/>
      <c r="O36" s="111"/>
    </row>
    <row r="37" spans="1:19" ht="21" thickBot="1">
      <c r="A37" s="17" t="s">
        <v>5</v>
      </c>
      <c r="B37" s="10" t="s">
        <v>8</v>
      </c>
      <c r="C37" s="11" t="s">
        <v>9</v>
      </c>
      <c r="D37" s="12" t="s">
        <v>10</v>
      </c>
      <c r="E37" s="101" t="s">
        <v>12</v>
      </c>
      <c r="F37" s="101" t="s">
        <v>84</v>
      </c>
      <c r="G37" s="101" t="s">
        <v>85</v>
      </c>
      <c r="H37" s="71">
        <v>25</v>
      </c>
      <c r="I37" s="71" t="s">
        <v>86</v>
      </c>
      <c r="J37" s="5"/>
      <c r="K37" s="43" t="s">
        <v>5</v>
      </c>
      <c r="L37" s="10" t="s">
        <v>8</v>
      </c>
      <c r="M37" s="11" t="s">
        <v>9</v>
      </c>
      <c r="N37" s="11" t="s">
        <v>10</v>
      </c>
      <c r="O37" s="45" t="s">
        <v>12</v>
      </c>
      <c r="P37" s="13"/>
      <c r="Q37" s="13"/>
      <c r="R37" s="13" t="s">
        <v>79</v>
      </c>
      <c r="S37" s="13" t="s">
        <v>80</v>
      </c>
    </row>
    <row r="38" spans="1:19" ht="21" thickBot="1">
      <c r="A38" s="24">
        <v>5</v>
      </c>
      <c r="B38" s="61" cm="1">
        <f t="array" ref="B38">SUM(N(p1_VIS_VER_5!$D$2:$D$21=p1_VIS_VER_5!$E$2:$E$21))/20</f>
        <v>0.95</v>
      </c>
      <c r="C38" s="64" cm="1">
        <f t="array" ref="C38">SUM(N(p2_VIS_VER_5!$D$2:$D$21=p2_VIS_VER_5!$E$2:$E$21))/20</f>
        <v>1</v>
      </c>
      <c r="D38" s="65" cm="1">
        <f t="array" ref="D38">SUM(N(p3_VIS_VER_5!$D$2:$D$21=p3_VIS_VER_5!$E$2:$E$21))/20</f>
        <v>0.9</v>
      </c>
      <c r="E38" s="104">
        <f>AVERAGE(B38:D38)</f>
        <v>0.95000000000000007</v>
      </c>
      <c r="F38" s="104">
        <f>QUARTILE($B38:$D38, 3)-QUARTILE($B38:$D38, 2)</f>
        <v>2.5000000000000022E-2</v>
      </c>
      <c r="G38" s="104">
        <f>QUARTILE($B38:$D38, 2)-QUARTILE($B38:$D38, 1)</f>
        <v>2.4999999999999911E-2</v>
      </c>
      <c r="H38" s="104">
        <f>QUARTILE($B38:$D38, 1)</f>
        <v>0.92500000000000004</v>
      </c>
      <c r="I38" s="104">
        <f>QUARTILE($B38:$D38, 1)-QUARTILE($B38:$D38, 0)</f>
        <v>2.5000000000000022E-2</v>
      </c>
      <c r="J38" s="5"/>
      <c r="K38" s="24">
        <v>5</v>
      </c>
      <c r="L38" s="22">
        <f>AVERAGE(p1_VIS_VER_5!$C$2:$C$21)</f>
        <v>2.2481045000000002</v>
      </c>
      <c r="M38" s="14">
        <f>AVERAGE(p2_VIS_VER_5!$C$2:$C$21)</f>
        <v>1.4490545000000001</v>
      </c>
      <c r="N38" s="44">
        <f>AVERAGE(p3_VIS_VER_5!$C$2:$C$21)</f>
        <v>1.1663025</v>
      </c>
      <c r="O38" s="39">
        <f>QUARTILE($L38:$N38, 4)-QUARTILE($L38:$N38, 3)</f>
        <v>0.39952500000000013</v>
      </c>
      <c r="P38" s="39">
        <f>QUARTILE($L38:$N38, 3)-QUARTILE($L38:$N38, 2)</f>
        <v>0.39952499999999991</v>
      </c>
      <c r="Q38" s="39">
        <f>QUARTILE($L38:$N38, 2)-QUARTILE($L38:$N38, 1)</f>
        <v>0.14137599999999995</v>
      </c>
      <c r="R38" s="39">
        <f>QUARTILE($L38:$N38, 1)</f>
        <v>1.3076785000000002</v>
      </c>
      <c r="S38" s="39">
        <f>QUARTILE($L38:$N38, 1)-QUARTILE($L38:$N38, 0)</f>
        <v>0.14137600000000017</v>
      </c>
    </row>
    <row r="39" spans="1:19" ht="21" thickBot="1">
      <c r="A39" s="25">
        <v>10</v>
      </c>
      <c r="B39" s="62" cm="1">
        <f t="array" ref="B39">SUM(N(p1_VIS_VER_10!$D$2:$D$21=p1_VIS_VER_10!$E$2:$E$21))/20</f>
        <v>0.85</v>
      </c>
      <c r="C39" s="66" cm="1">
        <f t="array" ref="C39">SUM(N(p2_VIS_VER_10!$D$2:$D$21=p2_VIS_VER_10!$E$2:$E$21))/20</f>
        <v>0.95</v>
      </c>
      <c r="D39" s="67" cm="1">
        <f t="array" ref="D39">SUM(N(p3_VIS_VER_10!$D$2:$D$21=p3_VIS_VER_10!$E$2:$E$21))/20</f>
        <v>0.95</v>
      </c>
      <c r="E39" s="104">
        <f t="shared" ref="E39:E41" si="1">AVERAGE(B39:D39)</f>
        <v>0.91666666666666663</v>
      </c>
      <c r="F39" s="104">
        <f>QUARTILE($B39:$D39, 3)-QUARTILE($B39:$D39, 2)</f>
        <v>0</v>
      </c>
      <c r="G39" s="104">
        <f>QUARTILE($B39:$D39, 2)-QUARTILE($B39:$D39, 1)</f>
        <v>5.0000000000000044E-2</v>
      </c>
      <c r="H39" s="104">
        <f>QUARTILE($B39:$D39, 1)</f>
        <v>0.89999999999999991</v>
      </c>
      <c r="I39" s="104">
        <f>QUARTILE($B39:$D39, 1)-QUARTILE($B39:$D39, 0)</f>
        <v>4.9999999999999933E-2</v>
      </c>
      <c r="J39" s="5"/>
      <c r="K39" s="25">
        <v>10</v>
      </c>
      <c r="L39" s="22">
        <f>AVERAGE(p1_VIS_VER_10!$C$2:$C$21)</f>
        <v>2.6600564999999996</v>
      </c>
      <c r="M39" s="14">
        <f>AVERAGE(p2_VIS_VER_10!$C$2:$C$21)</f>
        <v>1.9519069999999998</v>
      </c>
      <c r="N39" s="44">
        <f>AVERAGE(p3_VIS_VER_10!$C$2:$C$21)</f>
        <v>1.3561719999999997</v>
      </c>
      <c r="O39" s="39">
        <f>QUARTILE($L39:$N39, 4)-QUARTILE($L39:$N39, 3)</f>
        <v>0.35407474999999966</v>
      </c>
      <c r="P39" s="39">
        <f>QUARTILE($L39:$N39, 3)-QUARTILE($L39:$N39, 2)</f>
        <v>0.3540747500000001</v>
      </c>
      <c r="Q39" s="39">
        <f>QUARTILE($L39:$N39, 2)-QUARTILE($L39:$N39, 1)</f>
        <v>0.29786750000000017</v>
      </c>
      <c r="R39" s="39">
        <f>QUARTILE($L39:$N39, 1)</f>
        <v>1.6540394999999997</v>
      </c>
      <c r="S39" s="39">
        <f>QUARTILE($L39:$N39, 1)-QUARTILE($L39:$N39, 0)</f>
        <v>0.29786749999999995</v>
      </c>
    </row>
    <row r="40" spans="1:19" ht="21" thickBot="1">
      <c r="A40" s="25">
        <v>15</v>
      </c>
      <c r="B40" s="62" cm="1">
        <f t="array" ref="B40">SUM(N(p1_VIS_VER_15!$D$2:$D$21=p1_VIS_VER_15!$E$2:$E$21))/20</f>
        <v>0.85</v>
      </c>
      <c r="C40" s="66" cm="1">
        <f t="array" ref="C40">SUM(N(p2_VIS_VER_15!$D$2:$D$21=p2_VIS_VER_15!$E$2:$E$21))/20</f>
        <v>0.9</v>
      </c>
      <c r="D40" s="67" cm="1">
        <f t="array" ref="D40">SUM(N(p3_VIS_VER_15!$D$2:$D$21=p3_VIS_VER_15!$E$2:$E$21))/20</f>
        <v>0.9</v>
      </c>
      <c r="E40" s="104">
        <f t="shared" si="1"/>
        <v>0.8833333333333333</v>
      </c>
      <c r="F40" s="104">
        <f>QUARTILE($B40:$D40, 3)-QUARTILE($B40:$D40, 2)</f>
        <v>0</v>
      </c>
      <c r="G40" s="104">
        <f>QUARTILE($B40:$D40, 2)-QUARTILE($B40:$D40, 1)</f>
        <v>2.5000000000000022E-2</v>
      </c>
      <c r="H40" s="104">
        <f>QUARTILE($B40:$D40, 1)</f>
        <v>0.875</v>
      </c>
      <c r="I40" s="104">
        <f>QUARTILE($B40:$D40, 1)-QUARTILE($B40:$D40, 0)</f>
        <v>2.5000000000000022E-2</v>
      </c>
      <c r="J40" s="5"/>
      <c r="K40" s="25">
        <v>15</v>
      </c>
      <c r="L40" s="22">
        <f>AVERAGE(p1_VIS_VER_15!$C$2:$C$21)</f>
        <v>2.4875965</v>
      </c>
      <c r="M40" s="14">
        <f>AVERAGE(p2_VIS_VER_15!$C$2:$C$21)</f>
        <v>1.8331585000000001</v>
      </c>
      <c r="N40" s="44">
        <f>AVERAGE(p3_VIS_VER_15!$C$2:$C$21)</f>
        <v>1.6835</v>
      </c>
      <c r="O40" s="39">
        <f>QUARTILE($L40:$N40, 4)-QUARTILE($L40:$N40, 3)</f>
        <v>0.32721899999999993</v>
      </c>
      <c r="P40" s="39">
        <f>QUARTILE($L40:$N40, 3)-QUARTILE($L40:$N40, 2)</f>
        <v>0.32721899999999993</v>
      </c>
      <c r="Q40" s="39">
        <f>QUARTILE($L40:$N40, 2)-QUARTILE($L40:$N40, 1)</f>
        <v>7.4829250000000069E-2</v>
      </c>
      <c r="R40" s="39">
        <f>QUARTILE($L40:$N40, 1)</f>
        <v>1.7583292500000001</v>
      </c>
      <c r="S40" s="39">
        <f>QUARTILE($L40:$N40, 1)-QUARTILE($L40:$N40, 0)</f>
        <v>7.4829250000000069E-2</v>
      </c>
    </row>
    <row r="41" spans="1:19" ht="21" thickBot="1">
      <c r="A41" s="26">
        <v>20</v>
      </c>
      <c r="B41" s="62" cm="1">
        <f t="array" ref="B41">SUM(N(p1_VIS_VER_20!$D$2:$D$21=p1_VIS_VER_20!$E$2:$E$21))/20</f>
        <v>0.95</v>
      </c>
      <c r="C41" s="68" cm="1">
        <f t="array" ref="C41">SUM(N(p2_VIS_VER_20!$D$2:$D$21=p2_VIS_VER_20!$E$2:$E$21))/20</f>
        <v>0.9</v>
      </c>
      <c r="D41" s="69" cm="1">
        <f t="array" ref="D41">SUM(N(p3_VIS_VER_20!$D$2:$D$21=p3_VIS_VER_20!$E$2:$E$21))/20</f>
        <v>0.8</v>
      </c>
      <c r="E41" s="104">
        <f t="shared" si="1"/>
        <v>0.88333333333333341</v>
      </c>
      <c r="F41" s="104">
        <f>QUARTILE($B41:$D41, 3)-QUARTILE($B41:$D41, 2)</f>
        <v>2.5000000000000022E-2</v>
      </c>
      <c r="G41" s="104">
        <f>QUARTILE($B41:$D41, 2)-QUARTILE($B41:$D41, 1)</f>
        <v>4.9999999999999933E-2</v>
      </c>
      <c r="H41" s="104">
        <f>QUARTILE($B41:$D41, 1)</f>
        <v>0.85000000000000009</v>
      </c>
      <c r="I41" s="104">
        <f>QUARTILE($B41:$D41, 1)-QUARTILE($B41:$D41, 0)</f>
        <v>5.0000000000000044E-2</v>
      </c>
      <c r="J41" s="7"/>
      <c r="K41" s="26">
        <v>20</v>
      </c>
      <c r="L41" s="22">
        <f>AVERAGE(p1_VIS_VER_20!$C$2:$C$21)</f>
        <v>3.4200290000000004</v>
      </c>
      <c r="M41" s="18">
        <f>AVERAGE(p2_VIS_VER_20!$C$2:$C$21)</f>
        <v>2.4379439999999999</v>
      </c>
      <c r="N41" s="48">
        <f>AVERAGE(p3_VIS_VER_20!$C$2:$C$21)</f>
        <v>2.1695994999999999</v>
      </c>
      <c r="O41" s="39">
        <f>QUARTILE($L41:$N41, 4)-QUARTILE($L41:$N41, 3)</f>
        <v>0.49104250000000027</v>
      </c>
      <c r="P41" s="39">
        <f>QUARTILE($L41:$N41, 3)-QUARTILE($L41:$N41, 2)</f>
        <v>0.49104250000000027</v>
      </c>
      <c r="Q41" s="39">
        <f>QUARTILE($L41:$N41, 2)-QUARTILE($L41:$N41, 1)</f>
        <v>0.13417224999999977</v>
      </c>
      <c r="R41" s="39">
        <f>QUARTILE($L41:$N41, 1)</f>
        <v>2.3037717500000001</v>
      </c>
      <c r="S41" s="39">
        <f>QUARTILE($L41:$N41, 1)-QUARTILE($L41:$N41, 0)</f>
        <v>0.13417225000000021</v>
      </c>
    </row>
    <row r="43" spans="1:19" ht="21" thickBot="1"/>
    <row r="44" spans="1:19" ht="21" thickBot="1">
      <c r="A44" s="1" t="s">
        <v>17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</row>
    <row r="45" spans="1:19" ht="21" thickBot="1">
      <c r="A45" s="4"/>
      <c r="B45" s="107" t="s">
        <v>13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9"/>
    </row>
    <row r="46" spans="1:19" ht="21" thickBot="1">
      <c r="A46" s="4" t="s">
        <v>7</v>
      </c>
      <c r="B46" s="110" t="s">
        <v>78</v>
      </c>
      <c r="C46" s="110"/>
      <c r="D46" s="110"/>
      <c r="E46" s="110"/>
      <c r="F46" s="43"/>
      <c r="G46" s="43"/>
      <c r="H46" s="5"/>
      <c r="I46" s="16" t="s">
        <v>15</v>
      </c>
      <c r="J46" s="110" t="s">
        <v>16</v>
      </c>
      <c r="K46" s="110"/>
      <c r="L46" s="110"/>
      <c r="M46" s="110"/>
      <c r="N46" s="110"/>
      <c r="O46" s="111"/>
    </row>
    <row r="47" spans="1:19" ht="21" thickBot="1">
      <c r="A47" s="17" t="s">
        <v>5</v>
      </c>
      <c r="B47" s="10" t="s">
        <v>8</v>
      </c>
      <c r="C47" s="11" t="s">
        <v>9</v>
      </c>
      <c r="D47" s="12" t="s">
        <v>10</v>
      </c>
      <c r="E47" s="101" t="s">
        <v>12</v>
      </c>
      <c r="F47" s="101" t="s">
        <v>84</v>
      </c>
      <c r="G47" s="101" t="s">
        <v>85</v>
      </c>
      <c r="H47" s="71">
        <v>25</v>
      </c>
      <c r="I47" s="71" t="s">
        <v>86</v>
      </c>
      <c r="J47" s="5"/>
      <c r="K47" s="43" t="s">
        <v>5</v>
      </c>
      <c r="L47" s="10" t="s">
        <v>8</v>
      </c>
      <c r="M47" s="11" t="s">
        <v>9</v>
      </c>
      <c r="N47" s="11" t="s">
        <v>10</v>
      </c>
      <c r="O47" s="45" t="s">
        <v>12</v>
      </c>
      <c r="P47" s="13"/>
      <c r="Q47" s="13"/>
      <c r="R47" s="13" t="s">
        <v>79</v>
      </c>
      <c r="S47" s="13" t="s">
        <v>80</v>
      </c>
    </row>
    <row r="48" spans="1:19" ht="21" thickBot="1">
      <c r="A48" s="24">
        <v>5</v>
      </c>
      <c r="B48" s="61" cm="1">
        <f t="array" ref="B48">SUM(N(p1_INV_HOR_5!$D$2:$D$21=p1_INV_HOR_5!$E$2:$E$21))/20</f>
        <v>0.4</v>
      </c>
      <c r="C48" s="61" cm="1">
        <f t="array" ref="C48">SUM(N(p2_INV_HOR_5!$D$2:$D$21=p2_INV_HOR_5!$E$2:$E$21))/20</f>
        <v>0.7</v>
      </c>
      <c r="D48" s="61" cm="1">
        <f t="array" ref="D48">SUM(N(p3_INV_HOR_5!$D$2:$D$21=p3_INV_HOR_5!$E$2:$E$21))/20</f>
        <v>0.5</v>
      </c>
      <c r="E48" s="104">
        <f>AVERAGE(B48:D48)</f>
        <v>0.53333333333333333</v>
      </c>
      <c r="F48" s="104">
        <f>QUARTILE($B48:$D48, 3)-QUARTILE($B48:$D48, 2)</f>
        <v>9.9999999999999978E-2</v>
      </c>
      <c r="G48" s="104">
        <f>QUARTILE($B48:$D48, 2)-QUARTILE($B48:$D48, 1)</f>
        <v>4.9999999999999989E-2</v>
      </c>
      <c r="H48" s="104">
        <f>QUARTILE($B48:$D48, 1)</f>
        <v>0.45</v>
      </c>
      <c r="I48" s="104">
        <f>QUARTILE($B48:$D48, 1)-QUARTILE($B48:$D48, 0)</f>
        <v>4.9999999999999989E-2</v>
      </c>
      <c r="J48" s="5"/>
      <c r="K48" s="24">
        <v>5</v>
      </c>
      <c r="L48" s="22">
        <f>AVERAGE(p1_INV_HOR_5!$C$2:$C$21)</f>
        <v>1.9717140000000004</v>
      </c>
      <c r="M48" s="22">
        <f>AVERAGE(p2_INV_HOR_5!$C$2:$C$21)</f>
        <v>1.4260725000000001</v>
      </c>
      <c r="N48" s="49">
        <f>AVERAGE(p3_INV_HOR_5!$C$2:$C$21)</f>
        <v>1.3000944999999999</v>
      </c>
      <c r="O48" s="39">
        <f>QUARTILE($L48:$N48, 4)-QUARTILE($L48:$N48, 3)</f>
        <v>0.27282075000000017</v>
      </c>
      <c r="P48" s="39">
        <f>QUARTILE($L48:$N48, 3)-QUARTILE($L48:$N48, 2)</f>
        <v>0.27282075000000017</v>
      </c>
      <c r="Q48" s="39">
        <f>QUARTILE($L48:$N48, 2)-QUARTILE($L48:$N48, 1)</f>
        <v>6.2988999999999962E-2</v>
      </c>
      <c r="R48" s="39">
        <f>QUARTILE($L48:$N48, 1)</f>
        <v>1.3630835000000001</v>
      </c>
      <c r="S48" s="39">
        <f>QUARTILE($L48:$N48, 1)-QUARTILE($L48:$N48, 0)</f>
        <v>6.2989000000000184E-2</v>
      </c>
    </row>
    <row r="49" spans="1:19" ht="21" thickBot="1">
      <c r="A49" s="25">
        <v>10</v>
      </c>
      <c r="B49" s="62" cm="1">
        <f t="array" ref="B49">SUM(N(p1_INV_HOR_10!$D$2:$D$21=p1_INV_HOR_10!$E$2:$E$21))/20</f>
        <v>0.3</v>
      </c>
      <c r="C49" s="62" cm="1">
        <f t="array" ref="C49">SUM(N(p2_INV_HOR_10!$D$2:$D$21=p2_INV_HOR_10!$E$2:$E$21))/20</f>
        <v>0.4</v>
      </c>
      <c r="D49" s="62" cm="1">
        <f t="array" ref="D49">SUM(N(p3_INV_HOR_10!$D$2:$D$21=p3_INV_HOR_10!$E$2:$E$21))/20</f>
        <v>0.2</v>
      </c>
      <c r="E49" s="104">
        <f t="shared" ref="E49:E51" si="2">AVERAGE(B49:D49)</f>
        <v>0.3</v>
      </c>
      <c r="F49" s="104">
        <f>QUARTILE($B49:$D49, 3)-QUARTILE($B49:$D49, 2)</f>
        <v>4.9999999999999989E-2</v>
      </c>
      <c r="G49" s="104">
        <f>QUARTILE($B49:$D49, 2)-QUARTILE($B49:$D49, 1)</f>
        <v>4.9999999999999989E-2</v>
      </c>
      <c r="H49" s="104">
        <f>QUARTILE($B49:$D49, 1)</f>
        <v>0.25</v>
      </c>
      <c r="I49" s="104">
        <f>QUARTILE($B49:$D49, 1)-QUARTILE($B49:$D49, 0)</f>
        <v>4.9999999999999989E-2</v>
      </c>
      <c r="J49" s="5"/>
      <c r="K49" s="25">
        <v>10</v>
      </c>
      <c r="L49" s="22">
        <f>AVERAGE(p1_INV_HOR_10!$C$2:$C$21)</f>
        <v>2.2932084999999995</v>
      </c>
      <c r="M49" s="22">
        <f>AVERAGE(p2_INV_HOR_10!$C$2:$C$21)</f>
        <v>1.5062060000000002</v>
      </c>
      <c r="N49" s="49">
        <f>AVERAGE(p3_INV_HOR_10!$C$2:$C$21)</f>
        <v>1.5407104999999999</v>
      </c>
      <c r="O49" s="39">
        <f>QUARTILE($L49:$N49, 4)-QUARTILE($L49:$N49, 3)</f>
        <v>0.37624899999999983</v>
      </c>
      <c r="P49" s="39">
        <f>QUARTILE($L49:$N49, 3)-QUARTILE($L49:$N49, 2)</f>
        <v>0.37624899999999983</v>
      </c>
      <c r="Q49" s="39">
        <f>QUARTILE($L49:$N49, 2)-QUARTILE($L49:$N49, 1)</f>
        <v>1.7252249999999858E-2</v>
      </c>
      <c r="R49" s="39">
        <f>QUARTILE($L49:$N49, 1)</f>
        <v>1.52345825</v>
      </c>
      <c r="S49" s="39">
        <f>QUARTILE($L49:$N49, 1)-QUARTILE($L49:$N49, 0)</f>
        <v>1.7252249999999858E-2</v>
      </c>
    </row>
    <row r="50" spans="1:19" ht="21" thickBot="1">
      <c r="A50" s="25">
        <v>15</v>
      </c>
      <c r="B50" s="62" cm="1">
        <f t="array" ref="B50">SUM(N(p1_INV_HOR_15!$D$2:$D$21=p1_INV_HOR_15!$E$2:$E$21))/20</f>
        <v>0.1</v>
      </c>
      <c r="C50" s="62" cm="1">
        <f t="array" ref="C50">SUM(N(p2_INV_HOR_15!$D$2:$D$21=p2_INV_HOR_15!$E$2:$E$21))/20</f>
        <v>0.1</v>
      </c>
      <c r="D50" s="62" cm="1">
        <f t="array" ref="D50">SUM(N(p3_INV_HOR_15!$D$2:$D$21=p3_INV_HOR_15!$E$2:$E$21))/20</f>
        <v>0.1</v>
      </c>
      <c r="E50" s="104">
        <f t="shared" si="2"/>
        <v>0.10000000000000002</v>
      </c>
      <c r="F50" s="104">
        <f>QUARTILE($B50:$D50, 3)-QUARTILE($B50:$D50, 2)</f>
        <v>0</v>
      </c>
      <c r="G50" s="104">
        <f>QUARTILE($B50:$D50, 2)-QUARTILE($B50:$D50, 1)</f>
        <v>0</v>
      </c>
      <c r="H50" s="104">
        <f>QUARTILE($B50:$D50, 1)</f>
        <v>0.1</v>
      </c>
      <c r="I50" s="104">
        <f>QUARTILE($B50:$D50, 1)-QUARTILE($B50:$D50, 0)</f>
        <v>0</v>
      </c>
      <c r="J50" s="5"/>
      <c r="K50" s="25">
        <v>15</v>
      </c>
      <c r="L50" s="22">
        <f>AVERAGE(p1_INV_HOR_15!$C$2:$C$21)</f>
        <v>2.0910324999999998</v>
      </c>
      <c r="M50" s="22">
        <f>AVERAGE(p2_INV_HOR_15!$C$2:$C$21)</f>
        <v>1.5953040000000001</v>
      </c>
      <c r="N50" s="49">
        <f>AVERAGE(p3_INV_HOR_15!$C$2:$C$21)</f>
        <v>1.5936275000000002</v>
      </c>
      <c r="O50" s="39">
        <f>QUARTILE($L50:$N50, 4)-QUARTILE($L50:$N50, 3)</f>
        <v>0.2478642499999999</v>
      </c>
      <c r="P50" s="39">
        <f>QUARTILE($L50:$N50, 3)-QUARTILE($L50:$N50, 2)</f>
        <v>0.2478642499999999</v>
      </c>
      <c r="Q50" s="39">
        <f>QUARTILE($L50:$N50, 2)-QUARTILE($L50:$N50, 1)</f>
        <v>8.3824999999992933E-4</v>
      </c>
      <c r="R50" s="39">
        <f>QUARTILE($L50:$N50, 1)</f>
        <v>1.5944657500000001</v>
      </c>
      <c r="S50" s="39">
        <f>QUARTILE($L50:$N50, 1)-QUARTILE($L50:$N50, 0)</f>
        <v>8.3824999999992933E-4</v>
      </c>
    </row>
    <row r="51" spans="1:19" ht="21" thickBot="1">
      <c r="A51" s="26">
        <v>20</v>
      </c>
      <c r="B51" s="63" cm="1">
        <f t="array" ref="B51">SUM(N(p1_INV_HOR_20!$D$2:$D$21=p1_INV_HOR_20!$E$2:$E$21))/20</f>
        <v>0.15</v>
      </c>
      <c r="C51" s="63" cm="1">
        <f t="array" ref="C51">SUM(N(p2_INV_HOR_20!$D$2:$D$21=p2_INV_HOR_20!$E$2:$E$21))/20</f>
        <v>0.15</v>
      </c>
      <c r="D51" s="63" cm="1">
        <f t="array" ref="D51">SUM(N(p3_INV_HOR_20!$D$2:$D$21=p3_INV_HOR_20!$E$2:$E$21))/20</f>
        <v>0.1</v>
      </c>
      <c r="E51" s="104">
        <f t="shared" si="2"/>
        <v>0.13333333333333333</v>
      </c>
      <c r="F51" s="104">
        <f>QUARTILE($B51:$D51, 3)-QUARTILE($B51:$D51, 2)</f>
        <v>0</v>
      </c>
      <c r="G51" s="104">
        <f>QUARTILE($B51:$D51, 2)-QUARTILE($B51:$D51, 1)</f>
        <v>2.4999999999999994E-2</v>
      </c>
      <c r="H51" s="104">
        <f>QUARTILE($B51:$D51, 1)</f>
        <v>0.125</v>
      </c>
      <c r="I51" s="104">
        <f>QUARTILE($B51:$D51, 1)-QUARTILE($B51:$D51, 0)</f>
        <v>2.4999999999999994E-2</v>
      </c>
      <c r="J51" s="5"/>
      <c r="K51" s="26">
        <v>20</v>
      </c>
      <c r="L51" s="22">
        <f>AVERAGE(p1_INV_HOR_20!$C$2:$C$21)</f>
        <v>2.1237599999999999</v>
      </c>
      <c r="M51" s="22">
        <f>AVERAGE(p2_INV_HOR_20!$C$2:$C$21)</f>
        <v>1.3097304999999999</v>
      </c>
      <c r="N51" s="49">
        <f>AVERAGE(p3_INV_HOR_20!$C$2:$C$21)</f>
        <v>1.8226260000000003</v>
      </c>
      <c r="O51" s="39">
        <f>QUARTILE($L51:$N51, 4)-QUARTILE($L51:$N51, 3)</f>
        <v>0.15056699999999967</v>
      </c>
      <c r="P51" s="39">
        <f>QUARTILE($L51:$N51, 3)-QUARTILE($L51:$N51, 2)</f>
        <v>0.1505669999999999</v>
      </c>
      <c r="Q51" s="39">
        <f>QUARTILE($L51:$N51, 2)-QUARTILE($L51:$N51, 1)</f>
        <v>0.2564477500000002</v>
      </c>
      <c r="R51" s="39">
        <f>QUARTILE($L51:$N51, 1)</f>
        <v>1.5661782500000001</v>
      </c>
      <c r="S51" s="39">
        <f>QUARTILE($L51:$N51, 1)-QUARTILE($L51:$N51, 0)</f>
        <v>0.2564477500000002</v>
      </c>
    </row>
    <row r="52" spans="1:19" ht="21" thickBo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9" ht="21" thickBot="1">
      <c r="A53" s="4"/>
      <c r="B53" s="107" t="s">
        <v>14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9"/>
    </row>
    <row r="54" spans="1:19" ht="21" thickBot="1">
      <c r="A54" s="4" t="s">
        <v>7</v>
      </c>
      <c r="B54" s="110" t="s">
        <v>78</v>
      </c>
      <c r="C54" s="110"/>
      <c r="D54" s="110"/>
      <c r="E54" s="110"/>
      <c r="F54" s="43"/>
      <c r="G54" s="43"/>
      <c r="H54" s="5"/>
      <c r="I54" s="16" t="s">
        <v>15</v>
      </c>
      <c r="J54" s="110" t="s">
        <v>16</v>
      </c>
      <c r="K54" s="110"/>
      <c r="L54" s="110"/>
      <c r="M54" s="110"/>
      <c r="N54" s="110"/>
      <c r="O54" s="111"/>
    </row>
    <row r="55" spans="1:19" ht="21" thickBot="1">
      <c r="A55" s="17" t="s">
        <v>5</v>
      </c>
      <c r="B55" s="10" t="s">
        <v>8</v>
      </c>
      <c r="C55" s="11" t="s">
        <v>9</v>
      </c>
      <c r="D55" s="12" t="s">
        <v>10</v>
      </c>
      <c r="E55" s="101" t="s">
        <v>12</v>
      </c>
      <c r="F55" s="101" t="s">
        <v>84</v>
      </c>
      <c r="G55" s="101" t="s">
        <v>85</v>
      </c>
      <c r="H55" s="71">
        <v>25</v>
      </c>
      <c r="I55" s="71" t="s">
        <v>86</v>
      </c>
      <c r="J55" s="5"/>
      <c r="K55" s="43" t="s">
        <v>5</v>
      </c>
      <c r="L55" s="10" t="s">
        <v>8</v>
      </c>
      <c r="M55" s="11" t="s">
        <v>9</v>
      </c>
      <c r="N55" s="11" t="s">
        <v>10</v>
      </c>
      <c r="O55" s="45" t="s">
        <v>12</v>
      </c>
      <c r="P55" s="13"/>
      <c r="Q55" s="13"/>
      <c r="R55" s="13" t="s">
        <v>79</v>
      </c>
      <c r="S55" s="13" t="s">
        <v>80</v>
      </c>
    </row>
    <row r="56" spans="1:19" ht="21" thickBot="1">
      <c r="A56" s="24">
        <v>5</v>
      </c>
      <c r="B56" s="52" cm="1">
        <f t="array" ref="B56">SUM(N(p1_INV_VER_5!$D$2:$D$21=p1_INV_VER_5!$E$2:$E$21))/20</f>
        <v>0.25</v>
      </c>
      <c r="C56" s="52" cm="1">
        <f t="array" ref="C56">SUM(N(p2_INV_VER_5!$D$2:$D$21=p2_INV_VER_5!$E$2:$E$21))/20</f>
        <v>0.6</v>
      </c>
      <c r="D56" s="52" cm="1">
        <f t="array" ref="D56">SUM(N(p3_INV_VER_5!$D$2:$D$21=p3_INV_VER_5!$E$2:$E$21))/20</f>
        <v>0.4</v>
      </c>
      <c r="E56" s="104">
        <f>AVERAGE(B56:D56)</f>
        <v>0.41666666666666669</v>
      </c>
      <c r="F56" s="104">
        <f>QUARTILE($B56:$D56, 3)-QUARTILE($B56:$D56, 2)</f>
        <v>9.9999999999999978E-2</v>
      </c>
      <c r="G56" s="104">
        <f>QUARTILE($B56:$D56, 2)-QUARTILE($B56:$D56, 1)</f>
        <v>7.5000000000000011E-2</v>
      </c>
      <c r="H56" s="104">
        <f>QUARTILE($B56:$D56, 1)</f>
        <v>0.32500000000000001</v>
      </c>
      <c r="I56" s="104">
        <f>QUARTILE($B56:$D56, 1)-QUARTILE($B56:$D56, 0)</f>
        <v>7.5000000000000011E-2</v>
      </c>
      <c r="J56" s="5"/>
      <c r="K56" s="24">
        <v>5</v>
      </c>
      <c r="L56" s="22">
        <f>AVERAGE(p1_INV_VER_5!$C$2:$C$21)</f>
        <v>2.8180990000000001</v>
      </c>
      <c r="M56" s="22">
        <f>AVERAGE(p2_INV_VER_5!$C$2:$C$21)</f>
        <v>1.16465</v>
      </c>
      <c r="N56" s="49">
        <f>AVERAGE(p3_INV_VER_5!$C$2:$C$21)</f>
        <v>1.5631565000000001</v>
      </c>
      <c r="O56" s="39">
        <f>QUARTILE($L56:$N56, 4)-QUARTILE($L56:$N56, 3)</f>
        <v>0.62747125000000015</v>
      </c>
      <c r="P56" s="39">
        <f>QUARTILE($L56:$N56, 3)-QUARTILE($L56:$N56, 2)</f>
        <v>0.62747124999999992</v>
      </c>
      <c r="Q56" s="39">
        <f>QUARTILE($L56:$N56, 2)-QUARTILE($L56:$N56, 1)</f>
        <v>0.19925325000000016</v>
      </c>
      <c r="R56" s="39">
        <f>QUARTILE($L56:$N56, 1)</f>
        <v>1.3639032499999999</v>
      </c>
      <c r="S56" s="39">
        <f>QUARTILE($L56:$N56, 1)-QUARTILE($L56:$N56, 0)</f>
        <v>0.19925324999999994</v>
      </c>
    </row>
    <row r="57" spans="1:19" ht="21" thickBot="1">
      <c r="A57" s="25">
        <v>10</v>
      </c>
      <c r="B57" s="53" cm="1">
        <f t="array" ref="B57">SUM(N(p1_INV_VER_10!$D$2:$D$21=p1_INV_VER_10!$E$2:$E$21))/20</f>
        <v>0.25</v>
      </c>
      <c r="C57" s="53" cm="1">
        <f t="array" ref="C57">SUM(N(p2_INV_VER_10!$D$2:$D$21=p2_INV_VER_10!$E$2:$E$21))/20</f>
        <v>0.1</v>
      </c>
      <c r="D57" s="53" cm="1">
        <f t="array" ref="D57">SUM(N(p3_INV_VER_10!$D$2:$D$21=p3_INV_VER_10!$E$2:$E$21))/20</f>
        <v>0.35</v>
      </c>
      <c r="E57" s="104">
        <f t="shared" ref="E57:E59" si="3">AVERAGE(B57:D57)</f>
        <v>0.23333333333333331</v>
      </c>
      <c r="F57" s="104">
        <f>QUARTILE($B57:$D57, 3)-QUARTILE($B57:$D57, 2)</f>
        <v>4.9999999999999989E-2</v>
      </c>
      <c r="G57" s="104">
        <f>QUARTILE($B57:$D57, 2)-QUARTILE($B57:$D57, 1)</f>
        <v>7.5000000000000011E-2</v>
      </c>
      <c r="H57" s="104">
        <f>QUARTILE($B57:$D57, 1)</f>
        <v>0.17499999999999999</v>
      </c>
      <c r="I57" s="104">
        <f>QUARTILE($B57:$D57, 1)-QUARTILE($B57:$D57, 0)</f>
        <v>7.4999999999999983E-2</v>
      </c>
      <c r="J57" s="5"/>
      <c r="K57" s="25">
        <v>10</v>
      </c>
      <c r="L57" s="22">
        <f>AVERAGE(p1_INV_VER_10!$C$2:$C$21)</f>
        <v>2.8175055000000002</v>
      </c>
      <c r="M57" s="22">
        <f>AVERAGE(p2_INV_VER_10!$C$2:$C$21)</f>
        <v>1.2652129999999999</v>
      </c>
      <c r="N57" s="49">
        <f>AVERAGE(p3_INV_VER_10!$C$2:$C$21)</f>
        <v>1.3529534999999997</v>
      </c>
      <c r="O57" s="39">
        <f>QUARTILE($L57:$N57, 4)-QUARTILE($L57:$N57, 3)</f>
        <v>0.73227600000000015</v>
      </c>
      <c r="P57" s="39">
        <f>QUARTILE($L57:$N57, 3)-QUARTILE($L57:$N57, 2)</f>
        <v>0.73227600000000037</v>
      </c>
      <c r="Q57" s="39">
        <f>QUARTILE($L57:$N57, 2)-QUARTILE($L57:$N57, 1)</f>
        <v>4.3870249999999889E-2</v>
      </c>
      <c r="R57" s="39">
        <f>QUARTILE($L57:$N57, 1)</f>
        <v>1.3090832499999998</v>
      </c>
      <c r="S57" s="39">
        <f>QUARTILE($L57:$N57, 1)-QUARTILE($L57:$N57, 0)</f>
        <v>4.3870249999999889E-2</v>
      </c>
    </row>
    <row r="58" spans="1:19" ht="21" thickBot="1">
      <c r="A58" s="25">
        <v>15</v>
      </c>
      <c r="B58" s="53" cm="1">
        <f t="array" ref="B58">SUM(N(p1_INV_VER_15!$D$2:$D$21=p1_INV_VER_15!$E$2:$E$21))/20</f>
        <v>0.05</v>
      </c>
      <c r="C58" s="53" cm="1">
        <f t="array" ref="C58">SUM(N(p2_INV_VER_15!$D$2:$D$21=p2_INV_VER_15!$E$2:$E$21))/20</f>
        <v>0.15</v>
      </c>
      <c r="D58" s="53" cm="1">
        <f t="array" ref="D58">SUM(N(p3_INV_VER_15!$D$2:$D$21=p3_INV_VER_15!$E$2:$E$21))/20</f>
        <v>0.25</v>
      </c>
      <c r="E58" s="104">
        <f t="shared" si="3"/>
        <v>0.15</v>
      </c>
      <c r="F58" s="104">
        <f>QUARTILE($B58:$D58, 3)-QUARTILE($B58:$D58, 2)</f>
        <v>5.0000000000000017E-2</v>
      </c>
      <c r="G58" s="104">
        <f>QUARTILE($B58:$D58, 2)-QUARTILE($B58:$D58, 1)</f>
        <v>4.9999999999999989E-2</v>
      </c>
      <c r="H58" s="104">
        <f>QUARTILE($B58:$D58, 1)</f>
        <v>0.1</v>
      </c>
      <c r="I58" s="104">
        <f>QUARTILE($B58:$D58, 1)-QUARTILE($B58:$D58, 0)</f>
        <v>0.05</v>
      </c>
      <c r="J58" s="5"/>
      <c r="K58" s="25">
        <v>15</v>
      </c>
      <c r="L58" s="22">
        <f>AVERAGE(p1_INV_VER_15!$C$2:$C$21)</f>
        <v>2.8614109999999995</v>
      </c>
      <c r="M58" s="22">
        <f>AVERAGE(p2_INV_VER_15!$C$2:$C$21)</f>
        <v>1.3046470000000001</v>
      </c>
      <c r="N58" s="49">
        <f>AVERAGE(p3_INV_VER_15!$C$2:$C$21)</f>
        <v>1.2525010000000001</v>
      </c>
      <c r="O58" s="39">
        <f>QUARTILE($L58:$N58, 4)-QUARTILE($L58:$N58, 3)</f>
        <v>0.77838199999999969</v>
      </c>
      <c r="P58" s="39">
        <f>QUARTILE($L58:$N58, 3)-QUARTILE($L58:$N58, 2)</f>
        <v>0.77838199999999969</v>
      </c>
      <c r="Q58" s="39">
        <f>QUARTILE($L58:$N58, 2)-QUARTILE($L58:$N58, 1)</f>
        <v>2.6073000000000013E-2</v>
      </c>
      <c r="R58" s="39">
        <f>QUARTILE($L58:$N58, 1)</f>
        <v>1.2785740000000001</v>
      </c>
      <c r="S58" s="39">
        <f>QUARTILE($L58:$N58, 1)-QUARTILE($L58:$N58, 0)</f>
        <v>2.6073000000000013E-2</v>
      </c>
    </row>
    <row r="59" spans="1:19" ht="21" thickBot="1">
      <c r="A59" s="26">
        <v>20</v>
      </c>
      <c r="B59" s="54" cm="1">
        <f t="array" ref="B59">SUM(N(p1_INV_VER_20!$D$2:$D$21=p1_INV_VER_20!$E$2:$E$21))/20</f>
        <v>0.05</v>
      </c>
      <c r="C59" s="54" cm="1">
        <f t="array" ref="C59">SUM(N(p2_INV_VER_20!$D$2:$D$21=p2_INV_VER_20!$E$2:$E$21))/20</f>
        <v>0.15</v>
      </c>
      <c r="D59" s="54" cm="1">
        <f t="array" ref="D59">SUM(N(p3_INV_VER_20!$D$2:$D$21=p3_INV_VER_20!$E$2:$E$21))/20</f>
        <v>0.05</v>
      </c>
      <c r="E59" s="104">
        <f t="shared" si="3"/>
        <v>8.3333333333333329E-2</v>
      </c>
      <c r="F59" s="104">
        <f>QUARTILE($B59:$D59, 3)-QUARTILE($B59:$D59, 2)</f>
        <v>0.05</v>
      </c>
      <c r="G59" s="104">
        <f>QUARTILE($B59:$D59, 2)-QUARTILE($B59:$D59, 1)</f>
        <v>0</v>
      </c>
      <c r="H59" s="104">
        <f>QUARTILE($B59:$D59, 1)</f>
        <v>0.05</v>
      </c>
      <c r="I59" s="104">
        <f>QUARTILE($B59:$D59, 1)-QUARTILE($B59:$D59, 0)</f>
        <v>0</v>
      </c>
      <c r="J59" s="7"/>
      <c r="K59" s="26">
        <v>20</v>
      </c>
      <c r="L59" s="23">
        <f>AVERAGE(p1_INV_VER_20!$C$2:$C$21)</f>
        <v>3.2816935000000003</v>
      </c>
      <c r="M59" s="23">
        <f>AVERAGE(p2_INV_VER_20!$C$2:$C$21)</f>
        <v>1.1773399999999998</v>
      </c>
      <c r="N59" s="50">
        <f>AVERAGE(p3_INV_VER_20!$C$2:$C$21)</f>
        <v>1.5379529999999999</v>
      </c>
      <c r="O59" s="39">
        <f>QUARTILE($L59:$N59, 4)-QUARTILE($L59:$N59, 3)</f>
        <v>0.87187025000000018</v>
      </c>
      <c r="P59" s="39">
        <f>QUARTILE($L59:$N59, 3)-QUARTILE($L59:$N59, 2)</f>
        <v>0.87187025000000018</v>
      </c>
      <c r="Q59" s="39">
        <f>QUARTILE($L59:$N59, 2)-QUARTILE($L59:$N59, 1)</f>
        <v>0.18030649999999993</v>
      </c>
      <c r="R59" s="39">
        <f>QUARTILE($L59:$N59, 1)</f>
        <v>1.3576465</v>
      </c>
      <c r="S59" s="39">
        <f>QUARTILE($L59:$N59, 1)-QUARTILE($L59:$N59, 0)</f>
        <v>0.18030650000000015</v>
      </c>
    </row>
  </sheetData>
  <mergeCells count="13">
    <mergeCell ref="B45:O45"/>
    <mergeCell ref="B46:E46"/>
    <mergeCell ref="J46:O46"/>
    <mergeCell ref="B53:O53"/>
    <mergeCell ref="B54:E54"/>
    <mergeCell ref="J54:O54"/>
    <mergeCell ref="B36:E36"/>
    <mergeCell ref="J36:O36"/>
    <mergeCell ref="A13:S13"/>
    <mergeCell ref="B27:O27"/>
    <mergeCell ref="B28:E28"/>
    <mergeCell ref="J28:O28"/>
    <mergeCell ref="B35:O35"/>
  </mergeCells>
  <phoneticPr fontId="1"/>
  <conditionalFormatting sqref="K1">
    <cfRule type="colorScale" priority="4">
      <colorScale>
        <cfvo type="num" val="0"/>
        <cfvo type="num" val="20"/>
        <color theme="0"/>
        <color rgb="FFFFC000"/>
      </colorScale>
    </cfRule>
  </conditionalFormatting>
  <conditionalFormatting sqref="K7">
    <cfRule type="colorScale" priority="3">
      <colorScale>
        <cfvo type="num" val="0"/>
        <cfvo type="num" val="20"/>
        <color theme="0"/>
        <color rgb="FFFFC000"/>
      </colorScale>
    </cfRule>
  </conditionalFormatting>
  <conditionalFormatting sqref="K14">
    <cfRule type="colorScale" priority="2">
      <colorScale>
        <cfvo type="num" val="0"/>
        <cfvo type="num" val="20"/>
        <color theme="0"/>
        <color rgb="FFFFC000"/>
      </colorScale>
    </cfRule>
  </conditionalFormatting>
  <conditionalFormatting sqref="K20">
    <cfRule type="colorScale" priority="1">
      <colorScale>
        <cfvo type="num" val="0"/>
        <cfvo type="num" val="20"/>
        <color theme="0"/>
        <color rgb="FFFFC0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0450-162C-6F47-8F7B-71E33ADC68B3}">
  <dimension ref="A1:AW28"/>
  <sheetViews>
    <sheetView tabSelected="1" topLeftCell="C4" zoomScale="75" workbookViewId="0">
      <selection activeCell="B2" sqref="B2:AW28"/>
    </sheetView>
  </sheetViews>
  <sheetFormatPr baseColWidth="10" defaultRowHeight="20"/>
  <cols>
    <col min="2" max="49" width="5.140625" customWidth="1"/>
  </cols>
  <sheetData>
    <row r="1" spans="2:49" ht="21" thickBot="1"/>
    <row r="2" spans="2:49" s="117" customFormat="1" ht="34" thickBot="1">
      <c r="B2" s="128" t="s">
        <v>91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30"/>
    </row>
    <row r="3" spans="2:49" s="117" customFormat="1" ht="34" thickBot="1">
      <c r="B3" s="131" t="s">
        <v>90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3"/>
      <c r="Z3" s="131" t="s">
        <v>94</v>
      </c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3"/>
    </row>
    <row r="4" spans="2:49" s="117" customFormat="1" ht="34" thickBot="1">
      <c r="B4" s="131" t="s">
        <v>89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3"/>
      <c r="N4" s="131" t="s">
        <v>92</v>
      </c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3"/>
      <c r="Z4" s="131" t="s">
        <v>89</v>
      </c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3"/>
      <c r="AL4" s="131" t="s">
        <v>92</v>
      </c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3"/>
    </row>
    <row r="5" spans="2:49" ht="34" thickBot="1">
      <c r="B5" s="134" t="s">
        <v>19</v>
      </c>
      <c r="C5" s="135"/>
      <c r="D5" s="135"/>
      <c r="E5" s="136"/>
      <c r="F5" s="134" t="s">
        <v>20</v>
      </c>
      <c r="G5" s="135"/>
      <c r="H5" s="135"/>
      <c r="I5" s="136"/>
      <c r="J5" s="134" t="s">
        <v>21</v>
      </c>
      <c r="K5" s="135"/>
      <c r="L5" s="135"/>
      <c r="M5" s="136"/>
      <c r="N5" s="134" t="s">
        <v>19</v>
      </c>
      <c r="O5" s="135"/>
      <c r="P5" s="135"/>
      <c r="Q5" s="136"/>
      <c r="R5" s="134" t="s">
        <v>20</v>
      </c>
      <c r="S5" s="135"/>
      <c r="T5" s="135"/>
      <c r="U5" s="136"/>
      <c r="V5" s="134" t="s">
        <v>21</v>
      </c>
      <c r="W5" s="135"/>
      <c r="X5" s="135"/>
      <c r="Y5" s="136"/>
      <c r="Z5" s="134" t="s">
        <v>19</v>
      </c>
      <c r="AA5" s="135"/>
      <c r="AB5" s="135"/>
      <c r="AC5" s="136"/>
      <c r="AD5" s="134" t="s">
        <v>20</v>
      </c>
      <c r="AE5" s="135"/>
      <c r="AF5" s="135"/>
      <c r="AG5" s="136"/>
      <c r="AH5" s="134" t="s">
        <v>21</v>
      </c>
      <c r="AI5" s="135"/>
      <c r="AJ5" s="135"/>
      <c r="AK5" s="136"/>
      <c r="AL5" s="134" t="s">
        <v>19</v>
      </c>
      <c r="AM5" s="135"/>
      <c r="AN5" s="135"/>
      <c r="AO5" s="136"/>
      <c r="AP5" s="134" t="s">
        <v>20</v>
      </c>
      <c r="AQ5" s="135"/>
      <c r="AR5" s="135"/>
      <c r="AS5" s="136"/>
      <c r="AT5" s="134" t="s">
        <v>21</v>
      </c>
      <c r="AU5" s="135"/>
      <c r="AV5" s="135"/>
      <c r="AW5" s="136"/>
    </row>
    <row r="6" spans="2:49" ht="21" thickBot="1">
      <c r="B6" s="137">
        <v>5</v>
      </c>
      <c r="C6" s="138">
        <v>10</v>
      </c>
      <c r="D6" s="138">
        <v>15</v>
      </c>
      <c r="E6" s="138">
        <v>20</v>
      </c>
      <c r="F6" s="138">
        <v>5</v>
      </c>
      <c r="G6" s="138">
        <v>10</v>
      </c>
      <c r="H6" s="138">
        <v>15</v>
      </c>
      <c r="I6" s="138">
        <v>20</v>
      </c>
      <c r="J6" s="138">
        <v>5</v>
      </c>
      <c r="K6" s="138">
        <v>10</v>
      </c>
      <c r="L6" s="138">
        <v>15</v>
      </c>
      <c r="M6" s="138">
        <v>20</v>
      </c>
      <c r="N6" s="138">
        <v>5</v>
      </c>
      <c r="O6" s="138">
        <v>10</v>
      </c>
      <c r="P6" s="138">
        <v>15</v>
      </c>
      <c r="Q6" s="138">
        <v>20</v>
      </c>
      <c r="R6" s="138">
        <v>5</v>
      </c>
      <c r="S6" s="138">
        <v>10</v>
      </c>
      <c r="T6" s="138">
        <v>15</v>
      </c>
      <c r="U6" s="138">
        <v>20</v>
      </c>
      <c r="V6" s="138">
        <v>5</v>
      </c>
      <c r="W6" s="138">
        <v>10</v>
      </c>
      <c r="X6" s="138">
        <v>15</v>
      </c>
      <c r="Y6" s="138">
        <v>20</v>
      </c>
      <c r="Z6" s="138">
        <v>5</v>
      </c>
      <c r="AA6" s="138">
        <v>10</v>
      </c>
      <c r="AB6" s="138">
        <v>15</v>
      </c>
      <c r="AC6" s="138">
        <v>20</v>
      </c>
      <c r="AD6" s="138">
        <v>5</v>
      </c>
      <c r="AE6" s="138">
        <v>10</v>
      </c>
      <c r="AF6" s="138">
        <v>15</v>
      </c>
      <c r="AG6" s="138">
        <v>20</v>
      </c>
      <c r="AH6" s="138">
        <v>5</v>
      </c>
      <c r="AI6" s="138">
        <v>10</v>
      </c>
      <c r="AJ6" s="138">
        <v>15</v>
      </c>
      <c r="AK6" s="138">
        <v>20</v>
      </c>
      <c r="AL6" s="138">
        <v>5</v>
      </c>
      <c r="AM6" s="138">
        <v>10</v>
      </c>
      <c r="AN6" s="138">
        <v>15</v>
      </c>
      <c r="AO6" s="138">
        <v>20</v>
      </c>
      <c r="AP6" s="138">
        <v>5</v>
      </c>
      <c r="AQ6" s="138">
        <v>10</v>
      </c>
      <c r="AR6" s="138">
        <v>15</v>
      </c>
      <c r="AS6" s="138">
        <v>20</v>
      </c>
      <c r="AT6" s="138">
        <v>5</v>
      </c>
      <c r="AU6" s="138">
        <v>10</v>
      </c>
      <c r="AV6" s="138">
        <v>15</v>
      </c>
      <c r="AW6" s="139">
        <v>20</v>
      </c>
    </row>
    <row r="7" spans="2:49">
      <c r="B7" s="124" cm="1">
        <f t="array" ref="B7:B26">p1_VIS_HOR_5!$C2:$C21</f>
        <v>2.94184</v>
      </c>
      <c r="C7" s="27" cm="1">
        <f t="array" ref="C7:C26">p1_VIS_HOR_10!$C2:$C21</f>
        <v>2.26159</v>
      </c>
      <c r="D7" s="27" cm="1">
        <f t="array" ref="D7:D26">p1_VIS_HOR_15!$C2:$C21</f>
        <v>3.7927599999999999</v>
      </c>
      <c r="E7" s="70" cm="1">
        <f t="array" ref="E7:E26">p1_VIS_HOR_20!$C2:$C21</f>
        <v>2.3279800000000002</v>
      </c>
      <c r="F7" s="124" cm="1">
        <f t="array" ref="F7:F26">p2_VIS_HOR_5!$C2:$C21</f>
        <v>2.52447</v>
      </c>
      <c r="G7" s="27" cm="1">
        <f t="array" ref="G7:G26">p2_VIS_HOR_10!$C2:$C21</f>
        <v>2.1791999999999998</v>
      </c>
      <c r="H7" s="27" cm="1">
        <f t="array" ref="H7:H26">p2_VIS_HOR_15!$C2:$C21</f>
        <v>6.1342999999999996</v>
      </c>
      <c r="I7" s="70">
        <f>p2_VIS_HOR_20!$C2</f>
        <v>2.8791199999999999</v>
      </c>
      <c r="J7" s="124" cm="1">
        <f t="array" ref="J7:J26">p3_VIS_HOR_5!$C2:$C21</f>
        <v>1.5779099999999999</v>
      </c>
      <c r="K7" s="27" cm="1">
        <f t="array" ref="K7:K26">p3_VIS_HOR_10!$C2:$C21</f>
        <v>1.8573599999999999</v>
      </c>
      <c r="L7" s="27" cm="1">
        <f t="array" ref="L7:L26">p3_VIS_HOR_15!$C2:$C21</f>
        <v>2.82619</v>
      </c>
      <c r="M7" s="70">
        <f>p3_VIS_HOR_20!$C2</f>
        <v>2.3062800000000001</v>
      </c>
      <c r="N7" s="124" cm="1">
        <f t="array" ref="N7:N26">p1_VIS_VER_5!$C2:$C21</f>
        <v>1.98586</v>
      </c>
      <c r="O7" s="27" cm="1">
        <f t="array" ref="O7:O26">p1_VIS_VER_10!$C2:$C21</f>
        <v>6.3313800000000002</v>
      </c>
      <c r="P7" s="27" cm="1">
        <f t="array" ref="P7:P26">p1_VIS_VER_15!$C2:$C21</f>
        <v>2.4968300000000001</v>
      </c>
      <c r="Q7" s="70" cm="1">
        <f t="array" ref="Q7:Q26">p1_VIS_VER_20!$C2:$C21</f>
        <v>2.6665700000000001</v>
      </c>
      <c r="R7" s="124" cm="1">
        <f t="array" ref="R7:R26">p2_VIS_VER_5!$C2:$C21</f>
        <v>2.5107300000000001</v>
      </c>
      <c r="S7" s="27" cm="1">
        <f t="array" ref="S7:S26">p2_VIS_VER_10!$C2:$C21</f>
        <v>1.40876</v>
      </c>
      <c r="T7" s="27" cm="1">
        <f t="array" ref="T7:T26">p2_VIS_VER_15!$C2:$C21</f>
        <v>2.3627699999999998</v>
      </c>
      <c r="U7" s="70" cm="1">
        <f t="array" ref="U7:U26">p2_VIS_VER_20!$C2:$C21</f>
        <v>2.0487299999999999</v>
      </c>
      <c r="V7" s="124" cm="1">
        <f t="array" ref="V7:V26">p3_VIS_VER_5!$C2:$C21</f>
        <v>2.2236600000000002</v>
      </c>
      <c r="W7" s="27" cm="1">
        <f t="array" ref="W7:W26">p3_VIS_VER_10!$C2:$C21</f>
        <v>1.2363200000000001</v>
      </c>
      <c r="X7" s="27" cm="1">
        <f t="array" ref="X7:X26">p3_VIS_VER_15!$C2:$C21</f>
        <v>2.8495400000000002</v>
      </c>
      <c r="Y7" s="70" cm="1">
        <f t="array" ref="Y7:Y26">p3_VIS_VER_20!$C2:$C21</f>
        <v>2.8692000000000002</v>
      </c>
      <c r="Z7" s="124" cm="1">
        <f t="array" ref="Z7:Z26">p1_INV_HOR_5!$C2:$C21</f>
        <v>1.9803999999999999</v>
      </c>
      <c r="AA7" s="27" cm="1">
        <f t="array" ref="AA7:AA26">p1_INV_HOR_10!$C2:$C21</f>
        <v>1.49777</v>
      </c>
      <c r="AB7" s="27" cm="1">
        <f t="array" ref="AB7:AB26">p1_INV_HOR_15!$C2:$C21</f>
        <v>2.4235099999999998</v>
      </c>
      <c r="AC7" s="70" cm="1">
        <f t="array" ref="AC7:AC26">p1_INV_HOR_20!$C2:$C21</f>
        <v>2.60521</v>
      </c>
      <c r="AD7" s="124" cm="1">
        <f t="array" ref="AD7:AD26">p2_INV_HOR_5!$C2:$C21</f>
        <v>1.9933000000000001</v>
      </c>
      <c r="AE7" s="27" cm="1">
        <f t="array" ref="AE7:AE26">p2_INV_HOR_10!$C2:$C21</f>
        <v>1.83083</v>
      </c>
      <c r="AF7" s="27" cm="1">
        <f t="array" ref="AF7:AF26">p2_INV_HOR_15!$C2:$C21</f>
        <v>2.1501399999999999</v>
      </c>
      <c r="AG7" s="70" cm="1">
        <f t="array" ref="AG7:AG26">p2_INV_HOR_20!$C2:$C21</f>
        <v>2.0987300000000002</v>
      </c>
      <c r="AH7" s="124" cm="1">
        <f t="array" ref="AH7:AH26">p3_INV_HOR_5!$C2:$C21</f>
        <v>1.6258900000000001</v>
      </c>
      <c r="AI7" s="27" cm="1">
        <f t="array" ref="AI7:AI26">p3_INV_HOR_10!$C2:$C21</f>
        <v>1.5532999999999999</v>
      </c>
      <c r="AJ7" s="27" cm="1">
        <f t="array" ref="AJ7:AJ26">p3_INV_HOR_15!$C2:$C21</f>
        <v>1.5426</v>
      </c>
      <c r="AK7" s="70" cm="1">
        <f t="array" ref="AK7:AK26">p3_INV_HOR_20!$C2:$C21</f>
        <v>1.5540499999999999</v>
      </c>
      <c r="AL7" s="124" cm="1">
        <f t="array" ref="AL7:AL26">p1_INV_VER_5!$C2:$C21</f>
        <v>3.0950299999999999</v>
      </c>
      <c r="AM7" s="27" cm="1">
        <f t="array" ref="AM7:AM26">p1_INV_VER_10!$C2:$C21</f>
        <v>1.1923699999999999</v>
      </c>
      <c r="AN7" s="27" cm="1">
        <f t="array" ref="AN7:AN26">p1_INV_VER_15!$C2:$C21</f>
        <v>1.7544599999999999</v>
      </c>
      <c r="AO7" s="70" cm="1">
        <f t="array" ref="AO7:AO26">p1_INV_VER_20!$C2:$C21</f>
        <v>2.08142</v>
      </c>
      <c r="AP7" s="124" cm="1">
        <f t="array" ref="AP7:AP26">p2_INV_VER_5!$C2:$C21</f>
        <v>1.51318</v>
      </c>
      <c r="AQ7" s="27" cm="1">
        <f t="array" ref="AQ7:AQ26">p2_INV_VER_10!$C2:$C21</f>
        <v>1.6091899999999999</v>
      </c>
      <c r="AR7" s="27" cm="1">
        <f t="array" ref="AR7:AR26">p2_INV_VER_15!$C2:$C21</f>
        <v>1.63947</v>
      </c>
      <c r="AS7" s="70" cm="1">
        <f t="array" ref="AS7:AS26">p2_INV_VER_20!$C2:$C21</f>
        <v>1.8214600000000001</v>
      </c>
      <c r="AT7" s="124" cm="1">
        <f t="array" ref="AT7:AT26">p3_INV_VER_5!$C2:$C21</f>
        <v>1.38323</v>
      </c>
      <c r="AU7" s="27" cm="1">
        <f t="array" ref="AU7:AU26">p3_INV_VER_10!$C2:$C21</f>
        <v>1.3190599999999999</v>
      </c>
      <c r="AV7" s="27" cm="1">
        <f t="array" ref="AV7:AV26">p3_INV_VER_15!$C2:$C21</f>
        <v>1.4785600000000001</v>
      </c>
      <c r="AW7" s="70" cm="1">
        <f t="array" ref="AW7:AW26">p3_INV_VER_20!$C2:$C21</f>
        <v>1.38348</v>
      </c>
    </row>
    <row r="8" spans="2:49">
      <c r="B8" s="124">
        <v>1.66848</v>
      </c>
      <c r="C8" s="27">
        <v>1.5048900000000001</v>
      </c>
      <c r="D8" s="27">
        <v>3.0068100000000002</v>
      </c>
      <c r="E8" s="70">
        <v>2.1764000000000001</v>
      </c>
      <c r="F8" s="124">
        <v>2.0510700000000002</v>
      </c>
      <c r="G8" s="27">
        <v>1.4871399999999999</v>
      </c>
      <c r="H8" s="27">
        <v>1.4146000000000001</v>
      </c>
      <c r="I8" s="70">
        <f>p2_VIS_HOR_20!$C3</f>
        <v>4.4008399999999996</v>
      </c>
      <c r="J8" s="124">
        <v>0.99785999999999997</v>
      </c>
      <c r="K8" s="27">
        <v>1.23749</v>
      </c>
      <c r="L8" s="27">
        <v>1.16675</v>
      </c>
      <c r="M8" s="70">
        <f>p3_VIS_HOR_20!$C3</f>
        <v>3.6663899999999998</v>
      </c>
      <c r="N8" s="124">
        <v>1.6132299999999999</v>
      </c>
      <c r="O8" s="27">
        <v>1.52132</v>
      </c>
      <c r="P8" s="27">
        <v>1.28752</v>
      </c>
      <c r="Q8" s="70">
        <v>2.8132000000000001</v>
      </c>
      <c r="R8" s="124">
        <v>1.6973800000000001</v>
      </c>
      <c r="S8" s="27">
        <v>1.4964999999999999</v>
      </c>
      <c r="T8" s="27">
        <v>2.85683</v>
      </c>
      <c r="U8" s="70">
        <v>2.7904100000000001</v>
      </c>
      <c r="V8" s="124">
        <v>0.84821999999999997</v>
      </c>
      <c r="W8" s="27">
        <v>2.0144600000000001</v>
      </c>
      <c r="X8" s="27">
        <v>4.2071699999999996</v>
      </c>
      <c r="Y8" s="70">
        <v>1.2655099999999999</v>
      </c>
      <c r="Z8" s="124">
        <v>1.9265600000000001</v>
      </c>
      <c r="AA8" s="27">
        <v>1.7738400000000001</v>
      </c>
      <c r="AB8" s="27">
        <v>1.55105</v>
      </c>
      <c r="AC8" s="70">
        <v>1.3160400000000001</v>
      </c>
      <c r="AD8" s="124">
        <v>1.76508</v>
      </c>
      <c r="AE8" s="27">
        <v>1.9007000000000001</v>
      </c>
      <c r="AF8" s="27">
        <v>1.27928</v>
      </c>
      <c r="AG8" s="70">
        <v>1.29352</v>
      </c>
      <c r="AH8" s="124">
        <v>1.41001</v>
      </c>
      <c r="AI8" s="27">
        <v>1.3994899999999999</v>
      </c>
      <c r="AJ8" s="27">
        <v>1.47865</v>
      </c>
      <c r="AK8" s="70">
        <v>1.82748</v>
      </c>
      <c r="AL8" s="124">
        <v>2.8912300000000002</v>
      </c>
      <c r="AM8" s="27">
        <v>3.6008399999999998</v>
      </c>
      <c r="AN8" s="27">
        <v>2.2282600000000001</v>
      </c>
      <c r="AO8" s="70">
        <v>3.4654699999999998</v>
      </c>
      <c r="AP8" s="124">
        <v>0.96442000000000005</v>
      </c>
      <c r="AQ8" s="27">
        <v>1.1694599999999999</v>
      </c>
      <c r="AR8" s="27">
        <v>1.02122</v>
      </c>
      <c r="AS8" s="70">
        <v>1.4760599999999999</v>
      </c>
      <c r="AT8" s="124">
        <v>1.4706900000000001</v>
      </c>
      <c r="AU8" s="27">
        <v>1.10578</v>
      </c>
      <c r="AV8" s="27">
        <v>0.87775000000000003</v>
      </c>
      <c r="AW8" s="70">
        <v>1.06508</v>
      </c>
    </row>
    <row r="9" spans="2:49">
      <c r="B9" s="124">
        <v>1.3936299999999999</v>
      </c>
      <c r="C9" s="27">
        <v>1.6246</v>
      </c>
      <c r="D9" s="27">
        <v>1.69354</v>
      </c>
      <c r="E9" s="70">
        <v>2.4722599999999999</v>
      </c>
      <c r="F9" s="124">
        <v>1.2564299999999999</v>
      </c>
      <c r="G9" s="27">
        <v>3.5093899999999998</v>
      </c>
      <c r="H9" s="27">
        <v>3.6924299999999999</v>
      </c>
      <c r="I9" s="70">
        <f>p2_VIS_HOR_20!$C4</f>
        <v>3.0730599999999999</v>
      </c>
      <c r="J9" s="124">
        <v>1.3972899999999999</v>
      </c>
      <c r="K9" s="27">
        <v>1.59735</v>
      </c>
      <c r="L9" s="27">
        <v>2.0480700000000001</v>
      </c>
      <c r="M9" s="70">
        <f>p3_VIS_HOR_20!$C4</f>
        <v>3.12927</v>
      </c>
      <c r="N9" s="124">
        <v>1.5350699999999999</v>
      </c>
      <c r="O9" s="27">
        <v>3.9599500000000001</v>
      </c>
      <c r="P9" s="27">
        <v>1.3446</v>
      </c>
      <c r="Q9" s="70">
        <v>1.86656</v>
      </c>
      <c r="R9" s="124">
        <v>1.1814100000000001</v>
      </c>
      <c r="S9" s="27">
        <v>1.6642999999999999</v>
      </c>
      <c r="T9" s="27">
        <v>1.68872</v>
      </c>
      <c r="U9" s="70">
        <v>1.62903</v>
      </c>
      <c r="V9" s="124">
        <v>1.2553000000000001</v>
      </c>
      <c r="W9" s="27">
        <v>1.0797300000000001</v>
      </c>
      <c r="X9" s="27">
        <v>1.51501</v>
      </c>
      <c r="Y9" s="70">
        <v>1.1865600000000001</v>
      </c>
      <c r="Z9" s="124">
        <v>1.3473299999999999</v>
      </c>
      <c r="AA9" s="27">
        <v>1.39733</v>
      </c>
      <c r="AB9" s="27">
        <v>2.40741</v>
      </c>
      <c r="AC9" s="70">
        <v>2.1024099999999999</v>
      </c>
      <c r="AD9" s="124">
        <v>1.55623</v>
      </c>
      <c r="AE9" s="27">
        <v>1.07955</v>
      </c>
      <c r="AF9" s="27">
        <v>1.3073300000000001</v>
      </c>
      <c r="AG9" s="70">
        <v>1.2264299999999999</v>
      </c>
      <c r="AH9" s="124">
        <v>1.42421</v>
      </c>
      <c r="AI9" s="27">
        <v>1.4015</v>
      </c>
      <c r="AJ9" s="27">
        <v>1.54478</v>
      </c>
      <c r="AK9" s="70">
        <v>1.8067200000000001</v>
      </c>
      <c r="AL9" s="124">
        <v>2.8460399999999999</v>
      </c>
      <c r="AM9" s="27">
        <v>3.1833900000000002</v>
      </c>
      <c r="AN9" s="27">
        <v>3.8687800000000001</v>
      </c>
      <c r="AO9" s="70">
        <v>3.6778</v>
      </c>
      <c r="AP9" s="124">
        <v>1.26325</v>
      </c>
      <c r="AQ9" s="27">
        <v>1.3156399999999999</v>
      </c>
      <c r="AR9" s="27">
        <v>0.78734999999999999</v>
      </c>
      <c r="AS9" s="70">
        <v>0.84309999999999996</v>
      </c>
      <c r="AT9" s="124">
        <v>1.5919000000000001</v>
      </c>
      <c r="AU9" s="27">
        <v>1.6508100000000001</v>
      </c>
      <c r="AV9" s="27">
        <v>1.2041200000000001</v>
      </c>
      <c r="AW9" s="70">
        <v>1.8036399999999999</v>
      </c>
    </row>
    <row r="10" spans="2:49">
      <c r="B10" s="124">
        <v>2.0675599999999998</v>
      </c>
      <c r="C10" s="27">
        <v>4.7008700000000001</v>
      </c>
      <c r="D10" s="27">
        <v>1.1829700000000001</v>
      </c>
      <c r="E10" s="70">
        <v>2.1474299999999999</v>
      </c>
      <c r="F10" s="124">
        <v>1.31873</v>
      </c>
      <c r="G10" s="27">
        <v>1.2159500000000001</v>
      </c>
      <c r="H10" s="27">
        <v>1.2041999999999999</v>
      </c>
      <c r="I10" s="70">
        <f>p2_VIS_HOR_20!$C5</f>
        <v>4.0462899999999999</v>
      </c>
      <c r="J10" s="124">
        <v>0.93281000000000003</v>
      </c>
      <c r="K10" s="27">
        <v>2.0929700000000002</v>
      </c>
      <c r="L10" s="27">
        <v>1.01193</v>
      </c>
      <c r="M10" s="70">
        <f>p3_VIS_HOR_20!$C5</f>
        <v>1.7432399999999999</v>
      </c>
      <c r="N10" s="124">
        <v>3.5022799999999998</v>
      </c>
      <c r="O10" s="27">
        <v>2.5622199999999999</v>
      </c>
      <c r="P10" s="27">
        <v>4.37852</v>
      </c>
      <c r="Q10" s="70">
        <v>1.44855</v>
      </c>
      <c r="R10" s="124">
        <v>1.83246</v>
      </c>
      <c r="S10" s="27">
        <v>1.5641700000000001</v>
      </c>
      <c r="T10" s="27">
        <v>1.2135499999999999</v>
      </c>
      <c r="U10" s="70">
        <v>1.77823</v>
      </c>
      <c r="V10" s="124">
        <v>0.85465999999999998</v>
      </c>
      <c r="W10" s="27">
        <v>1.38592</v>
      </c>
      <c r="X10" s="27">
        <v>1.0446599999999999</v>
      </c>
      <c r="Y10" s="70">
        <v>2.8242699999999998</v>
      </c>
      <c r="Z10" s="124">
        <v>1.6327499999999999</v>
      </c>
      <c r="AA10" s="27">
        <v>1.91046</v>
      </c>
      <c r="AB10" s="27">
        <v>1.58697</v>
      </c>
      <c r="AC10" s="70">
        <v>2.8467899999999999</v>
      </c>
      <c r="AD10" s="124">
        <v>1.65255</v>
      </c>
      <c r="AE10" s="27">
        <v>1.64198</v>
      </c>
      <c r="AF10" s="27">
        <v>1.6987300000000001</v>
      </c>
      <c r="AG10" s="70">
        <v>1.2718499999999999</v>
      </c>
      <c r="AH10" s="124">
        <v>1.1904999999999999</v>
      </c>
      <c r="AI10" s="27">
        <v>1.92126</v>
      </c>
      <c r="AJ10" s="27">
        <v>2.0051600000000001</v>
      </c>
      <c r="AK10" s="70">
        <v>1.24909</v>
      </c>
      <c r="AL10" s="124">
        <v>2.8016999999999999</v>
      </c>
      <c r="AM10" s="27">
        <v>2.1804299999999999</v>
      </c>
      <c r="AN10" s="27">
        <v>4.9510800000000001</v>
      </c>
      <c r="AO10" s="70">
        <v>2.32056</v>
      </c>
      <c r="AP10" s="124">
        <v>1.09135</v>
      </c>
      <c r="AQ10" s="27">
        <v>0.93294999999999995</v>
      </c>
      <c r="AR10" s="27">
        <v>1.0703400000000001</v>
      </c>
      <c r="AS10" s="70">
        <v>1.12463</v>
      </c>
      <c r="AT10" s="124">
        <v>1.6308400000000001</v>
      </c>
      <c r="AU10" s="27">
        <v>1.94557</v>
      </c>
      <c r="AV10" s="27">
        <v>1.53027</v>
      </c>
      <c r="AW10" s="70">
        <v>1.9038999999999999</v>
      </c>
    </row>
    <row r="11" spans="2:49">
      <c r="B11" s="124">
        <v>1.61043</v>
      </c>
      <c r="C11" s="27">
        <v>1.4985200000000001</v>
      </c>
      <c r="D11" s="27">
        <v>4.3652800000000003</v>
      </c>
      <c r="E11" s="70">
        <v>1.4845200000000001</v>
      </c>
      <c r="F11" s="124">
        <v>1.52982</v>
      </c>
      <c r="G11" s="27">
        <v>1.4371400000000001</v>
      </c>
      <c r="H11" s="27">
        <v>3.1138699999999999</v>
      </c>
      <c r="I11" s="70">
        <f>p2_VIS_HOR_20!$C6</f>
        <v>2.0820500000000002</v>
      </c>
      <c r="J11" s="124">
        <v>1.9249400000000001</v>
      </c>
      <c r="K11" s="27">
        <v>1.30226</v>
      </c>
      <c r="L11" s="27">
        <v>3.5323099999999998</v>
      </c>
      <c r="M11" s="70">
        <f>p3_VIS_HOR_20!$C6</f>
        <v>1.23706</v>
      </c>
      <c r="N11" s="124">
        <v>1.20319</v>
      </c>
      <c r="O11" s="27">
        <v>2.94767</v>
      </c>
      <c r="P11" s="27">
        <v>3.7792400000000002</v>
      </c>
      <c r="Q11" s="70">
        <v>1.82562</v>
      </c>
      <c r="R11" s="124">
        <v>1.5195000000000001</v>
      </c>
      <c r="S11" s="27">
        <v>1.1777200000000001</v>
      </c>
      <c r="T11" s="27">
        <v>1.32616</v>
      </c>
      <c r="U11" s="70">
        <v>2.1281099999999999</v>
      </c>
      <c r="V11" s="124">
        <v>0.98885000000000001</v>
      </c>
      <c r="W11" s="27">
        <v>1.47014</v>
      </c>
      <c r="X11" s="27">
        <v>1.58765</v>
      </c>
      <c r="Y11" s="70">
        <v>1.22587</v>
      </c>
      <c r="Z11" s="124">
        <v>2.4759600000000002</v>
      </c>
      <c r="AA11" s="27">
        <v>1.97106</v>
      </c>
      <c r="AB11" s="27">
        <v>2.3287200000000001</v>
      </c>
      <c r="AC11" s="70">
        <v>1.82206</v>
      </c>
      <c r="AD11" s="124">
        <v>1.27152</v>
      </c>
      <c r="AE11" s="27">
        <v>1.90218</v>
      </c>
      <c r="AF11" s="27">
        <v>2.3067500000000001</v>
      </c>
      <c r="AG11" s="70">
        <v>0.91059000000000001</v>
      </c>
      <c r="AH11" s="124">
        <v>1.7350399999999999</v>
      </c>
      <c r="AI11" s="27">
        <v>1.8699600000000001</v>
      </c>
      <c r="AJ11" s="27">
        <v>1.85562</v>
      </c>
      <c r="AK11" s="70">
        <v>1.74339</v>
      </c>
      <c r="AL11" s="124">
        <v>3.2734100000000002</v>
      </c>
      <c r="AM11" s="27">
        <v>2.8352200000000001</v>
      </c>
      <c r="AN11" s="27">
        <v>3.1051700000000002</v>
      </c>
      <c r="AO11" s="70">
        <v>2.1573799999999999</v>
      </c>
      <c r="AP11" s="124">
        <v>1.2804899999999999</v>
      </c>
      <c r="AQ11" s="27">
        <v>1.01423</v>
      </c>
      <c r="AR11" s="27">
        <v>1.4719500000000001</v>
      </c>
      <c r="AS11" s="70">
        <v>1.2704</v>
      </c>
      <c r="AT11" s="124">
        <v>1.14493</v>
      </c>
      <c r="AU11" s="27">
        <v>1.2350300000000001</v>
      </c>
      <c r="AV11" s="27">
        <v>0.98934999999999995</v>
      </c>
      <c r="AW11" s="70">
        <v>1.59724</v>
      </c>
    </row>
    <row r="12" spans="2:49">
      <c r="B12" s="124">
        <v>2.6447699999999998</v>
      </c>
      <c r="C12" s="27">
        <v>1.73082</v>
      </c>
      <c r="D12" s="27">
        <v>2.8222</v>
      </c>
      <c r="E12" s="70">
        <v>1.26017</v>
      </c>
      <c r="F12" s="124">
        <v>2.7778499999999999</v>
      </c>
      <c r="G12" s="27">
        <v>1.85869</v>
      </c>
      <c r="H12" s="27">
        <v>2.1283500000000002</v>
      </c>
      <c r="I12" s="70">
        <f>p2_VIS_HOR_20!$C7</f>
        <v>1.9018999999999999</v>
      </c>
      <c r="J12" s="124">
        <v>0.95618000000000003</v>
      </c>
      <c r="K12" s="27">
        <v>1.8268599999999999</v>
      </c>
      <c r="L12" s="27">
        <v>2.0925699999999998</v>
      </c>
      <c r="M12" s="70">
        <f>p3_VIS_HOR_20!$C7</f>
        <v>2.9401700000000002</v>
      </c>
      <c r="N12" s="124">
        <v>3.33</v>
      </c>
      <c r="O12" s="27">
        <v>2.6688499999999999</v>
      </c>
      <c r="P12" s="27">
        <v>2.04758</v>
      </c>
      <c r="Q12" s="70">
        <v>3.8474699999999999</v>
      </c>
      <c r="R12" s="124">
        <v>1.0560099999999999</v>
      </c>
      <c r="S12" s="27">
        <v>1.3292299999999999</v>
      </c>
      <c r="T12" s="27">
        <v>1.73475</v>
      </c>
      <c r="U12" s="70">
        <v>2.7200600000000001</v>
      </c>
      <c r="V12" s="124">
        <v>1.3731</v>
      </c>
      <c r="W12" s="27">
        <v>0.92415000000000003</v>
      </c>
      <c r="X12" s="27">
        <v>2.08142</v>
      </c>
      <c r="Y12" s="70">
        <v>1.67655</v>
      </c>
      <c r="Z12" s="124">
        <v>2.0584799999999999</v>
      </c>
      <c r="AA12" s="27">
        <v>1.9236200000000001</v>
      </c>
      <c r="AB12" s="27">
        <v>1.9571700000000001</v>
      </c>
      <c r="AC12" s="70">
        <v>2.7800099999999999</v>
      </c>
      <c r="AD12" s="124">
        <v>1.32559</v>
      </c>
      <c r="AE12" s="27">
        <v>1.7886500000000001</v>
      </c>
      <c r="AF12" s="27">
        <v>2.11389</v>
      </c>
      <c r="AG12" s="70">
        <v>1.66275</v>
      </c>
      <c r="AH12" s="124">
        <v>1.24621</v>
      </c>
      <c r="AI12" s="27">
        <v>1.21248</v>
      </c>
      <c r="AJ12" s="27">
        <v>1.77708</v>
      </c>
      <c r="AK12" s="70">
        <v>1.42971</v>
      </c>
      <c r="AL12" s="124">
        <v>1.3849800000000001</v>
      </c>
      <c r="AM12" s="27">
        <v>2.29427</v>
      </c>
      <c r="AN12" s="27">
        <v>1.23742</v>
      </c>
      <c r="AO12" s="70">
        <v>3.8712900000000001</v>
      </c>
      <c r="AP12" s="124">
        <v>0.94533</v>
      </c>
      <c r="AQ12" s="27">
        <v>1.0234300000000001</v>
      </c>
      <c r="AR12" s="27">
        <v>1.4293499999999999</v>
      </c>
      <c r="AS12" s="70">
        <v>1.1141700000000001</v>
      </c>
      <c r="AT12" s="124">
        <v>1.4998499999999999</v>
      </c>
      <c r="AU12" s="27">
        <v>1.4748399999999999</v>
      </c>
      <c r="AV12" s="27">
        <v>1.19173</v>
      </c>
      <c r="AW12" s="70">
        <v>1.10094</v>
      </c>
    </row>
    <row r="13" spans="2:49">
      <c r="B13" s="124">
        <v>1.51597</v>
      </c>
      <c r="C13" s="27">
        <v>1.5881400000000001</v>
      </c>
      <c r="D13" s="27">
        <v>1.5534699999999999</v>
      </c>
      <c r="E13" s="70">
        <v>1.8434299999999999</v>
      </c>
      <c r="F13" s="124">
        <v>1.87968</v>
      </c>
      <c r="G13" s="27">
        <v>1.2822800000000001</v>
      </c>
      <c r="H13" s="27">
        <v>2.8902299999999999</v>
      </c>
      <c r="I13" s="70">
        <f>p2_VIS_HOR_20!$C8</f>
        <v>2.38531</v>
      </c>
      <c r="J13" s="124">
        <v>1.1691800000000001</v>
      </c>
      <c r="K13" s="27">
        <v>1.1769400000000001</v>
      </c>
      <c r="L13" s="27">
        <v>1.73325</v>
      </c>
      <c r="M13" s="70">
        <f>p3_VIS_HOR_20!$C8</f>
        <v>3.1788400000000001</v>
      </c>
      <c r="N13" s="124">
        <v>1.58568</v>
      </c>
      <c r="O13" s="27">
        <v>1.64124</v>
      </c>
      <c r="P13" s="27">
        <v>1.4487699999999999</v>
      </c>
      <c r="Q13" s="70">
        <v>2.6666699999999999</v>
      </c>
      <c r="R13" s="124">
        <v>1.1834100000000001</v>
      </c>
      <c r="S13" s="27">
        <v>1.5508599999999999</v>
      </c>
      <c r="T13" s="27">
        <v>1.82307</v>
      </c>
      <c r="U13" s="70">
        <v>6.9539</v>
      </c>
      <c r="V13" s="124">
        <v>0.97921000000000002</v>
      </c>
      <c r="W13" s="27">
        <v>1.5642100000000001</v>
      </c>
      <c r="X13" s="27">
        <v>1.2815300000000001</v>
      </c>
      <c r="Y13" s="70">
        <v>2.11598</v>
      </c>
      <c r="Z13" s="124">
        <v>1.8003400000000001</v>
      </c>
      <c r="AA13" s="27">
        <v>1.92289</v>
      </c>
      <c r="AB13" s="27">
        <v>2.7236600000000002</v>
      </c>
      <c r="AC13" s="70">
        <v>2.6884399999999999</v>
      </c>
      <c r="AD13" s="124">
        <v>1.15924</v>
      </c>
      <c r="AE13" s="27">
        <v>1.47095</v>
      </c>
      <c r="AF13" s="27">
        <v>1.5424199999999999</v>
      </c>
      <c r="AG13" s="70">
        <v>1.3974599999999999</v>
      </c>
      <c r="AH13" s="124">
        <v>1.1057399999999999</v>
      </c>
      <c r="AI13" s="27">
        <v>1.58741</v>
      </c>
      <c r="AJ13" s="27">
        <v>1.7896000000000001</v>
      </c>
      <c r="AK13" s="70">
        <v>2.3958300000000001</v>
      </c>
      <c r="AL13" s="124">
        <v>3.2262599999999999</v>
      </c>
      <c r="AM13" s="27">
        <v>2.1410300000000002</v>
      </c>
      <c r="AN13" s="27">
        <v>1.4060699999999999</v>
      </c>
      <c r="AO13" s="70">
        <v>5.3760199999999996</v>
      </c>
      <c r="AP13" s="124">
        <v>1.40768</v>
      </c>
      <c r="AQ13" s="27">
        <v>0.86568999999999996</v>
      </c>
      <c r="AR13" s="27">
        <v>1.2924199999999999</v>
      </c>
      <c r="AS13" s="70">
        <v>1.1701999999999999</v>
      </c>
      <c r="AT13" s="124">
        <v>1.9668699999999999</v>
      </c>
      <c r="AU13" s="27">
        <v>1.15927</v>
      </c>
      <c r="AV13" s="27">
        <v>0.91037000000000001</v>
      </c>
      <c r="AW13" s="70">
        <v>1.0365</v>
      </c>
    </row>
    <row r="14" spans="2:49">
      <c r="B14" s="124">
        <v>1.8812800000000001</v>
      </c>
      <c r="C14" s="27">
        <v>1.2245699999999999</v>
      </c>
      <c r="D14" s="27">
        <v>4.1067299999999998</v>
      </c>
      <c r="E14" s="70">
        <v>1.6894499999999999</v>
      </c>
      <c r="F14" s="124">
        <v>1.4730799999999999</v>
      </c>
      <c r="G14" s="27">
        <v>2.3854099999999998</v>
      </c>
      <c r="H14" s="27">
        <v>1.8335699999999999</v>
      </c>
      <c r="I14" s="70">
        <f>p2_VIS_HOR_20!$C9</f>
        <v>1.46323</v>
      </c>
      <c r="J14" s="124">
        <v>0.83243</v>
      </c>
      <c r="K14" s="27">
        <v>2.1393</v>
      </c>
      <c r="L14" s="27">
        <v>2.3952100000000001</v>
      </c>
      <c r="M14" s="70">
        <f>p3_VIS_HOR_20!$C9</f>
        <v>2.2063299999999999</v>
      </c>
      <c r="N14" s="124">
        <v>1.59809</v>
      </c>
      <c r="O14" s="27">
        <v>2.1703700000000001</v>
      </c>
      <c r="P14" s="27">
        <v>2.7803599999999999</v>
      </c>
      <c r="Q14" s="70">
        <v>6.6373499999999996</v>
      </c>
      <c r="R14" s="124">
        <v>1.9568700000000001</v>
      </c>
      <c r="S14" s="27">
        <v>1.7702500000000001</v>
      </c>
      <c r="T14" s="27">
        <v>1.45034</v>
      </c>
      <c r="U14" s="70">
        <v>1.6685399999999999</v>
      </c>
      <c r="V14" s="124">
        <v>0.82176000000000005</v>
      </c>
      <c r="W14" s="27">
        <v>1.3412299999999999</v>
      </c>
      <c r="X14" s="27">
        <v>1.4414899999999999</v>
      </c>
      <c r="Y14" s="70">
        <v>1.5515399999999999</v>
      </c>
      <c r="Z14" s="124">
        <v>2.4628000000000001</v>
      </c>
      <c r="AA14" s="27">
        <v>3.6798299999999999</v>
      </c>
      <c r="AB14" s="27">
        <v>2.01058</v>
      </c>
      <c r="AC14" s="70">
        <v>1.81037</v>
      </c>
      <c r="AD14" s="124">
        <v>1.1161099999999999</v>
      </c>
      <c r="AE14" s="27">
        <v>1.3075399999999999</v>
      </c>
      <c r="AF14" s="27">
        <v>1.2276499999999999</v>
      </c>
      <c r="AG14" s="70">
        <v>1.4601200000000001</v>
      </c>
      <c r="AH14" s="124">
        <v>1.3266899999999999</v>
      </c>
      <c r="AI14" s="27">
        <v>1.6102799999999999</v>
      </c>
      <c r="AJ14" s="27">
        <v>1.0347599999999999</v>
      </c>
      <c r="AK14" s="70">
        <v>2.2598500000000001</v>
      </c>
      <c r="AL14" s="124">
        <v>1.7222</v>
      </c>
      <c r="AM14" s="27">
        <v>2.6656300000000002</v>
      </c>
      <c r="AN14" s="27">
        <v>3.1589200000000002</v>
      </c>
      <c r="AO14" s="70">
        <v>2.1813500000000001</v>
      </c>
      <c r="AP14" s="124">
        <v>0.81811999999999996</v>
      </c>
      <c r="AQ14" s="27">
        <v>1.6215999999999999</v>
      </c>
      <c r="AR14" s="27">
        <v>1.27349</v>
      </c>
      <c r="AS14" s="70">
        <v>1.2943</v>
      </c>
      <c r="AT14" s="124">
        <v>1.6765399999999999</v>
      </c>
      <c r="AU14" s="27">
        <v>1.31725</v>
      </c>
      <c r="AV14" s="27">
        <v>1.3193999999999999</v>
      </c>
      <c r="AW14" s="70">
        <v>2.0023599999999999</v>
      </c>
    </row>
    <row r="15" spans="2:49">
      <c r="B15" s="124">
        <v>2.31704</v>
      </c>
      <c r="C15" s="27">
        <v>3.1276600000000001</v>
      </c>
      <c r="D15" s="27">
        <v>3.9571999999999998</v>
      </c>
      <c r="E15" s="70">
        <v>6.3898799999999998</v>
      </c>
      <c r="F15" s="124">
        <v>1.9241999999999999</v>
      </c>
      <c r="G15" s="27">
        <v>2.2499099999999999</v>
      </c>
      <c r="H15" s="27">
        <v>1.4168499999999999</v>
      </c>
      <c r="I15" s="70">
        <f>p2_VIS_HOR_20!$C10</f>
        <v>4.1047500000000001</v>
      </c>
      <c r="J15" s="124">
        <v>0.85326999999999997</v>
      </c>
      <c r="K15" s="27">
        <v>1.0164299999999999</v>
      </c>
      <c r="L15" s="27">
        <v>1.23709</v>
      </c>
      <c r="M15" s="70">
        <f>p3_VIS_HOR_20!$C10</f>
        <v>3.7667000000000002</v>
      </c>
      <c r="N15" s="124">
        <v>4.8140900000000002</v>
      </c>
      <c r="O15" s="27">
        <v>1.8470599999999999</v>
      </c>
      <c r="P15" s="27">
        <v>2.2505899999999999</v>
      </c>
      <c r="Q15" s="70">
        <v>1.19093</v>
      </c>
      <c r="R15" s="124">
        <v>1.0017400000000001</v>
      </c>
      <c r="S15" s="27">
        <v>2.23603</v>
      </c>
      <c r="T15" s="27">
        <v>1.0693900000000001</v>
      </c>
      <c r="U15" s="70">
        <v>3.3379400000000001</v>
      </c>
      <c r="V15" s="124">
        <v>1.3835900000000001</v>
      </c>
      <c r="W15" s="27">
        <v>1.01935</v>
      </c>
      <c r="X15" s="27">
        <v>1.5849599999999999</v>
      </c>
      <c r="Y15" s="70">
        <v>3.1954400000000001</v>
      </c>
      <c r="Z15" s="124">
        <v>2.0601400000000001</v>
      </c>
      <c r="AA15" s="27">
        <v>2.26058</v>
      </c>
      <c r="AB15" s="27">
        <v>2.1163799999999999</v>
      </c>
      <c r="AC15" s="70">
        <v>1.3835999999999999</v>
      </c>
      <c r="AD15" s="124">
        <v>1.24474</v>
      </c>
      <c r="AE15" s="27">
        <v>1.2252099999999999</v>
      </c>
      <c r="AF15" s="27">
        <v>1.60731</v>
      </c>
      <c r="AG15" s="70">
        <v>1.3410599999999999</v>
      </c>
      <c r="AH15" s="124">
        <v>1.2501</v>
      </c>
      <c r="AI15" s="27">
        <v>1.3508800000000001</v>
      </c>
      <c r="AJ15" s="27">
        <v>1.1697599999999999</v>
      </c>
      <c r="AK15" s="70">
        <v>1.6880500000000001</v>
      </c>
      <c r="AL15" s="124">
        <v>3.5333600000000001</v>
      </c>
      <c r="AM15" s="27">
        <v>3.0262600000000002</v>
      </c>
      <c r="AN15" s="27">
        <v>3.0377900000000002</v>
      </c>
      <c r="AO15" s="70">
        <v>3.1512199999999999</v>
      </c>
      <c r="AP15" s="124">
        <v>1.1590100000000001</v>
      </c>
      <c r="AQ15" s="27">
        <v>1.23631</v>
      </c>
      <c r="AR15" s="27">
        <v>1.1916599999999999</v>
      </c>
      <c r="AS15" s="70">
        <v>1.14622</v>
      </c>
      <c r="AT15" s="124">
        <v>1.9712799999999999</v>
      </c>
      <c r="AU15" s="27">
        <v>1.3399000000000001</v>
      </c>
      <c r="AV15" s="27">
        <v>2.1825899999999998</v>
      </c>
      <c r="AW15" s="70">
        <v>1.19017</v>
      </c>
    </row>
    <row r="16" spans="2:49">
      <c r="B16" s="124">
        <v>2.19367</v>
      </c>
      <c r="C16" s="27">
        <v>1.7763899999999999</v>
      </c>
      <c r="D16" s="27">
        <v>4.1428399999999996</v>
      </c>
      <c r="E16" s="70">
        <v>1.5068900000000001</v>
      </c>
      <c r="F16" s="124">
        <v>1.36168</v>
      </c>
      <c r="G16" s="27">
        <v>1.57514</v>
      </c>
      <c r="H16" s="27">
        <v>1.3284800000000001</v>
      </c>
      <c r="I16" s="70">
        <f>p2_VIS_HOR_20!$C11</f>
        <v>2.5104199999999999</v>
      </c>
      <c r="J16" s="124">
        <v>0.90105000000000002</v>
      </c>
      <c r="K16" s="27">
        <v>1.4036299999999999</v>
      </c>
      <c r="L16" s="27">
        <v>1.67763</v>
      </c>
      <c r="M16" s="70">
        <f>p3_VIS_HOR_20!$C11</f>
        <v>2.46489</v>
      </c>
      <c r="N16" s="124">
        <v>1.23868</v>
      </c>
      <c r="O16" s="27">
        <v>1.8327500000000001</v>
      </c>
      <c r="P16" s="27">
        <v>1.23776</v>
      </c>
      <c r="Q16" s="70">
        <v>2.8700399999999999</v>
      </c>
      <c r="R16" s="124">
        <v>1.13781</v>
      </c>
      <c r="S16" s="27">
        <v>1.7763500000000001</v>
      </c>
      <c r="T16" s="27">
        <v>2.57647</v>
      </c>
      <c r="U16" s="70">
        <v>2.9696600000000002</v>
      </c>
      <c r="V16" s="124">
        <v>0.79637000000000002</v>
      </c>
      <c r="W16" s="27">
        <v>1.4527399999999999</v>
      </c>
      <c r="X16" s="27">
        <v>1.3405899999999999</v>
      </c>
      <c r="Y16" s="70">
        <v>2.7675999999999998</v>
      </c>
      <c r="Z16" s="124">
        <v>1.68428</v>
      </c>
      <c r="AA16" s="27">
        <v>2.5876899999999998</v>
      </c>
      <c r="AB16" s="27">
        <v>1.9247099999999999</v>
      </c>
      <c r="AC16" s="70">
        <v>2.2513899999999998</v>
      </c>
      <c r="AD16" s="124">
        <v>1.48797</v>
      </c>
      <c r="AE16" s="27">
        <v>1.1471100000000001</v>
      </c>
      <c r="AF16" s="27">
        <v>1.79993</v>
      </c>
      <c r="AG16" s="70">
        <v>1.35023</v>
      </c>
      <c r="AH16" s="124">
        <v>1.29312</v>
      </c>
      <c r="AI16" s="27">
        <v>1.2473000000000001</v>
      </c>
      <c r="AJ16" s="27">
        <v>1.38385</v>
      </c>
      <c r="AK16" s="70">
        <v>1.5535099999999999</v>
      </c>
      <c r="AL16" s="124">
        <v>3.81202</v>
      </c>
      <c r="AM16" s="27">
        <v>4.1847399999999997</v>
      </c>
      <c r="AN16" s="27">
        <v>2.3748900000000002</v>
      </c>
      <c r="AO16" s="70">
        <v>2.8797000000000001</v>
      </c>
      <c r="AP16" s="124">
        <v>0.84589000000000003</v>
      </c>
      <c r="AQ16" s="27">
        <v>1.31463</v>
      </c>
      <c r="AR16" s="27">
        <v>1.45143</v>
      </c>
      <c r="AS16" s="70">
        <v>1.8575999999999999</v>
      </c>
      <c r="AT16" s="124">
        <v>1.32602</v>
      </c>
      <c r="AU16" s="27">
        <v>1.2581500000000001</v>
      </c>
      <c r="AV16" s="27">
        <v>1.49472</v>
      </c>
      <c r="AW16" s="70">
        <v>1.7463900000000001</v>
      </c>
    </row>
    <row r="17" spans="1:49">
      <c r="B17" s="124">
        <v>1.1815199999999999</v>
      </c>
      <c r="C17" s="27">
        <v>1.73468</v>
      </c>
      <c r="D17" s="27">
        <v>2.1924000000000001</v>
      </c>
      <c r="E17" s="70">
        <v>2.8918499999999998</v>
      </c>
      <c r="F17" s="124">
        <v>1.49566</v>
      </c>
      <c r="G17" s="27">
        <v>1.57257</v>
      </c>
      <c r="H17" s="27">
        <v>2.5770300000000002</v>
      </c>
      <c r="I17" s="70">
        <f>p2_VIS_HOR_20!$C12</f>
        <v>1.5176000000000001</v>
      </c>
      <c r="J17" s="124">
        <v>1.59897</v>
      </c>
      <c r="K17" s="27">
        <v>1.99075</v>
      </c>
      <c r="L17" s="27">
        <v>0.94230000000000003</v>
      </c>
      <c r="M17" s="70">
        <f>p3_VIS_HOR_20!$C12</f>
        <v>1.0017799999999999</v>
      </c>
      <c r="N17" s="124">
        <v>2.1485799999999999</v>
      </c>
      <c r="O17" s="27">
        <v>3.0615899999999998</v>
      </c>
      <c r="P17" s="27">
        <v>3.52163</v>
      </c>
      <c r="Q17" s="70">
        <v>5.7489100000000004</v>
      </c>
      <c r="R17" s="124">
        <v>2.2602099999999998</v>
      </c>
      <c r="S17" s="27">
        <v>1.9829699999999999</v>
      </c>
      <c r="T17" s="27">
        <v>1.66364</v>
      </c>
      <c r="U17" s="70">
        <v>1.8225</v>
      </c>
      <c r="V17" s="124">
        <v>0.83391000000000004</v>
      </c>
      <c r="W17" s="27">
        <v>2.2255400000000001</v>
      </c>
      <c r="X17" s="27">
        <v>1.0582499999999999</v>
      </c>
      <c r="Y17" s="70">
        <v>2.0362900000000002</v>
      </c>
      <c r="Z17" s="124">
        <v>1.6001799999999999</v>
      </c>
      <c r="AA17" s="27">
        <v>1.34748</v>
      </c>
      <c r="AB17" s="27">
        <v>1.764</v>
      </c>
      <c r="AC17" s="70">
        <v>1.93404</v>
      </c>
      <c r="AD17" s="124">
        <v>1.53888</v>
      </c>
      <c r="AE17" s="27">
        <v>1.32602</v>
      </c>
      <c r="AF17" s="27">
        <v>1.7536</v>
      </c>
      <c r="AG17" s="70">
        <v>1.59751</v>
      </c>
      <c r="AH17" s="124">
        <v>1.25864</v>
      </c>
      <c r="AI17" s="27">
        <v>1.03501</v>
      </c>
      <c r="AJ17" s="27">
        <v>1.80138</v>
      </c>
      <c r="AK17" s="70">
        <v>1.72966</v>
      </c>
      <c r="AL17" s="124">
        <v>4.3543700000000003</v>
      </c>
      <c r="AM17" s="27">
        <v>2.9932300000000001</v>
      </c>
      <c r="AN17" s="27">
        <v>4.3550000000000004</v>
      </c>
      <c r="AO17" s="70">
        <v>5.9967800000000002</v>
      </c>
      <c r="AP17" s="124">
        <v>1.0463899999999999</v>
      </c>
      <c r="AQ17" s="27">
        <v>1.1603000000000001</v>
      </c>
      <c r="AR17" s="27">
        <v>1.1907300000000001</v>
      </c>
      <c r="AS17" s="70">
        <v>0.93389</v>
      </c>
      <c r="AT17" s="124">
        <v>1.9568099999999999</v>
      </c>
      <c r="AU17" s="27">
        <v>2.26118</v>
      </c>
      <c r="AV17" s="27">
        <v>1.35111</v>
      </c>
      <c r="AW17" s="70">
        <v>1.3491299999999999</v>
      </c>
    </row>
    <row r="18" spans="1:49">
      <c r="B18" s="124">
        <v>1.81081</v>
      </c>
      <c r="C18" s="27">
        <v>1.44004</v>
      </c>
      <c r="D18" s="27">
        <v>2.2963</v>
      </c>
      <c r="E18" s="70">
        <v>2.7110599999999998</v>
      </c>
      <c r="F18" s="124">
        <v>1.88991</v>
      </c>
      <c r="G18" s="27">
        <v>2.5445500000000001</v>
      </c>
      <c r="H18" s="27">
        <v>1.8788499999999999</v>
      </c>
      <c r="I18" s="70">
        <f>p2_VIS_HOR_20!$C13</f>
        <v>1.19377</v>
      </c>
      <c r="J18" s="124">
        <v>0.75443000000000005</v>
      </c>
      <c r="K18" s="27">
        <v>0.91134999999999999</v>
      </c>
      <c r="L18" s="27">
        <v>2.00563</v>
      </c>
      <c r="M18" s="70">
        <f>p3_VIS_HOR_20!$C13</f>
        <v>1.2263299999999999</v>
      </c>
      <c r="N18" s="124">
        <v>1.4062399999999999</v>
      </c>
      <c r="O18" s="27">
        <v>1.94387</v>
      </c>
      <c r="P18" s="27">
        <v>2.4871599999999998</v>
      </c>
      <c r="Q18" s="70">
        <v>3.9377300000000002</v>
      </c>
      <c r="R18" s="124">
        <v>1.20085</v>
      </c>
      <c r="S18" s="27">
        <v>1.57483</v>
      </c>
      <c r="T18" s="27">
        <v>1.93607</v>
      </c>
      <c r="U18" s="70">
        <v>3.35399</v>
      </c>
      <c r="V18" s="124">
        <v>0.86695</v>
      </c>
      <c r="W18" s="27">
        <v>1.1161099999999999</v>
      </c>
      <c r="X18" s="27">
        <v>2.2705099999999998</v>
      </c>
      <c r="Y18" s="70">
        <v>3.0710899999999999</v>
      </c>
      <c r="Z18" s="124">
        <v>2.1148199999999999</v>
      </c>
      <c r="AA18" s="27">
        <v>1.94739</v>
      </c>
      <c r="AB18" s="27">
        <v>1.63496</v>
      </c>
      <c r="AC18" s="70">
        <v>1.6319999999999999</v>
      </c>
      <c r="AD18" s="124">
        <v>1.1833100000000001</v>
      </c>
      <c r="AE18" s="27">
        <v>1.23933</v>
      </c>
      <c r="AF18" s="27">
        <v>1.44143</v>
      </c>
      <c r="AG18" s="70">
        <v>1.1921600000000001</v>
      </c>
      <c r="AH18" s="124">
        <v>1.46655</v>
      </c>
      <c r="AI18" s="27">
        <v>1.2825</v>
      </c>
      <c r="AJ18" s="27">
        <v>1.1802600000000001</v>
      </c>
      <c r="AK18" s="70">
        <v>3.1296499999999998</v>
      </c>
      <c r="AL18" s="124">
        <v>5.3214399999999999</v>
      </c>
      <c r="AM18" s="27">
        <v>1.94499</v>
      </c>
      <c r="AN18" s="27">
        <v>3.5547800000000001</v>
      </c>
      <c r="AO18" s="70">
        <v>3.4547400000000001</v>
      </c>
      <c r="AP18" s="124">
        <v>1.1454</v>
      </c>
      <c r="AQ18" s="27">
        <v>1.1701600000000001</v>
      </c>
      <c r="AR18" s="27">
        <v>1.7116100000000001</v>
      </c>
      <c r="AS18" s="70">
        <v>1.5754999999999999</v>
      </c>
      <c r="AT18" s="124">
        <v>1.69933</v>
      </c>
      <c r="AU18" s="27">
        <v>1.52979</v>
      </c>
      <c r="AV18" s="27">
        <v>1.5642499999999999</v>
      </c>
      <c r="AW18" s="70">
        <v>1.26041</v>
      </c>
    </row>
    <row r="19" spans="1:49">
      <c r="B19" s="124">
        <v>2.28173</v>
      </c>
      <c r="C19" s="27">
        <v>1.4064300000000001</v>
      </c>
      <c r="D19" s="27">
        <v>2.1044</v>
      </c>
      <c r="E19" s="70">
        <v>3.1161799999999999</v>
      </c>
      <c r="F19" s="124">
        <v>1.32565</v>
      </c>
      <c r="G19" s="27">
        <v>1.2925899999999999</v>
      </c>
      <c r="H19" s="27">
        <v>3.2062300000000001</v>
      </c>
      <c r="I19" s="70">
        <f>p2_VIS_HOR_20!$C14</f>
        <v>3.0827100000000001</v>
      </c>
      <c r="J19" s="124">
        <v>0.87712999999999997</v>
      </c>
      <c r="K19" s="27">
        <v>1.9797499999999999</v>
      </c>
      <c r="L19" s="27">
        <v>2.5423499999999999</v>
      </c>
      <c r="M19" s="70">
        <f>p3_VIS_HOR_20!$C14</f>
        <v>3.3528099999999998</v>
      </c>
      <c r="N19" s="124">
        <v>3.5774499999999998</v>
      </c>
      <c r="O19" s="27">
        <v>2.6120100000000002</v>
      </c>
      <c r="P19" s="27">
        <v>2.67842</v>
      </c>
      <c r="Q19" s="70">
        <v>2.1035400000000002</v>
      </c>
      <c r="R19" s="124">
        <v>1.7238599999999999</v>
      </c>
      <c r="S19" s="27">
        <v>7.0529299999999999</v>
      </c>
      <c r="T19" s="27">
        <v>2.5994999999999999</v>
      </c>
      <c r="U19" s="70">
        <v>1.4615800000000001</v>
      </c>
      <c r="V19" s="124">
        <v>1.6194200000000001</v>
      </c>
      <c r="W19" s="27">
        <v>0.86582000000000003</v>
      </c>
      <c r="X19" s="27">
        <v>1.1574</v>
      </c>
      <c r="Y19" s="70">
        <v>2.6658499999999998</v>
      </c>
      <c r="Z19" s="124">
        <v>1.40354</v>
      </c>
      <c r="AA19" s="27">
        <v>3.1617299999999999</v>
      </c>
      <c r="AB19" s="27">
        <v>2.10033</v>
      </c>
      <c r="AC19" s="70">
        <v>2.1039099999999999</v>
      </c>
      <c r="AD19" s="124">
        <v>1.10226</v>
      </c>
      <c r="AE19" s="27">
        <v>1.9392799999999999</v>
      </c>
      <c r="AF19" s="27">
        <v>0.88841999999999999</v>
      </c>
      <c r="AG19" s="70">
        <v>1.0563100000000001</v>
      </c>
      <c r="AH19" s="124">
        <v>1.14195</v>
      </c>
      <c r="AI19" s="27">
        <v>1.5974699999999999</v>
      </c>
      <c r="AJ19" s="27">
        <v>1.0795999999999999</v>
      </c>
      <c r="AK19" s="70">
        <v>1.5299100000000001</v>
      </c>
      <c r="AL19" s="124">
        <v>2.7338499999999999</v>
      </c>
      <c r="AM19" s="27">
        <v>7.69604</v>
      </c>
      <c r="AN19" s="27">
        <v>3.7238600000000002</v>
      </c>
      <c r="AO19" s="70">
        <v>2.7449400000000002</v>
      </c>
      <c r="AP19" s="124">
        <v>0.83479000000000003</v>
      </c>
      <c r="AQ19" s="27">
        <v>1.3044</v>
      </c>
      <c r="AR19" s="27">
        <v>1.1908000000000001</v>
      </c>
      <c r="AS19" s="70">
        <v>0.97648999999999997</v>
      </c>
      <c r="AT19" s="124">
        <v>1.5183800000000001</v>
      </c>
      <c r="AU19" s="27">
        <v>1.10321</v>
      </c>
      <c r="AV19" s="27">
        <v>0.93132999999999999</v>
      </c>
      <c r="AW19" s="70">
        <v>1.9911000000000001</v>
      </c>
    </row>
    <row r="20" spans="1:49">
      <c r="B20" s="124">
        <v>1.24017</v>
      </c>
      <c r="C20" s="27">
        <v>1.44031</v>
      </c>
      <c r="D20" s="27">
        <v>1.2455700000000001</v>
      </c>
      <c r="E20" s="70">
        <v>1.5525800000000001</v>
      </c>
      <c r="F20" s="124">
        <v>1.5553900000000001</v>
      </c>
      <c r="G20" s="27">
        <v>1.8805499999999999</v>
      </c>
      <c r="H20" s="27">
        <v>1.56264</v>
      </c>
      <c r="I20" s="70">
        <f>p2_VIS_HOR_20!$C15</f>
        <v>2.9893200000000002</v>
      </c>
      <c r="J20" s="124">
        <v>0.78774</v>
      </c>
      <c r="K20" s="27">
        <v>1.3025</v>
      </c>
      <c r="L20" s="27">
        <v>3.6022099999999999</v>
      </c>
      <c r="M20" s="70">
        <f>p3_VIS_HOR_20!$C15</f>
        <v>1.86554</v>
      </c>
      <c r="N20" s="124">
        <v>2.6651899999999999</v>
      </c>
      <c r="O20" s="27">
        <v>1.21475</v>
      </c>
      <c r="P20" s="27">
        <v>1.58691</v>
      </c>
      <c r="Q20" s="70">
        <v>4.0168900000000001</v>
      </c>
      <c r="R20" s="124">
        <v>1.0913600000000001</v>
      </c>
      <c r="S20" s="27">
        <v>1.4741599999999999</v>
      </c>
      <c r="T20" s="27">
        <v>1.1485700000000001</v>
      </c>
      <c r="U20" s="70">
        <v>2.6097299999999999</v>
      </c>
      <c r="V20" s="124">
        <v>1.3060799999999999</v>
      </c>
      <c r="W20" s="27">
        <v>1.07924</v>
      </c>
      <c r="X20" s="27">
        <v>1.07037</v>
      </c>
      <c r="Y20" s="70">
        <v>2.1035900000000001</v>
      </c>
      <c r="Z20" s="124">
        <v>3.3552</v>
      </c>
      <c r="AA20" s="27">
        <v>2.2147800000000002</v>
      </c>
      <c r="AB20" s="27">
        <v>2.1369799999999999</v>
      </c>
      <c r="AC20" s="70">
        <v>2.2269899999999998</v>
      </c>
      <c r="AD20" s="124">
        <v>1.32619</v>
      </c>
      <c r="AE20" s="27">
        <v>1.35728</v>
      </c>
      <c r="AF20" s="27">
        <v>1.5511200000000001</v>
      </c>
      <c r="AG20" s="70">
        <v>1.1264099999999999</v>
      </c>
      <c r="AH20" s="124">
        <v>1.18343</v>
      </c>
      <c r="AI20" s="27">
        <v>1.2940199999999999</v>
      </c>
      <c r="AJ20" s="27">
        <v>1.2826900000000001</v>
      </c>
      <c r="AK20" s="70">
        <v>1.2014800000000001</v>
      </c>
      <c r="AL20" s="124">
        <v>1.77718</v>
      </c>
      <c r="AM20" s="27">
        <v>2.1571500000000001</v>
      </c>
      <c r="AN20" s="27">
        <v>3.0269300000000001</v>
      </c>
      <c r="AO20" s="70">
        <v>1.9242300000000001</v>
      </c>
      <c r="AP20" s="124">
        <v>1.0131300000000001</v>
      </c>
      <c r="AQ20" s="27">
        <v>1.0920700000000001</v>
      </c>
      <c r="AR20" s="27">
        <v>1.4312199999999999</v>
      </c>
      <c r="AS20" s="70">
        <v>1.0240400000000001</v>
      </c>
      <c r="AT20" s="124">
        <v>1.4289099999999999</v>
      </c>
      <c r="AU20" s="27">
        <v>1.5867199999999999</v>
      </c>
      <c r="AV20" s="27">
        <v>1.01607</v>
      </c>
      <c r="AW20" s="70">
        <v>1.39581</v>
      </c>
    </row>
    <row r="21" spans="1:49">
      <c r="B21" s="124">
        <v>2.3965100000000001</v>
      </c>
      <c r="C21" s="27">
        <v>1.5743100000000001</v>
      </c>
      <c r="D21" s="27">
        <v>2.1400199999999998</v>
      </c>
      <c r="E21" s="70">
        <v>2.9784099999999998</v>
      </c>
      <c r="F21" s="124">
        <v>2.2833800000000002</v>
      </c>
      <c r="G21" s="27">
        <v>1.7536</v>
      </c>
      <c r="H21" s="27">
        <v>2.2821099999999999</v>
      </c>
      <c r="I21" s="70">
        <f>p2_VIS_HOR_20!$C16</f>
        <v>1.8252900000000001</v>
      </c>
      <c r="J21" s="124">
        <v>1.5385899999999999</v>
      </c>
      <c r="K21" s="27">
        <v>1.2954399999999999</v>
      </c>
      <c r="L21" s="27">
        <v>1.8768899999999999</v>
      </c>
      <c r="M21" s="70">
        <f>p3_VIS_HOR_20!$C16</f>
        <v>1.6994</v>
      </c>
      <c r="N21" s="124">
        <v>2.0261100000000001</v>
      </c>
      <c r="O21" s="27">
        <v>3.0598999999999998</v>
      </c>
      <c r="P21" s="27">
        <v>5.8057400000000001</v>
      </c>
      <c r="Q21" s="70">
        <v>4.6005099999999999</v>
      </c>
      <c r="R21" s="124">
        <v>1.05704</v>
      </c>
      <c r="S21" s="27">
        <v>1.3840300000000001</v>
      </c>
      <c r="T21" s="27">
        <v>2.5522499999999999</v>
      </c>
      <c r="U21" s="70">
        <v>2.0574499999999998</v>
      </c>
      <c r="V21" s="124">
        <v>1.51807</v>
      </c>
      <c r="W21" s="27">
        <v>1.5083800000000001</v>
      </c>
      <c r="X21" s="27">
        <v>2.0604200000000001</v>
      </c>
      <c r="Y21" s="70">
        <v>1.5426800000000001</v>
      </c>
      <c r="Z21" s="124">
        <v>1.51807</v>
      </c>
      <c r="AA21" s="27">
        <v>2.6917499999999999</v>
      </c>
      <c r="AB21" s="27">
        <v>2.0521699999999998</v>
      </c>
      <c r="AC21" s="70">
        <v>1.8207599999999999</v>
      </c>
      <c r="AD21" s="124">
        <v>1.1721600000000001</v>
      </c>
      <c r="AE21" s="27">
        <v>1.3848100000000001</v>
      </c>
      <c r="AF21" s="27">
        <v>1.59921</v>
      </c>
      <c r="AG21" s="70">
        <v>1.09971</v>
      </c>
      <c r="AH21" s="124">
        <v>1.10148</v>
      </c>
      <c r="AI21" s="27">
        <v>1.47414</v>
      </c>
      <c r="AJ21" s="27">
        <v>1.5284</v>
      </c>
      <c r="AK21" s="70">
        <v>1.0139199999999999</v>
      </c>
      <c r="AL21" s="124">
        <v>3.2407699999999999</v>
      </c>
      <c r="AM21" s="27">
        <v>4.5808200000000001</v>
      </c>
      <c r="AN21" s="27">
        <v>3.4186000000000001</v>
      </c>
      <c r="AO21" s="70">
        <v>2.1476099999999998</v>
      </c>
      <c r="AP21" s="124">
        <v>1.26901</v>
      </c>
      <c r="AQ21" s="27">
        <v>1.6757299999999999</v>
      </c>
      <c r="AR21" s="27">
        <v>1.7550699999999999</v>
      </c>
      <c r="AS21" s="70">
        <v>0.93503000000000003</v>
      </c>
      <c r="AT21" s="124">
        <v>1.7313000000000001</v>
      </c>
      <c r="AU21" s="27">
        <v>1.3163199999999999</v>
      </c>
      <c r="AV21" s="27">
        <v>1.4847999999999999</v>
      </c>
      <c r="AW21" s="70">
        <v>1.0096000000000001</v>
      </c>
    </row>
    <row r="22" spans="1:49">
      <c r="B22" s="124">
        <v>1.50732</v>
      </c>
      <c r="C22" s="27">
        <v>2.6780499999999998</v>
      </c>
      <c r="D22" s="27">
        <v>3.2373400000000001</v>
      </c>
      <c r="E22" s="70">
        <v>1.3642700000000001</v>
      </c>
      <c r="F22" s="124">
        <v>1.31549</v>
      </c>
      <c r="G22" s="27">
        <v>1.44109</v>
      </c>
      <c r="H22" s="27">
        <v>2.6352799999999998</v>
      </c>
      <c r="I22" s="70">
        <f>p2_VIS_HOR_20!$C17</f>
        <v>5.1638900000000003</v>
      </c>
      <c r="J22" s="124">
        <v>0.94650000000000001</v>
      </c>
      <c r="K22" s="27">
        <v>2.72106</v>
      </c>
      <c r="L22" s="27">
        <v>1.0902799999999999</v>
      </c>
      <c r="M22" s="70">
        <f>p3_VIS_HOR_20!$C17</f>
        <v>1.67909</v>
      </c>
      <c r="N22" s="124">
        <v>1.6345000000000001</v>
      </c>
      <c r="O22" s="27">
        <v>2.7906200000000001</v>
      </c>
      <c r="P22" s="27">
        <v>2.8380399999999999</v>
      </c>
      <c r="Q22" s="70">
        <v>6.4348000000000001</v>
      </c>
      <c r="R22" s="124">
        <v>1.3379399999999999</v>
      </c>
      <c r="S22" s="27">
        <v>1.52946</v>
      </c>
      <c r="T22" s="27">
        <v>1.1920900000000001</v>
      </c>
      <c r="U22" s="70">
        <v>2.8365999999999998</v>
      </c>
      <c r="V22" s="124">
        <v>0.95674000000000003</v>
      </c>
      <c r="W22" s="27">
        <v>1.8571</v>
      </c>
      <c r="X22" s="27">
        <v>1.3932800000000001</v>
      </c>
      <c r="Y22" s="70">
        <v>1.42781</v>
      </c>
      <c r="Z22" s="124">
        <v>2.55281</v>
      </c>
      <c r="AA22" s="27">
        <v>2.7002799999999998</v>
      </c>
      <c r="AB22" s="27">
        <v>2.8218700000000001</v>
      </c>
      <c r="AC22" s="70">
        <v>2.4547500000000002</v>
      </c>
      <c r="AD22" s="124">
        <v>2.6320999999999999</v>
      </c>
      <c r="AE22" s="27">
        <v>1.57406</v>
      </c>
      <c r="AF22" s="27">
        <v>1.04512</v>
      </c>
      <c r="AG22" s="70">
        <v>1.28522</v>
      </c>
      <c r="AH22" s="124">
        <v>1.20404</v>
      </c>
      <c r="AI22" s="27">
        <v>1.77745</v>
      </c>
      <c r="AJ22" s="27">
        <v>1.7219</v>
      </c>
      <c r="AK22" s="70">
        <v>2.41879</v>
      </c>
      <c r="AL22" s="124">
        <v>2.1383100000000002</v>
      </c>
      <c r="AM22" s="27">
        <v>1.67544</v>
      </c>
      <c r="AN22" s="27">
        <v>1.90212</v>
      </c>
      <c r="AO22" s="70">
        <v>2.6556999999999999</v>
      </c>
      <c r="AP22" s="124">
        <v>0.88856000000000002</v>
      </c>
      <c r="AQ22" s="27">
        <v>1.3172299999999999</v>
      </c>
      <c r="AR22" s="27">
        <v>1.2364599999999999</v>
      </c>
      <c r="AS22" s="70">
        <v>1.11334</v>
      </c>
      <c r="AT22" s="124">
        <v>1.4968699999999999</v>
      </c>
      <c r="AU22" s="27">
        <v>0.91163000000000005</v>
      </c>
      <c r="AV22" s="27">
        <v>1.0123200000000001</v>
      </c>
      <c r="AW22" s="70">
        <v>1.36385</v>
      </c>
    </row>
    <row r="23" spans="1:49">
      <c r="B23" s="124">
        <v>1.54112</v>
      </c>
      <c r="C23" s="27">
        <v>4.1961700000000004</v>
      </c>
      <c r="D23" s="27">
        <v>4.5814300000000001</v>
      </c>
      <c r="E23" s="70">
        <v>2.2830300000000001</v>
      </c>
      <c r="F23" s="124">
        <v>1.4522900000000001</v>
      </c>
      <c r="G23" s="27">
        <v>1.51684</v>
      </c>
      <c r="H23" s="27">
        <v>1.3049900000000001</v>
      </c>
      <c r="I23" s="70">
        <f>p2_VIS_HOR_20!$C18</f>
        <v>2.2710300000000001</v>
      </c>
      <c r="J23" s="124">
        <v>0.95703000000000005</v>
      </c>
      <c r="K23" s="27">
        <v>1.0147699999999999</v>
      </c>
      <c r="L23" s="27">
        <v>1.1126499999999999</v>
      </c>
      <c r="M23" s="70">
        <f>p3_VIS_HOR_20!$C18</f>
        <v>2.5412599999999999</v>
      </c>
      <c r="N23" s="124">
        <v>1.67265</v>
      </c>
      <c r="O23" s="27">
        <v>3.7346699999999999</v>
      </c>
      <c r="P23" s="27">
        <v>1.2467699999999999</v>
      </c>
      <c r="Q23" s="70">
        <v>5.5352399999999999</v>
      </c>
      <c r="R23" s="124">
        <v>1.64462</v>
      </c>
      <c r="S23" s="27">
        <v>2.2636699999999998</v>
      </c>
      <c r="T23" s="27">
        <v>1.30219</v>
      </c>
      <c r="U23" s="70">
        <v>1.7007699999999999</v>
      </c>
      <c r="V23" s="124">
        <v>0.93371999999999999</v>
      </c>
      <c r="W23" s="27">
        <v>1.1013500000000001</v>
      </c>
      <c r="X23" s="27">
        <v>1.6885699999999999</v>
      </c>
      <c r="Y23" s="70">
        <v>2.01356</v>
      </c>
      <c r="Z23" s="124">
        <v>1.9678899999999999</v>
      </c>
      <c r="AA23" s="27">
        <v>3.2145800000000002</v>
      </c>
      <c r="AB23" s="27">
        <v>2.7896700000000001</v>
      </c>
      <c r="AC23" s="70">
        <v>1.72027</v>
      </c>
      <c r="AD23" s="124">
        <v>1.1813400000000001</v>
      </c>
      <c r="AE23" s="27">
        <v>1.7982800000000001</v>
      </c>
      <c r="AF23" s="27">
        <v>1.47333</v>
      </c>
      <c r="AG23" s="70">
        <v>1.2491099999999999</v>
      </c>
      <c r="AH23" s="124">
        <v>1.2253099999999999</v>
      </c>
      <c r="AI23" s="27">
        <v>1.5411300000000001</v>
      </c>
      <c r="AJ23" s="27">
        <v>2.3190599999999999</v>
      </c>
      <c r="AK23" s="70">
        <v>1.33996</v>
      </c>
      <c r="AL23" s="124">
        <v>2.19245</v>
      </c>
      <c r="AM23" s="27">
        <v>2.1372399999999998</v>
      </c>
      <c r="AN23" s="27">
        <v>1.8773899999999999</v>
      </c>
      <c r="AO23" s="70">
        <v>3.1390699999999998</v>
      </c>
      <c r="AP23" s="124">
        <v>1.3634500000000001</v>
      </c>
      <c r="AQ23" s="27">
        <v>1.31382</v>
      </c>
      <c r="AR23" s="27">
        <v>1.1930099999999999</v>
      </c>
      <c r="AS23" s="70">
        <v>1.20465</v>
      </c>
      <c r="AT23" s="124">
        <v>1.1037399999999999</v>
      </c>
      <c r="AU23" s="27">
        <v>0.82472000000000001</v>
      </c>
      <c r="AV23" s="27">
        <v>1.8227800000000001</v>
      </c>
      <c r="AW23" s="70">
        <v>2.6552500000000001</v>
      </c>
    </row>
    <row r="24" spans="1:49">
      <c r="B24" s="124">
        <v>1.4625900000000001</v>
      </c>
      <c r="C24" s="27">
        <v>2.6413099999999998</v>
      </c>
      <c r="D24" s="27">
        <v>2.6099299999999999</v>
      </c>
      <c r="E24" s="70">
        <v>3.26329</v>
      </c>
      <c r="F24" s="124">
        <v>1.6524700000000001</v>
      </c>
      <c r="G24" s="27">
        <v>2.8132899999999998</v>
      </c>
      <c r="H24" s="27">
        <v>3.20506</v>
      </c>
      <c r="I24" s="70">
        <f>p2_VIS_HOR_20!$C19</f>
        <v>1.9365000000000001</v>
      </c>
      <c r="J24" s="124">
        <v>0.83294000000000001</v>
      </c>
      <c r="K24" s="27">
        <v>1.5502899999999999</v>
      </c>
      <c r="L24" s="27">
        <v>4.0291399999999999</v>
      </c>
      <c r="M24" s="70">
        <f>p3_VIS_HOR_20!$C19</f>
        <v>1.03281</v>
      </c>
      <c r="N24" s="124">
        <v>3.9602900000000001</v>
      </c>
      <c r="O24" s="27">
        <v>2.74268</v>
      </c>
      <c r="P24" s="27">
        <v>2.76579</v>
      </c>
      <c r="Q24" s="70">
        <v>2.3273199999999998</v>
      </c>
      <c r="R24" s="124">
        <v>1.0563400000000001</v>
      </c>
      <c r="S24" s="27">
        <v>1.53912</v>
      </c>
      <c r="T24" s="27">
        <v>1.9493400000000001</v>
      </c>
      <c r="U24" s="70">
        <v>1.7405200000000001</v>
      </c>
      <c r="V24" s="124">
        <v>0.94386999999999999</v>
      </c>
      <c r="W24" s="27">
        <v>1.19068</v>
      </c>
      <c r="X24" s="27">
        <v>1.6424099999999999</v>
      </c>
      <c r="Y24" s="70">
        <v>2.3624000000000001</v>
      </c>
      <c r="Z24" s="124">
        <v>1.40876</v>
      </c>
      <c r="AA24" s="27">
        <v>1.6773</v>
      </c>
      <c r="AB24" s="27">
        <v>2.83351</v>
      </c>
      <c r="AC24" s="70">
        <v>2.0845699999999998</v>
      </c>
      <c r="AD24" s="124">
        <v>1.28241</v>
      </c>
      <c r="AE24" s="27">
        <v>1.1501300000000001</v>
      </c>
      <c r="AF24" s="27">
        <v>1.2053100000000001</v>
      </c>
      <c r="AG24" s="70">
        <v>1.2041500000000001</v>
      </c>
      <c r="AH24" s="124">
        <v>1.22607</v>
      </c>
      <c r="AI24" s="27">
        <v>2.1591499999999999</v>
      </c>
      <c r="AJ24" s="27">
        <v>1.78769</v>
      </c>
      <c r="AK24" s="70">
        <v>2.8240599999999998</v>
      </c>
      <c r="AL24" s="124">
        <v>1.6079399999999999</v>
      </c>
      <c r="AM24" s="27">
        <v>2.6456200000000001</v>
      </c>
      <c r="AN24" s="27">
        <v>1.6532199999999999</v>
      </c>
      <c r="AO24" s="70">
        <v>6.4683200000000003</v>
      </c>
      <c r="AP24" s="124">
        <v>1.34999</v>
      </c>
      <c r="AQ24" s="27">
        <v>1.4308399999999999</v>
      </c>
      <c r="AR24" s="27">
        <v>1.1356999999999999</v>
      </c>
      <c r="AS24" s="70">
        <v>0.96445999999999998</v>
      </c>
      <c r="AT24" s="124">
        <v>1.3943099999999999</v>
      </c>
      <c r="AU24" s="27">
        <v>1.3504400000000001</v>
      </c>
      <c r="AV24" s="27">
        <v>0.87651999999999997</v>
      </c>
      <c r="AW24" s="70">
        <v>1.62016</v>
      </c>
    </row>
    <row r="25" spans="1:49">
      <c r="B25" s="124">
        <v>1.2713099999999999</v>
      </c>
      <c r="C25" s="27">
        <v>5.0428699999999997</v>
      </c>
      <c r="D25" s="27">
        <v>1.21445</v>
      </c>
      <c r="E25" s="70">
        <v>1.48193</v>
      </c>
      <c r="F25" s="124">
        <v>1.4861599999999999</v>
      </c>
      <c r="G25" s="27">
        <v>1.4409799999999999</v>
      </c>
      <c r="H25" s="27">
        <v>2.1835399999999998</v>
      </c>
      <c r="I25" s="70"/>
      <c r="J25" s="124">
        <v>0.96547000000000005</v>
      </c>
      <c r="K25" s="27">
        <v>1.1953100000000001</v>
      </c>
      <c r="L25" s="27">
        <v>2.6550099999999999</v>
      </c>
      <c r="M25" s="70">
        <f>p3_VIS_HOR_20!$C20</f>
        <v>1.0257799999999999</v>
      </c>
      <c r="N25" s="124">
        <v>1.57504</v>
      </c>
      <c r="O25" s="27">
        <v>2.8731</v>
      </c>
      <c r="P25" s="27">
        <v>1.83602</v>
      </c>
      <c r="Q25" s="70">
        <v>3.1618200000000001</v>
      </c>
      <c r="R25" s="124">
        <v>1.03488</v>
      </c>
      <c r="S25" s="27">
        <v>2.98007</v>
      </c>
      <c r="T25" s="27">
        <v>1.8771500000000001</v>
      </c>
      <c r="U25" s="70">
        <v>1.6893400000000001</v>
      </c>
      <c r="V25" s="124">
        <v>1.6780900000000001</v>
      </c>
      <c r="W25" s="27">
        <v>1.7235400000000001</v>
      </c>
      <c r="X25" s="27">
        <v>1.23607</v>
      </c>
      <c r="Y25" s="70">
        <v>3.17266</v>
      </c>
      <c r="Z25" s="124">
        <v>2.1488800000000001</v>
      </c>
      <c r="AA25" s="27">
        <v>2.3524500000000002</v>
      </c>
      <c r="AB25" s="27">
        <v>1.5425800000000001</v>
      </c>
      <c r="AC25" s="70">
        <v>2.12425</v>
      </c>
      <c r="AD25" s="124">
        <v>1.09026</v>
      </c>
      <c r="AE25" s="27">
        <v>1.35006</v>
      </c>
      <c r="AF25" s="27">
        <v>1.77789</v>
      </c>
      <c r="AG25" s="70">
        <v>1.3128500000000001</v>
      </c>
      <c r="AH25" s="124">
        <v>1.37473</v>
      </c>
      <c r="AI25" s="27">
        <v>2.1367600000000002</v>
      </c>
      <c r="AJ25" s="27">
        <v>1.77599</v>
      </c>
      <c r="AK25" s="70">
        <v>2.0913599999999999</v>
      </c>
      <c r="AL25" s="124">
        <v>2.67788</v>
      </c>
      <c r="AM25" s="27">
        <v>1.4387700000000001</v>
      </c>
      <c r="AN25" s="27">
        <v>3.4779300000000002</v>
      </c>
      <c r="AO25" s="70">
        <v>2.7465099999999998</v>
      </c>
      <c r="AP25" s="124">
        <v>1.3610599999999999</v>
      </c>
      <c r="AQ25" s="27">
        <v>1.3270999999999999</v>
      </c>
      <c r="AR25" s="27">
        <v>1.23831</v>
      </c>
      <c r="AS25" s="70">
        <v>0.93603999999999998</v>
      </c>
      <c r="AT25" s="124">
        <v>1.7204699999999999</v>
      </c>
      <c r="AU25" s="27">
        <v>1.5472999999999999</v>
      </c>
      <c r="AV25" s="27">
        <v>1.09202</v>
      </c>
      <c r="AW25" s="70">
        <v>2.2835800000000002</v>
      </c>
    </row>
    <row r="26" spans="1:49" ht="21" thickBot="1">
      <c r="B26" s="124">
        <v>1.4398599999999999</v>
      </c>
      <c r="C26" s="27">
        <v>2.2370199999999998</v>
      </c>
      <c r="D26" s="27">
        <v>5.0296099999999999</v>
      </c>
      <c r="E26" s="70">
        <v>1.15012</v>
      </c>
      <c r="F26" s="124">
        <v>1.32921</v>
      </c>
      <c r="G26" s="27">
        <v>1.74261</v>
      </c>
      <c r="H26" s="27">
        <v>1.1571499999999999</v>
      </c>
      <c r="I26" s="70">
        <f>p2_VIS_HOR_20!$C21</f>
        <v>3.7457500000000001</v>
      </c>
      <c r="J26" s="124">
        <v>0.89973999999999998</v>
      </c>
      <c r="K26" s="27">
        <v>1.31582</v>
      </c>
      <c r="L26" s="27">
        <v>1.2033499999999999</v>
      </c>
      <c r="M26" s="70"/>
      <c r="N26" s="124">
        <v>1.8898699999999999</v>
      </c>
      <c r="O26" s="27">
        <v>1.68513</v>
      </c>
      <c r="P26" s="27">
        <v>1.9336800000000001</v>
      </c>
      <c r="Q26" s="70">
        <v>2.70086</v>
      </c>
      <c r="R26" s="124">
        <v>1.4966699999999999</v>
      </c>
      <c r="S26" s="27">
        <v>1.2827299999999999</v>
      </c>
      <c r="T26" s="27">
        <v>2.3403200000000002</v>
      </c>
      <c r="U26" s="70">
        <v>1.4617899999999999</v>
      </c>
      <c r="V26" s="124">
        <v>1.1444799999999999</v>
      </c>
      <c r="W26" s="27">
        <v>0.96743000000000001</v>
      </c>
      <c r="X26" s="27">
        <v>1.1587000000000001</v>
      </c>
      <c r="Y26" s="70">
        <v>2.3175400000000002</v>
      </c>
      <c r="Z26" s="124">
        <v>1.93509</v>
      </c>
      <c r="AA26" s="27">
        <v>3.6313599999999999</v>
      </c>
      <c r="AB26" s="27">
        <v>1.11442</v>
      </c>
      <c r="AC26" s="70">
        <v>2.7673399999999999</v>
      </c>
      <c r="AD26" s="124">
        <v>1.44021</v>
      </c>
      <c r="AE26" s="27">
        <v>1.71017</v>
      </c>
      <c r="AF26" s="27">
        <v>2.1372200000000001</v>
      </c>
      <c r="AG26" s="70">
        <v>1.05844</v>
      </c>
      <c r="AH26" s="124">
        <v>1.21218</v>
      </c>
      <c r="AI26" s="27">
        <v>1.3627199999999999</v>
      </c>
      <c r="AJ26" s="27">
        <v>1.81372</v>
      </c>
      <c r="AK26" s="70">
        <v>1.66605</v>
      </c>
      <c r="AL26" s="124">
        <v>1.73156</v>
      </c>
      <c r="AM26" s="27">
        <v>1.7766299999999999</v>
      </c>
      <c r="AN26" s="27">
        <v>3.1155499999999998</v>
      </c>
      <c r="AO26" s="70">
        <v>3.1937600000000002</v>
      </c>
      <c r="AP26" s="124">
        <v>1.7324999999999999</v>
      </c>
      <c r="AQ26" s="27">
        <v>1.4094800000000001</v>
      </c>
      <c r="AR26" s="27">
        <v>1.3813500000000001</v>
      </c>
      <c r="AS26" s="70">
        <v>0.76522000000000001</v>
      </c>
      <c r="AT26" s="124">
        <v>1.5508599999999999</v>
      </c>
      <c r="AU26" s="27">
        <v>0.82210000000000005</v>
      </c>
      <c r="AV26" s="27">
        <v>0.71996000000000004</v>
      </c>
      <c r="AW26" s="70">
        <v>1.00047</v>
      </c>
    </row>
    <row r="27" spans="1:49" ht="21" thickBot="1">
      <c r="A27" t="s">
        <v>93</v>
      </c>
      <c r="B27" s="118">
        <f>_xlfn.STDEV.P(B7:B26)</f>
        <v>0.48835924622633009</v>
      </c>
      <c r="C27" s="119">
        <f t="shared" ref="C27:AW27" si="0">_xlfn.STDEV.P(C7:C26)</f>
        <v>1.1165124976712084</v>
      </c>
      <c r="D27" s="119">
        <f t="shared" si="0"/>
        <v>1.1934187758531158</v>
      </c>
      <c r="E27" s="120">
        <f t="shared" si="0"/>
        <v>1.134719596033642</v>
      </c>
      <c r="F27" s="118">
        <f t="shared" si="0"/>
        <v>0.4217547619162087</v>
      </c>
      <c r="G27" s="119">
        <f t="shared" si="0"/>
        <v>0.57767934938337573</v>
      </c>
      <c r="H27" s="119">
        <f t="shared" si="0"/>
        <v>1.1489464421007607</v>
      </c>
      <c r="I27" s="120">
        <f>_xlfn.STDEV.P(I7:I24,I26)</f>
        <v>1.0770682780384839</v>
      </c>
      <c r="J27" s="118">
        <f t="shared" si="0"/>
        <v>0.32482371922475112</v>
      </c>
      <c r="K27" s="119">
        <f t="shared" si="0"/>
        <v>0.45666725879216574</v>
      </c>
      <c r="L27" s="119">
        <f t="shared" si="0"/>
        <v>0.90515372939890837</v>
      </c>
      <c r="M27" s="120">
        <f t="shared" si="0"/>
        <v>0.90006486662177321</v>
      </c>
      <c r="N27" s="118">
        <f t="shared" si="0"/>
        <v>1.0052295378244458</v>
      </c>
      <c r="O27" s="119">
        <f t="shared" si="0"/>
        <v>1.1018256115659835</v>
      </c>
      <c r="P27" s="119">
        <f t="shared" si="0"/>
        <v>1.1481631624393587</v>
      </c>
      <c r="Q27" s="120">
        <f t="shared" si="0"/>
        <v>1.591639579555937</v>
      </c>
      <c r="R27" s="118">
        <f t="shared" si="0"/>
        <v>0.42706261488773545</v>
      </c>
      <c r="S27" s="119">
        <f t="shared" si="0"/>
        <v>1.2388143542157557</v>
      </c>
      <c r="T27" s="119">
        <f t="shared" si="0"/>
        <v>0.5413090521344992</v>
      </c>
      <c r="U27" s="120">
        <f t="shared" si="0"/>
        <v>1.1972248722249301</v>
      </c>
      <c r="V27" s="118">
        <f t="shared" si="0"/>
        <v>0.36707184844216761</v>
      </c>
      <c r="W27" s="119">
        <f t="shared" si="0"/>
        <v>0.36564917751309223</v>
      </c>
      <c r="X27" s="119">
        <f t="shared" si="0"/>
        <v>0.7338898291978162</v>
      </c>
      <c r="Y27" s="120">
        <f t="shared" si="0"/>
        <v>0.66121944563416335</v>
      </c>
      <c r="Z27" s="118">
        <f t="shared" si="0"/>
        <v>0.47000686507113754</v>
      </c>
      <c r="AA27" s="119">
        <f t="shared" si="0"/>
        <v>0.68414248202604089</v>
      </c>
      <c r="AB27" s="119">
        <f t="shared" si="0"/>
        <v>0.46970360424287727</v>
      </c>
      <c r="AC27" s="120">
        <f t="shared" si="0"/>
        <v>0.44604342826680099</v>
      </c>
      <c r="AD27" s="118">
        <f t="shared" si="0"/>
        <v>0.36344500193117302</v>
      </c>
      <c r="AE27" s="119">
        <f t="shared" si="0"/>
        <v>0.27906175587851384</v>
      </c>
      <c r="AF27" s="119">
        <f t="shared" si="0"/>
        <v>0.37439834439270736</v>
      </c>
      <c r="AG27" s="120">
        <f t="shared" si="0"/>
        <v>0.25151385094016249</v>
      </c>
      <c r="AH27" s="118">
        <f t="shared" si="0"/>
        <v>0.1612206716421633</v>
      </c>
      <c r="AI27" s="119">
        <f t="shared" si="0"/>
        <v>0.29546317395701094</v>
      </c>
      <c r="AJ27" s="119">
        <f t="shared" si="0"/>
        <v>0.32446340056892337</v>
      </c>
      <c r="AK27" s="120">
        <f t="shared" si="0"/>
        <v>0.53398141992395132</v>
      </c>
      <c r="AL27" s="118">
        <f t="shared" si="0"/>
        <v>0.96503012139466382</v>
      </c>
      <c r="AM27" s="119">
        <f t="shared" si="0"/>
        <v>1.4032223544060114</v>
      </c>
      <c r="AN27" s="119">
        <f t="shared" si="0"/>
        <v>0.99410822961033951</v>
      </c>
      <c r="AO27" s="120">
        <f t="shared" si="0"/>
        <v>1.2574168489696447</v>
      </c>
      <c r="AP27" s="118">
        <f t="shared" si="0"/>
        <v>0.24362964565093431</v>
      </c>
      <c r="AQ27" s="119">
        <f t="shared" si="0"/>
        <v>0.2155241800842774</v>
      </c>
      <c r="AR27" s="119">
        <f t="shared" si="0"/>
        <v>0.23025029813444187</v>
      </c>
      <c r="AS27" s="120">
        <f t="shared" si="0"/>
        <v>0.29387970683597792</v>
      </c>
      <c r="AT27" s="118">
        <f t="shared" si="0"/>
        <v>0.23606797517399425</v>
      </c>
      <c r="AU27" s="119">
        <f t="shared" si="0"/>
        <v>0.34254570749427055</v>
      </c>
      <c r="AV27" s="119">
        <f t="shared" si="0"/>
        <v>0.3565661813590853</v>
      </c>
      <c r="AW27" s="120">
        <f t="shared" si="0"/>
        <v>0.44864567606408584</v>
      </c>
    </row>
    <row r="28" spans="1:49" ht="21" thickBot="1">
      <c r="A28" t="s">
        <v>12</v>
      </c>
      <c r="B28" s="125">
        <f>AVERAGE(_xlfn.ANCHORARRAY(B7))</f>
        <v>1.8183805</v>
      </c>
      <c r="C28" s="126">
        <f t="shared" ref="C28:AW28" si="1">AVERAGE(_xlfn.ANCHORARRAY(C7))</f>
        <v>2.2714620000000001</v>
      </c>
      <c r="D28" s="126">
        <f t="shared" si="1"/>
        <v>2.8637625</v>
      </c>
      <c r="E28" s="127">
        <f t="shared" si="1"/>
        <v>2.3045564999999995</v>
      </c>
      <c r="F28" s="125">
        <f t="shared" si="1"/>
        <v>1.6941310000000005</v>
      </c>
      <c r="G28" s="126">
        <f t="shared" si="1"/>
        <v>1.858946</v>
      </c>
      <c r="H28" s="126">
        <f t="shared" si="1"/>
        <v>2.3574880000000005</v>
      </c>
      <c r="I28" s="127">
        <f>AVERAGE(I7:I26)</f>
        <v>2.7669910526315795</v>
      </c>
      <c r="J28" s="125">
        <f t="shared" si="1"/>
        <v>1.085073</v>
      </c>
      <c r="K28" s="126">
        <f t="shared" si="1"/>
        <v>1.5463814999999996</v>
      </c>
      <c r="L28" s="126">
        <f t="shared" si="1"/>
        <v>2.0390404999999996</v>
      </c>
      <c r="M28" s="127">
        <f>AVERAGE(M7:M26)</f>
        <v>2.2138931578947365</v>
      </c>
      <c r="N28" s="125">
        <f t="shared" si="1"/>
        <v>2.2481045000000002</v>
      </c>
      <c r="O28" s="126">
        <f t="shared" si="1"/>
        <v>2.6600564999999996</v>
      </c>
      <c r="P28" s="126">
        <f t="shared" si="1"/>
        <v>2.4875965</v>
      </c>
      <c r="Q28" s="127">
        <f t="shared" si="1"/>
        <v>3.4200290000000004</v>
      </c>
      <c r="R28" s="125">
        <f t="shared" si="1"/>
        <v>1.4490545000000001</v>
      </c>
      <c r="S28" s="126">
        <f t="shared" si="1"/>
        <v>1.9519069999999998</v>
      </c>
      <c r="T28" s="126">
        <f t="shared" si="1"/>
        <v>1.8331585000000001</v>
      </c>
      <c r="U28" s="127">
        <f t="shared" si="1"/>
        <v>2.4379439999999999</v>
      </c>
      <c r="V28" s="125">
        <f t="shared" si="1"/>
        <v>1.1663025</v>
      </c>
      <c r="W28" s="126">
        <f t="shared" si="1"/>
        <v>1.3561719999999997</v>
      </c>
      <c r="X28" s="126">
        <f t="shared" si="1"/>
        <v>1.6835</v>
      </c>
      <c r="Y28" s="127">
        <f t="shared" si="1"/>
        <v>2.1695994999999999</v>
      </c>
      <c r="Z28" s="125">
        <f t="shared" si="1"/>
        <v>1.9717140000000004</v>
      </c>
      <c r="AA28" s="126">
        <f t="shared" si="1"/>
        <v>2.2932084999999995</v>
      </c>
      <c r="AB28" s="126">
        <f t="shared" si="1"/>
        <v>2.0910324999999998</v>
      </c>
      <c r="AC28" s="127">
        <f t="shared" si="1"/>
        <v>2.1237599999999999</v>
      </c>
      <c r="AD28" s="125">
        <f t="shared" si="1"/>
        <v>1.4260725000000001</v>
      </c>
      <c r="AE28" s="126">
        <f t="shared" si="1"/>
        <v>1.5062060000000002</v>
      </c>
      <c r="AF28" s="126">
        <f t="shared" si="1"/>
        <v>1.5953040000000001</v>
      </c>
      <c r="AG28" s="127">
        <f t="shared" si="1"/>
        <v>1.3097304999999999</v>
      </c>
      <c r="AH28" s="125">
        <f t="shared" si="1"/>
        <v>1.3000944999999999</v>
      </c>
      <c r="AI28" s="126">
        <f t="shared" si="1"/>
        <v>1.5407104999999999</v>
      </c>
      <c r="AJ28" s="126">
        <f t="shared" si="1"/>
        <v>1.5936275000000002</v>
      </c>
      <c r="AK28" s="127">
        <f t="shared" si="1"/>
        <v>1.8226260000000003</v>
      </c>
      <c r="AL28" s="125">
        <f t="shared" si="1"/>
        <v>2.8180990000000001</v>
      </c>
      <c r="AM28" s="126">
        <f t="shared" si="1"/>
        <v>2.8175055000000002</v>
      </c>
      <c r="AN28" s="126">
        <f t="shared" si="1"/>
        <v>2.8614109999999995</v>
      </c>
      <c r="AO28" s="127">
        <f t="shared" si="1"/>
        <v>3.2816935000000003</v>
      </c>
      <c r="AP28" s="125">
        <f t="shared" si="1"/>
        <v>1.16465</v>
      </c>
      <c r="AQ28" s="126">
        <f t="shared" si="1"/>
        <v>1.2652129999999999</v>
      </c>
      <c r="AR28" s="126">
        <f t="shared" si="1"/>
        <v>1.3046470000000001</v>
      </c>
      <c r="AS28" s="127">
        <f t="shared" si="1"/>
        <v>1.1773399999999998</v>
      </c>
      <c r="AT28" s="125">
        <f t="shared" si="1"/>
        <v>1.5631565000000001</v>
      </c>
      <c r="AU28" s="126">
        <f t="shared" si="1"/>
        <v>1.3529534999999997</v>
      </c>
      <c r="AV28" s="126">
        <f t="shared" si="1"/>
        <v>1.2525010000000001</v>
      </c>
      <c r="AW28" s="127">
        <f t="shared" si="1"/>
        <v>1.5379529999999999</v>
      </c>
    </row>
  </sheetData>
  <mergeCells count="19">
    <mergeCell ref="AP5:AS5"/>
    <mergeCell ref="AT5:AW5"/>
    <mergeCell ref="R5:U5"/>
    <mergeCell ref="V5:Y5"/>
    <mergeCell ref="Z5:AC5"/>
    <mergeCell ref="AD5:AG5"/>
    <mergeCell ref="AH5:AK5"/>
    <mergeCell ref="AL5:AO5"/>
    <mergeCell ref="B5:E5"/>
    <mergeCell ref="Z3:AW3"/>
    <mergeCell ref="Z4:AK4"/>
    <mergeCell ref="AL4:AW4"/>
    <mergeCell ref="B2:AW2"/>
    <mergeCell ref="F5:I5"/>
    <mergeCell ref="J5:M5"/>
    <mergeCell ref="N5:Q5"/>
    <mergeCell ref="B3:Y3"/>
    <mergeCell ref="B4:M4"/>
    <mergeCell ref="N4:Y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AC78-376C-DA4E-B7A2-9E4C53475552}">
  <dimension ref="B1:AW27"/>
  <sheetViews>
    <sheetView topLeftCell="B26" zoomScale="93" workbookViewId="0">
      <selection activeCell="AC45" sqref="AC45"/>
    </sheetView>
  </sheetViews>
  <sheetFormatPr baseColWidth="10" defaultRowHeight="20"/>
  <cols>
    <col min="2" max="5" width="6.140625" style="39" customWidth="1"/>
    <col min="6" max="49" width="6.140625" customWidth="1"/>
  </cols>
  <sheetData>
    <row r="1" spans="2:49" ht="34" thickBot="1">
      <c r="B1" s="128" t="s">
        <v>95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30"/>
    </row>
    <row r="2" spans="2:49" ht="34" thickBot="1">
      <c r="B2" s="131" t="s">
        <v>96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3"/>
      <c r="Z2" s="131" t="s">
        <v>97</v>
      </c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3"/>
    </row>
    <row r="3" spans="2:49" ht="34" thickBot="1">
      <c r="B3" s="131" t="s">
        <v>89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3"/>
      <c r="N3" s="131" t="s">
        <v>92</v>
      </c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3"/>
      <c r="Z3" s="131" t="s">
        <v>89</v>
      </c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31" t="s">
        <v>92</v>
      </c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3"/>
    </row>
    <row r="4" spans="2:49" ht="34" thickBot="1">
      <c r="B4" s="140" t="s">
        <v>19</v>
      </c>
      <c r="C4" s="141"/>
      <c r="D4" s="141"/>
      <c r="E4" s="142"/>
      <c r="F4" s="134" t="s">
        <v>20</v>
      </c>
      <c r="G4" s="135"/>
      <c r="H4" s="135"/>
      <c r="I4" s="136"/>
      <c r="J4" s="134" t="s">
        <v>21</v>
      </c>
      <c r="K4" s="135"/>
      <c r="L4" s="135"/>
      <c r="M4" s="136"/>
      <c r="N4" s="134" t="s">
        <v>19</v>
      </c>
      <c r="O4" s="135"/>
      <c r="P4" s="135"/>
      <c r="Q4" s="136"/>
      <c r="R4" s="134" t="s">
        <v>20</v>
      </c>
      <c r="S4" s="135"/>
      <c r="T4" s="135"/>
      <c r="U4" s="136"/>
      <c r="V4" s="134" t="s">
        <v>21</v>
      </c>
      <c r="W4" s="135"/>
      <c r="X4" s="135"/>
      <c r="Y4" s="136"/>
      <c r="Z4" s="134" t="s">
        <v>19</v>
      </c>
      <c r="AA4" s="135"/>
      <c r="AB4" s="135"/>
      <c r="AC4" s="136"/>
      <c r="AD4" s="134" t="s">
        <v>20</v>
      </c>
      <c r="AE4" s="135"/>
      <c r="AF4" s="135"/>
      <c r="AG4" s="136"/>
      <c r="AH4" s="134" t="s">
        <v>21</v>
      </c>
      <c r="AI4" s="135"/>
      <c r="AJ4" s="135"/>
      <c r="AK4" s="136"/>
      <c r="AL4" s="134" t="s">
        <v>19</v>
      </c>
      <c r="AM4" s="135"/>
      <c r="AN4" s="135"/>
      <c r="AO4" s="136"/>
      <c r="AP4" s="134" t="s">
        <v>20</v>
      </c>
      <c r="AQ4" s="135"/>
      <c r="AR4" s="135"/>
      <c r="AS4" s="136"/>
      <c r="AT4" s="134" t="s">
        <v>21</v>
      </c>
      <c r="AU4" s="135"/>
      <c r="AV4" s="135"/>
      <c r="AW4" s="136"/>
    </row>
    <row r="5" spans="2:49" ht="21" thickBot="1">
      <c r="B5" s="143">
        <v>5</v>
      </c>
      <c r="C5" s="144">
        <v>10</v>
      </c>
      <c r="D5" s="144">
        <v>15</v>
      </c>
      <c r="E5" s="144">
        <v>20</v>
      </c>
      <c r="F5" s="138">
        <v>5</v>
      </c>
      <c r="G5" s="138">
        <v>10</v>
      </c>
      <c r="H5" s="138">
        <v>15</v>
      </c>
      <c r="I5" s="138">
        <v>20</v>
      </c>
      <c r="J5" s="138">
        <v>5</v>
      </c>
      <c r="K5" s="138">
        <v>10</v>
      </c>
      <c r="L5" s="138">
        <v>15</v>
      </c>
      <c r="M5" s="138">
        <v>20</v>
      </c>
      <c r="N5" s="138">
        <v>5</v>
      </c>
      <c r="O5" s="138">
        <v>10</v>
      </c>
      <c r="P5" s="138">
        <v>15</v>
      </c>
      <c r="Q5" s="138">
        <v>20</v>
      </c>
      <c r="R5" s="138">
        <v>5</v>
      </c>
      <c r="S5" s="138">
        <v>10</v>
      </c>
      <c r="T5" s="138">
        <v>15</v>
      </c>
      <c r="U5" s="138">
        <v>20</v>
      </c>
      <c r="V5" s="138">
        <v>5</v>
      </c>
      <c r="W5" s="138">
        <v>10</v>
      </c>
      <c r="X5" s="138">
        <v>15</v>
      </c>
      <c r="Y5" s="138">
        <v>20</v>
      </c>
      <c r="Z5" s="138">
        <v>5</v>
      </c>
      <c r="AA5" s="138">
        <v>10</v>
      </c>
      <c r="AB5" s="138">
        <v>15</v>
      </c>
      <c r="AC5" s="138">
        <v>20</v>
      </c>
      <c r="AD5" s="138">
        <v>5</v>
      </c>
      <c r="AE5" s="138">
        <v>10</v>
      </c>
      <c r="AF5" s="138">
        <v>15</v>
      </c>
      <c r="AG5" s="138">
        <v>20</v>
      </c>
      <c r="AH5" s="138">
        <v>5</v>
      </c>
      <c r="AI5" s="138">
        <v>10</v>
      </c>
      <c r="AJ5" s="138">
        <v>15</v>
      </c>
      <c r="AK5" s="138">
        <v>20</v>
      </c>
      <c r="AL5" s="138">
        <v>5</v>
      </c>
      <c r="AM5" s="138">
        <v>10</v>
      </c>
      <c r="AN5" s="138">
        <v>15</v>
      </c>
      <c r="AO5" s="138">
        <v>20</v>
      </c>
      <c r="AP5" s="138">
        <v>5</v>
      </c>
      <c r="AQ5" s="138">
        <v>10</v>
      </c>
      <c r="AR5" s="138">
        <v>15</v>
      </c>
      <c r="AS5" s="138">
        <v>20</v>
      </c>
      <c r="AT5" s="138">
        <v>5</v>
      </c>
      <c r="AU5" s="138">
        <v>10</v>
      </c>
      <c r="AV5" s="138">
        <v>15</v>
      </c>
      <c r="AW5" s="139">
        <v>20</v>
      </c>
    </row>
    <row r="6" spans="2:49">
      <c r="B6" s="145" cm="1">
        <f t="array" ref="B6:B25">p1_INV_HOR_5!$J2:$J21</f>
        <v>207.3125</v>
      </c>
      <c r="C6" s="35" cm="1">
        <f t="array" ref="C6:C25">p1_INV_HOR_10!$J2:$J21</f>
        <v>163.61111111111111</v>
      </c>
      <c r="D6" s="35" cm="1">
        <f t="array" ref="D6:D25">p1_INV_HOR_15!$J2:$J21</f>
        <v>33.994945182009168</v>
      </c>
      <c r="E6" s="146" cm="1">
        <f t="array" ref="E6:E25">p1_INV_HOR_20!$J2:$J21</f>
        <v>39.440993303717434</v>
      </c>
      <c r="F6" s="145" cm="1">
        <f t="array" ref="F6:F25">p2_INV_HOR_5!$J2:$J21</f>
        <v>14.309740915347312</v>
      </c>
      <c r="G6" s="35" cm="1">
        <f t="array" ref="G6:G25">p2_INV_HOR_10!$J2:$J21</f>
        <v>32.722222222222221</v>
      </c>
      <c r="H6" s="35" cm="1">
        <f t="array" ref="H6:H25">p2_INV_HOR_15!$J2:$J21</f>
        <v>190.85912698412696</v>
      </c>
      <c r="I6" s="146" cm="1">
        <f t="array" ref="I6:I25">p2_INV_HOR_20!$J2:$J21</f>
        <v>79.671273624624121</v>
      </c>
      <c r="J6" s="145" cm="1">
        <f t="array" ref="J6:J25">p3_INV_HOR_5!$J2:$J21</f>
        <v>207.3125</v>
      </c>
      <c r="K6" s="35" cm="1">
        <f t="array" ref="K6:K25">p3_INV_HOR_10!$J2:$J21</f>
        <v>135.7526539825555</v>
      </c>
      <c r="L6" s="35" cm="1">
        <f t="array" ref="L6:L25">p3_INV_HOR_15!$J2:$J21</f>
        <v>105.24007936507935</v>
      </c>
      <c r="M6" s="146" cm="1">
        <f t="array" ref="M6:M25">p3_INV_HOR_20!$J2:$J21</f>
        <v>14.140350877192981</v>
      </c>
      <c r="N6" s="145" cm="1">
        <f t="array" ref="N6:N25">p1_INV_VER_5!$J2:$J21</f>
        <v>209.25</v>
      </c>
      <c r="O6" s="35" cm="1">
        <f t="array" ref="O6:O25">p1_INV_VER_10!$J2:$J21</f>
        <v>5.0248703885815216</v>
      </c>
      <c r="P6" s="35" cm="1">
        <f t="array" ref="P6:P25">p1_INV_VER_15!$J2:$J21</f>
        <v>170.98819819058718</v>
      </c>
      <c r="Q6" s="146" cm="1">
        <f t="array" ref="Q6:Q25">p1_INV_VER_20!$J2:$J21</f>
        <v>206.80263157894734</v>
      </c>
      <c r="R6" s="145" cm="1">
        <f t="array" ref="R6:R25">p2_INV_VER_5!$J2:$J21</f>
        <v>49.571718616763107</v>
      </c>
      <c r="S6" s="35" cm="1">
        <f t="array" ref="S6:S25">p2_INV_VER_10!$J2:$J21</f>
        <v>163.54848911327895</v>
      </c>
      <c r="T6" s="35" cm="1">
        <f t="array" ref="T6:T25">p2_INV_VER_15!$J2:$J21</f>
        <v>36.667175275419808</v>
      </c>
      <c r="U6" s="146" cm="1">
        <f t="array" ref="U6:U25">p2_INV_VER_20!$J2:$J21</f>
        <v>146.82170469148434</v>
      </c>
      <c r="V6" s="145" cm="1">
        <f t="array" ref="V6:V25">p3_INV_VER_5!$J2:$J21</f>
        <v>101.87095909329524</v>
      </c>
      <c r="W6" s="35" cm="1">
        <f t="array" ref="W6:W25">p3_INV_VER_10!$J2:$J21</f>
        <v>28.046906478650097</v>
      </c>
      <c r="X6" s="35" cm="1">
        <f t="array" ref="X6:X25">p3_INV_VER_15!$J2:$J21</f>
        <v>35.113526135363074</v>
      </c>
      <c r="Y6" s="146" cm="1">
        <f t="array" ref="Y6:Y25">p3_INV_VER_20!$J2:$J21</f>
        <v>77.771929824561397</v>
      </c>
      <c r="Z6" s="150" cm="1">
        <f t="array" ref="Z6:Z25">p1_INV_HOR_5!$F2:$F21</f>
        <v>1</v>
      </c>
      <c r="AA6" s="151" cm="1">
        <f t="array" ref="AA6:AA25">p1_INV_HOR_10!$F2:$F21</f>
        <v>2</v>
      </c>
      <c r="AB6" s="151" cm="1">
        <f t="array" ref="AB6:AB25">p1_INV_HOR_15!$F2:$F21</f>
        <v>1</v>
      </c>
      <c r="AC6" s="152" cm="1">
        <f t="array" ref="AC6:AC25">p1_INV_HOR_20!$F2:$F21</f>
        <v>1</v>
      </c>
      <c r="AD6" s="150" cm="1">
        <f t="array" ref="AD6:AD25">p2_INV_HOR_5!$F2:$F21</f>
        <v>0</v>
      </c>
      <c r="AE6" s="151" cm="1">
        <f t="array" ref="AE6:AE25">p2_INV_HOR_10!$F2:$F21</f>
        <v>0</v>
      </c>
      <c r="AF6" s="151" cm="1">
        <f t="array" ref="AF6:AF25">p2_INV_HOR_15!$F2:$F21</f>
        <v>4</v>
      </c>
      <c r="AG6" s="152" cm="1">
        <f t="array" ref="AG6:AG25">p2_INV_HOR_20!$F2:$F21</f>
        <v>3</v>
      </c>
      <c r="AH6" s="150" cm="1">
        <f t="array" ref="AH6:AH25">p3_INV_HOR_5!$F2:$F21</f>
        <v>1</v>
      </c>
      <c r="AI6" s="151" cm="1">
        <f t="array" ref="AI6:AI25">p3_INV_HOR_10!$F2:$F21</f>
        <v>2</v>
      </c>
      <c r="AJ6" s="151" cm="1">
        <f t="array" ref="AJ6:AJ25">p3_INV_HOR_15!$F2:$F21</f>
        <v>2</v>
      </c>
      <c r="AK6" s="152" cm="1">
        <f t="array" ref="AK6:AK25">p3_INV_HOR_20!$F2:$F21</f>
        <v>0</v>
      </c>
      <c r="AL6" s="150" cm="1">
        <f t="array" ref="AL6:AL25">p1_INV_VER_5!$F2:$F21</f>
        <v>1</v>
      </c>
      <c r="AM6" s="151" cm="1">
        <f t="array" ref="AM6:AM25">p1_INV_VER_10!$F2:$F21</f>
        <v>0</v>
      </c>
      <c r="AN6" s="151" cm="1">
        <f t="array" ref="AN6:AN25">p1_INV_VER_15!$F2:$F21</f>
        <v>4</v>
      </c>
      <c r="AO6" s="152" cm="1">
        <f t="array" ref="AO6:AO25">p1_INV_VER_20!$F2:$F21</f>
        <v>6</v>
      </c>
      <c r="AP6" s="150" cm="1">
        <f t="array" ref="AP6:AP25">p2_INV_VER_5!$F2:$F21</f>
        <v>0</v>
      </c>
      <c r="AQ6" s="151" cm="1">
        <f t="array" ref="AQ6:AQ25">p2_INV_VER_10!$F2:$F21</f>
        <v>2</v>
      </c>
      <c r="AR6" s="151" cm="1">
        <f t="array" ref="AR6:AR25">p2_INV_VER_15!$F2:$F21</f>
        <v>1</v>
      </c>
      <c r="AS6" s="152" cm="1">
        <f t="array" ref="AS6:AS25">p2_INV_VER_20!$F2:$F21</f>
        <v>5</v>
      </c>
      <c r="AT6" s="150" cm="1">
        <f t="array" ref="AT6:AT25">p3_INV_VER_5!$F2:$F21</f>
        <v>1</v>
      </c>
      <c r="AU6" s="151" cm="1">
        <f t="array" ref="AU6:AU25">p3_INV_VER_10!$F2:$F21</f>
        <v>0</v>
      </c>
      <c r="AV6" s="151" cm="1">
        <f t="array" ref="AV6:AV25">p3_INV_VER_15!$F2:$F21</f>
        <v>1</v>
      </c>
      <c r="AW6" s="152" cm="1">
        <f t="array" ref="AW6:AW25">p3_INV_VER_20!$F2:$F21</f>
        <v>2</v>
      </c>
    </row>
    <row r="7" spans="2:49">
      <c r="B7" s="145">
        <v>209.25</v>
      </c>
      <c r="C7" s="35">
        <v>292.6820987654321</v>
      </c>
      <c r="D7" s="35">
        <v>62.43055555555555</v>
      </c>
      <c r="E7" s="146">
        <v>76.174792924352758</v>
      </c>
      <c r="F7" s="145">
        <v>21.429539084652319</v>
      </c>
      <c r="G7" s="35">
        <v>0.72263008682794139</v>
      </c>
      <c r="H7" s="35">
        <v>91.102530209009856</v>
      </c>
      <c r="I7" s="146">
        <v>332.29824561403507</v>
      </c>
      <c r="J7" s="145">
        <v>69.75</v>
      </c>
      <c r="K7" s="35">
        <v>227.23765432098767</v>
      </c>
      <c r="L7" s="35">
        <v>133.49783620665076</v>
      </c>
      <c r="M7" s="146">
        <v>217.22182255999314</v>
      </c>
      <c r="N7" s="145">
        <v>207.3125</v>
      </c>
      <c r="O7" s="35">
        <v>30.904320987654323</v>
      </c>
      <c r="P7" s="35">
        <v>362.09722222222217</v>
      </c>
      <c r="Q7" s="146">
        <v>461.32894736842098</v>
      </c>
      <c r="R7" s="145">
        <v>81.508659411604555</v>
      </c>
      <c r="S7" s="35">
        <v>32.722222222222221</v>
      </c>
      <c r="T7" s="35">
        <v>165.61630404765052</v>
      </c>
      <c r="U7" s="146">
        <v>270.43421052631578</v>
      </c>
      <c r="V7" s="145">
        <v>69.75</v>
      </c>
      <c r="W7" s="35">
        <v>167.2044098119076</v>
      </c>
      <c r="X7" s="35">
        <v>22.618456239529948</v>
      </c>
      <c r="Y7" s="146">
        <v>65.347537326816919</v>
      </c>
      <c r="Z7" s="150">
        <v>1</v>
      </c>
      <c r="AA7" s="151">
        <v>4</v>
      </c>
      <c r="AB7" s="151">
        <v>1</v>
      </c>
      <c r="AC7" s="152">
        <v>2</v>
      </c>
      <c r="AD7" s="150">
        <v>0</v>
      </c>
      <c r="AE7" s="151">
        <v>0</v>
      </c>
      <c r="AF7" s="151">
        <v>2</v>
      </c>
      <c r="AG7" s="152">
        <v>10</v>
      </c>
      <c r="AH7" s="150">
        <v>0</v>
      </c>
      <c r="AI7" s="151">
        <v>3</v>
      </c>
      <c r="AJ7" s="151">
        <v>3</v>
      </c>
      <c r="AK7" s="152">
        <v>7</v>
      </c>
      <c r="AL7" s="150">
        <v>1</v>
      </c>
      <c r="AM7" s="151">
        <v>0</v>
      </c>
      <c r="AN7" s="151">
        <v>8</v>
      </c>
      <c r="AO7" s="152">
        <v>14</v>
      </c>
      <c r="AP7" s="150">
        <v>1</v>
      </c>
      <c r="AQ7" s="151">
        <v>0</v>
      </c>
      <c r="AR7" s="151">
        <v>4</v>
      </c>
      <c r="AS7" s="152">
        <v>8</v>
      </c>
      <c r="AT7" s="150">
        <v>0</v>
      </c>
      <c r="AU7" s="151">
        <v>3</v>
      </c>
      <c r="AV7" s="151">
        <v>1</v>
      </c>
      <c r="AW7" s="152">
        <v>2</v>
      </c>
    </row>
    <row r="8" spans="2:49">
      <c r="B8" s="145">
        <v>103.06929752237497</v>
      </c>
      <c r="C8" s="35">
        <v>97.249023181135229</v>
      </c>
      <c r="D8" s="35">
        <v>21.404761904761905</v>
      </c>
      <c r="E8" s="146">
        <v>45.956140350877192</v>
      </c>
      <c r="F8" s="145">
        <v>80.434357834652673</v>
      </c>
      <c r="G8" s="35">
        <v>30.904320987654323</v>
      </c>
      <c r="H8" s="35">
        <v>93.868931616386973</v>
      </c>
      <c r="I8" s="146">
        <v>23.711589006955016</v>
      </c>
      <c r="J8" s="145">
        <v>123.2476354589535</v>
      </c>
      <c r="K8" s="35">
        <v>56.445026758185264</v>
      </c>
      <c r="L8" s="35">
        <v>19.621031746031743</v>
      </c>
      <c r="M8" s="146">
        <v>137.2345239635018</v>
      </c>
      <c r="N8" s="145">
        <v>348.75</v>
      </c>
      <c r="O8" s="35">
        <v>98.166666666666671</v>
      </c>
      <c r="P8" s="35">
        <v>107.02380952380952</v>
      </c>
      <c r="Q8" s="146">
        <v>143.17105263157893</v>
      </c>
      <c r="R8" s="145">
        <v>67.8125</v>
      </c>
      <c r="S8" s="35">
        <v>171.05619397439031</v>
      </c>
      <c r="T8" s="35">
        <v>206.90198272324491</v>
      </c>
      <c r="U8" s="146">
        <v>143.17105263157893</v>
      </c>
      <c r="V8" s="145">
        <v>230.10476956204496</v>
      </c>
      <c r="W8" s="35">
        <v>621.72222222222229</v>
      </c>
      <c r="X8" s="35">
        <v>1.5214300590923351</v>
      </c>
      <c r="Y8" s="146">
        <v>47.723684210526308</v>
      </c>
      <c r="Z8" s="150">
        <v>1</v>
      </c>
      <c r="AA8" s="151">
        <v>1</v>
      </c>
      <c r="AB8" s="151">
        <v>0</v>
      </c>
      <c r="AC8" s="152">
        <v>1</v>
      </c>
      <c r="AD8" s="150">
        <v>1</v>
      </c>
      <c r="AE8" s="151">
        <v>0</v>
      </c>
      <c r="AF8" s="151">
        <v>2</v>
      </c>
      <c r="AG8" s="152">
        <v>1</v>
      </c>
      <c r="AH8" s="150">
        <v>1</v>
      </c>
      <c r="AI8" s="151">
        <v>1</v>
      </c>
      <c r="AJ8" s="151">
        <v>0</v>
      </c>
      <c r="AK8" s="152">
        <v>4</v>
      </c>
      <c r="AL8" s="150">
        <v>2</v>
      </c>
      <c r="AM8" s="151">
        <v>1</v>
      </c>
      <c r="AN8" s="151">
        <v>2</v>
      </c>
      <c r="AO8" s="152">
        <v>4</v>
      </c>
      <c r="AP8" s="150">
        <v>0</v>
      </c>
      <c r="AQ8" s="151">
        <v>3</v>
      </c>
      <c r="AR8" s="151">
        <v>5</v>
      </c>
      <c r="AS8" s="152">
        <v>4</v>
      </c>
      <c r="AT8" s="150">
        <v>2</v>
      </c>
      <c r="AU8" s="151">
        <v>9</v>
      </c>
      <c r="AV8" s="151">
        <v>0</v>
      </c>
      <c r="AW8" s="152">
        <v>1</v>
      </c>
    </row>
    <row r="9" spans="2:49">
      <c r="B9" s="145">
        <v>67.8125</v>
      </c>
      <c r="C9" s="35">
        <v>227.23765432098767</v>
      </c>
      <c r="D9" s="35">
        <v>149.83333333333331</v>
      </c>
      <c r="E9" s="146">
        <v>47.723684210526308</v>
      </c>
      <c r="F9" s="145">
        <v>116.09040283465268</v>
      </c>
      <c r="G9" s="35">
        <v>148.61278582756842</v>
      </c>
      <c r="H9" s="35">
        <v>148.04960317460316</v>
      </c>
      <c r="I9" s="146">
        <v>322.16128739655358</v>
      </c>
      <c r="J9" s="145">
        <v>67.8125</v>
      </c>
      <c r="K9" s="35">
        <v>98.166666666666671</v>
      </c>
      <c r="L9" s="35">
        <v>107.02380952380952</v>
      </c>
      <c r="M9" s="146">
        <v>240.4039379985897</v>
      </c>
      <c r="N9" s="145">
        <v>69.75</v>
      </c>
      <c r="O9" s="35">
        <v>227.23765432098767</v>
      </c>
      <c r="P9" s="35">
        <v>449.49999999999994</v>
      </c>
      <c r="Q9" s="146">
        <v>15.907894736842104</v>
      </c>
      <c r="R9" s="145">
        <v>69.75</v>
      </c>
      <c r="S9" s="35">
        <v>60.904637030714447</v>
      </c>
      <c r="T9" s="35">
        <v>620.73809523809518</v>
      </c>
      <c r="U9" s="146">
        <v>3.2691981922879267</v>
      </c>
      <c r="V9" s="145">
        <v>161.62702893704511</v>
      </c>
      <c r="W9" s="35">
        <v>29.205984107770767</v>
      </c>
      <c r="X9" s="35">
        <v>225.57700839230742</v>
      </c>
      <c r="Y9" s="146">
        <v>300.48245614035085</v>
      </c>
      <c r="Z9" s="150">
        <v>0</v>
      </c>
      <c r="AA9" s="151">
        <v>3</v>
      </c>
      <c r="AB9" s="151">
        <v>3</v>
      </c>
      <c r="AC9" s="152">
        <v>1</v>
      </c>
      <c r="AD9" s="150">
        <v>1</v>
      </c>
      <c r="AE9" s="151">
        <v>2</v>
      </c>
      <c r="AF9" s="151">
        <v>3</v>
      </c>
      <c r="AG9" s="152">
        <v>10</v>
      </c>
      <c r="AH9" s="150">
        <v>0</v>
      </c>
      <c r="AI9" s="151">
        <v>1</v>
      </c>
      <c r="AJ9" s="151">
        <v>2</v>
      </c>
      <c r="AK9" s="152">
        <v>8</v>
      </c>
      <c r="AL9" s="150">
        <v>0</v>
      </c>
      <c r="AM9" s="151">
        <v>3</v>
      </c>
      <c r="AN9" s="151">
        <v>10</v>
      </c>
      <c r="AO9" s="152">
        <v>0</v>
      </c>
      <c r="AP9" s="150">
        <v>0</v>
      </c>
      <c r="AQ9" s="151">
        <v>1</v>
      </c>
      <c r="AR9" s="151">
        <v>14</v>
      </c>
      <c r="AS9" s="152">
        <v>0</v>
      </c>
      <c r="AT9" s="150">
        <v>1</v>
      </c>
      <c r="AU9" s="151">
        <v>0</v>
      </c>
      <c r="AV9" s="151">
        <v>5</v>
      </c>
      <c r="AW9" s="152">
        <v>9</v>
      </c>
    </row>
    <row r="10" spans="2:49">
      <c r="B10" s="145">
        <v>69.75</v>
      </c>
      <c r="C10" s="35">
        <v>60.861046078124112</v>
      </c>
      <c r="D10" s="35">
        <v>184.28195244391446</v>
      </c>
      <c r="E10" s="146">
        <v>111.27892099452822</v>
      </c>
      <c r="F10" s="145">
        <v>67.8125</v>
      </c>
      <c r="G10" s="35">
        <v>98.785603667074597</v>
      </c>
      <c r="H10" s="35">
        <v>21.404761904761905</v>
      </c>
      <c r="I10" s="146">
        <v>106.32569362462392</v>
      </c>
      <c r="J10" s="145">
        <v>50.734217958953508</v>
      </c>
      <c r="K10" s="35">
        <v>161.79320987654322</v>
      </c>
      <c r="L10" s="35">
        <v>148.04960317460316</v>
      </c>
      <c r="M10" s="146">
        <v>45.956140350877192</v>
      </c>
      <c r="N10" s="145">
        <v>627.75</v>
      </c>
      <c r="O10" s="35">
        <v>229.05555555555557</v>
      </c>
      <c r="P10" s="35">
        <v>620.73809523809518</v>
      </c>
      <c r="Q10" s="146">
        <v>323.48908601255965</v>
      </c>
      <c r="R10" s="145">
        <v>1.2798240394876661</v>
      </c>
      <c r="S10" s="35">
        <v>43.496605688122159</v>
      </c>
      <c r="T10" s="35">
        <v>146.15458170141963</v>
      </c>
      <c r="U10" s="146">
        <v>77.771929824561397</v>
      </c>
      <c r="V10" s="145">
        <v>627.75</v>
      </c>
      <c r="W10" s="35">
        <v>292.6820987654321</v>
      </c>
      <c r="X10" s="35">
        <v>184.43395515916004</v>
      </c>
      <c r="Y10" s="146">
        <v>100.79142532602893</v>
      </c>
      <c r="Z10" s="150">
        <v>0</v>
      </c>
      <c r="AA10" s="151">
        <v>1</v>
      </c>
      <c r="AB10" s="151">
        <v>4</v>
      </c>
      <c r="AC10" s="152">
        <v>3</v>
      </c>
      <c r="AD10" s="150">
        <v>0</v>
      </c>
      <c r="AE10" s="151">
        <v>2</v>
      </c>
      <c r="AF10" s="151">
        <v>0</v>
      </c>
      <c r="AG10" s="152">
        <v>3</v>
      </c>
      <c r="AH10" s="150">
        <v>0</v>
      </c>
      <c r="AI10" s="151">
        <v>2</v>
      </c>
      <c r="AJ10" s="151">
        <v>3</v>
      </c>
      <c r="AK10" s="152">
        <v>1</v>
      </c>
      <c r="AL10" s="150">
        <v>4</v>
      </c>
      <c r="AM10" s="151">
        <v>3</v>
      </c>
      <c r="AN10" s="151">
        <v>14</v>
      </c>
      <c r="AO10" s="152">
        <v>10</v>
      </c>
      <c r="AP10" s="150">
        <v>0</v>
      </c>
      <c r="AQ10" s="151">
        <v>1</v>
      </c>
      <c r="AR10" s="151">
        <v>3</v>
      </c>
      <c r="AS10" s="152">
        <v>2</v>
      </c>
      <c r="AT10" s="150">
        <v>4</v>
      </c>
      <c r="AU10" s="151">
        <v>4</v>
      </c>
      <c r="AV10" s="151">
        <v>4</v>
      </c>
      <c r="AW10" s="152">
        <v>3</v>
      </c>
    </row>
    <row r="11" spans="2:49">
      <c r="B11" s="145">
        <v>67.8125</v>
      </c>
      <c r="C11" s="35">
        <v>185.35462453915983</v>
      </c>
      <c r="D11" s="35">
        <v>64.214285714285708</v>
      </c>
      <c r="E11" s="146">
        <v>109.5877192982456</v>
      </c>
      <c r="F11" s="145">
        <v>64.241934084652826</v>
      </c>
      <c r="G11" s="35">
        <v>23.690939593000461</v>
      </c>
      <c r="H11" s="35">
        <v>85.996781002660285</v>
      </c>
      <c r="I11" s="146">
        <v>47.723684210526308</v>
      </c>
      <c r="J11" s="145">
        <v>346.8125</v>
      </c>
      <c r="K11" s="35">
        <v>30.904320987654323</v>
      </c>
      <c r="L11" s="35">
        <v>21.404761904761905</v>
      </c>
      <c r="M11" s="146">
        <v>141.40350877192981</v>
      </c>
      <c r="N11" s="145">
        <v>207.3125</v>
      </c>
      <c r="O11" s="35">
        <v>292.6820987654321</v>
      </c>
      <c r="P11" s="35">
        <v>577.92857142857144</v>
      </c>
      <c r="Q11" s="146">
        <v>588.5921052631578</v>
      </c>
      <c r="R11" s="145">
        <v>67.8125</v>
      </c>
      <c r="S11" s="35">
        <v>128.01631051065235</v>
      </c>
      <c r="T11" s="35">
        <v>233.66865079365078</v>
      </c>
      <c r="U11" s="146">
        <v>334.06578947368416</v>
      </c>
      <c r="V11" s="145">
        <v>263.26685003079501</v>
      </c>
      <c r="W11" s="35">
        <v>98.166666666666671</v>
      </c>
      <c r="X11" s="35">
        <v>195.84885320381539</v>
      </c>
      <c r="Y11" s="146">
        <v>219.85907624129067</v>
      </c>
      <c r="Z11" s="150">
        <v>0</v>
      </c>
      <c r="AA11" s="151">
        <v>3</v>
      </c>
      <c r="AB11" s="151">
        <v>1</v>
      </c>
      <c r="AC11" s="152">
        <v>3</v>
      </c>
      <c r="AD11" s="150">
        <v>0</v>
      </c>
      <c r="AE11" s="151">
        <v>0</v>
      </c>
      <c r="AF11" s="151">
        <v>2</v>
      </c>
      <c r="AG11" s="152">
        <v>1</v>
      </c>
      <c r="AH11" s="150">
        <v>2</v>
      </c>
      <c r="AI11" s="151">
        <v>0</v>
      </c>
      <c r="AJ11" s="151">
        <v>0</v>
      </c>
      <c r="AK11" s="152">
        <v>4</v>
      </c>
      <c r="AL11" s="150">
        <v>1</v>
      </c>
      <c r="AM11" s="151">
        <v>4</v>
      </c>
      <c r="AN11" s="151">
        <v>13</v>
      </c>
      <c r="AO11" s="152">
        <v>18</v>
      </c>
      <c r="AP11" s="150">
        <v>0</v>
      </c>
      <c r="AQ11" s="151">
        <v>2</v>
      </c>
      <c r="AR11" s="151">
        <v>5</v>
      </c>
      <c r="AS11" s="152">
        <v>10</v>
      </c>
      <c r="AT11" s="150">
        <v>2</v>
      </c>
      <c r="AU11" s="151">
        <v>1</v>
      </c>
      <c r="AV11" s="151">
        <v>5</v>
      </c>
      <c r="AW11" s="152">
        <v>7</v>
      </c>
    </row>
    <row r="12" spans="2:49">
      <c r="B12" s="145">
        <v>207.3125</v>
      </c>
      <c r="C12" s="35">
        <v>32.722222222222221</v>
      </c>
      <c r="D12" s="35">
        <v>190.85912698412696</v>
      </c>
      <c r="E12" s="146">
        <v>74.142718450668596</v>
      </c>
      <c r="F12" s="145">
        <v>1.2103703346526569</v>
      </c>
      <c r="G12" s="35">
        <v>116.66895255596347</v>
      </c>
      <c r="H12" s="35">
        <v>280.04969114019656</v>
      </c>
      <c r="I12" s="146">
        <v>106.41933809830812</v>
      </c>
      <c r="J12" s="145">
        <v>207.3125</v>
      </c>
      <c r="K12" s="35">
        <v>32.722222222222221</v>
      </c>
      <c r="L12" s="35">
        <v>276.47817460317458</v>
      </c>
      <c r="M12" s="146">
        <v>60.827951068765159</v>
      </c>
      <c r="N12" s="145">
        <v>209.25</v>
      </c>
      <c r="O12" s="35">
        <v>4.1024481299371676</v>
      </c>
      <c r="P12" s="35">
        <v>148.04960317460316</v>
      </c>
      <c r="Q12" s="146">
        <v>238.61842105263156</v>
      </c>
      <c r="R12" s="145">
        <v>34.229549963395229</v>
      </c>
      <c r="S12" s="35">
        <v>235.34022661327893</v>
      </c>
      <c r="T12" s="35">
        <v>12.092248038071066</v>
      </c>
      <c r="U12" s="146">
        <v>47.723684210526308</v>
      </c>
      <c r="V12" s="145">
        <v>69.75</v>
      </c>
      <c r="W12" s="35">
        <v>238.19623441067321</v>
      </c>
      <c r="X12" s="35">
        <v>195.884920227625</v>
      </c>
      <c r="Y12" s="146">
        <v>254.69651729392234</v>
      </c>
      <c r="Z12" s="150">
        <v>1</v>
      </c>
      <c r="AA12" s="151">
        <v>0</v>
      </c>
      <c r="AB12" s="151">
        <v>4</v>
      </c>
      <c r="AC12" s="152">
        <v>2</v>
      </c>
      <c r="AD12" s="150">
        <v>0</v>
      </c>
      <c r="AE12" s="151">
        <v>2</v>
      </c>
      <c r="AF12" s="151">
        <v>7</v>
      </c>
      <c r="AG12" s="152">
        <v>3</v>
      </c>
      <c r="AH12" s="150">
        <v>1</v>
      </c>
      <c r="AI12" s="151">
        <v>0</v>
      </c>
      <c r="AJ12" s="151">
        <v>6</v>
      </c>
      <c r="AK12" s="152">
        <v>2</v>
      </c>
      <c r="AL12" s="150">
        <v>1</v>
      </c>
      <c r="AM12" s="151">
        <v>0</v>
      </c>
      <c r="AN12" s="151">
        <v>3</v>
      </c>
      <c r="AO12" s="152">
        <v>7</v>
      </c>
      <c r="AP12" s="150">
        <v>0</v>
      </c>
      <c r="AQ12" s="151">
        <v>4</v>
      </c>
      <c r="AR12" s="151">
        <v>0</v>
      </c>
      <c r="AS12" s="152">
        <v>1</v>
      </c>
      <c r="AT12" s="150">
        <v>0</v>
      </c>
      <c r="AU12" s="151">
        <v>4</v>
      </c>
      <c r="AV12" s="151">
        <v>5</v>
      </c>
      <c r="AW12" s="152">
        <v>8</v>
      </c>
    </row>
    <row r="13" spans="2:49">
      <c r="B13" s="145">
        <v>69.75</v>
      </c>
      <c r="C13" s="35">
        <v>161.79320987654322</v>
      </c>
      <c r="D13" s="35">
        <v>101.05356700740643</v>
      </c>
      <c r="E13" s="146">
        <v>113.62484444406789</v>
      </c>
      <c r="F13" s="145">
        <v>69.75</v>
      </c>
      <c r="G13" s="35">
        <v>164.11028477818547</v>
      </c>
      <c r="H13" s="35">
        <v>278.26190476190476</v>
      </c>
      <c r="I13" s="146">
        <v>141.40350877192981</v>
      </c>
      <c r="J13" s="145">
        <v>69.75</v>
      </c>
      <c r="K13" s="35">
        <v>96.348765432098773</v>
      </c>
      <c r="L13" s="35">
        <v>190.85912698412696</v>
      </c>
      <c r="M13" s="146">
        <v>116.89316966525652</v>
      </c>
      <c r="N13" s="145">
        <v>69.75</v>
      </c>
      <c r="O13" s="35">
        <v>490.83333333333337</v>
      </c>
      <c r="P13" s="35">
        <v>149.83333333333331</v>
      </c>
      <c r="Q13" s="146">
        <v>332.29824561403507</v>
      </c>
      <c r="R13" s="145">
        <v>69.75</v>
      </c>
      <c r="S13" s="35">
        <v>163.61111111111111</v>
      </c>
      <c r="T13" s="35">
        <v>279.69175184526966</v>
      </c>
      <c r="U13" s="146">
        <v>302.24999999999994</v>
      </c>
      <c r="V13" s="145">
        <v>207.3125</v>
      </c>
      <c r="W13" s="35">
        <v>161.79320987654322</v>
      </c>
      <c r="X13" s="35">
        <v>21.404761904761905</v>
      </c>
      <c r="Y13" s="146">
        <v>15.907894736842104</v>
      </c>
      <c r="Z13" s="150">
        <v>0</v>
      </c>
      <c r="AA13" s="151">
        <v>2</v>
      </c>
      <c r="AB13" s="151">
        <v>2</v>
      </c>
      <c r="AC13" s="152">
        <v>4</v>
      </c>
      <c r="AD13" s="150">
        <v>0</v>
      </c>
      <c r="AE13" s="151">
        <v>3</v>
      </c>
      <c r="AF13" s="151">
        <v>6</v>
      </c>
      <c r="AG13" s="152">
        <v>4</v>
      </c>
      <c r="AH13" s="150">
        <v>0</v>
      </c>
      <c r="AI13" s="151">
        <v>1</v>
      </c>
      <c r="AJ13" s="151">
        <v>4</v>
      </c>
      <c r="AK13" s="152">
        <v>4</v>
      </c>
      <c r="AL13" s="150">
        <v>0</v>
      </c>
      <c r="AM13" s="151">
        <v>7</v>
      </c>
      <c r="AN13" s="151">
        <v>3</v>
      </c>
      <c r="AO13" s="152">
        <v>10</v>
      </c>
      <c r="AP13" s="150">
        <v>0</v>
      </c>
      <c r="AQ13" s="151">
        <v>2</v>
      </c>
      <c r="AR13" s="151">
        <v>7</v>
      </c>
      <c r="AS13" s="152">
        <v>9</v>
      </c>
      <c r="AT13" s="150">
        <v>1</v>
      </c>
      <c r="AU13" s="151">
        <v>2</v>
      </c>
      <c r="AV13" s="151">
        <v>0</v>
      </c>
      <c r="AW13" s="152">
        <v>0</v>
      </c>
    </row>
    <row r="14" spans="2:49">
      <c r="B14" s="145">
        <v>209.25</v>
      </c>
      <c r="C14" s="35">
        <v>30.904320987654323</v>
      </c>
      <c r="D14" s="35">
        <v>148.04960317460316</v>
      </c>
      <c r="E14" s="146">
        <v>268.66666666666663</v>
      </c>
      <c r="F14" s="145">
        <v>95.381976584652335</v>
      </c>
      <c r="G14" s="35">
        <v>212.64283039546939</v>
      </c>
      <c r="H14" s="35">
        <v>62.43055555555555</v>
      </c>
      <c r="I14" s="146">
        <v>173.21929824561403</v>
      </c>
      <c r="J14" s="145">
        <v>67.8125</v>
      </c>
      <c r="K14" s="35">
        <v>163.61111111111111</v>
      </c>
      <c r="L14" s="35">
        <v>319.28769841269838</v>
      </c>
      <c r="M14" s="146">
        <v>21.282945422463015</v>
      </c>
      <c r="N14" s="145">
        <v>627.75</v>
      </c>
      <c r="O14" s="35">
        <v>32.722222222222221</v>
      </c>
      <c r="P14" s="35">
        <v>233.66865079365078</v>
      </c>
      <c r="Q14" s="146">
        <v>620.40789473684208</v>
      </c>
      <c r="R14" s="145">
        <v>134.97828314801205</v>
      </c>
      <c r="S14" s="35">
        <v>213.81641233858693</v>
      </c>
      <c r="T14" s="35">
        <v>535.11904761904759</v>
      </c>
      <c r="U14" s="146">
        <v>14.140350877192981</v>
      </c>
      <c r="V14" s="145">
        <v>18.304564218286682</v>
      </c>
      <c r="W14" s="35">
        <v>175.79916052949994</v>
      </c>
      <c r="X14" s="35">
        <v>62.43055555555555</v>
      </c>
      <c r="Y14" s="146">
        <v>237.63765985971219</v>
      </c>
      <c r="Z14" s="150">
        <v>1</v>
      </c>
      <c r="AA14" s="151">
        <v>0</v>
      </c>
      <c r="AB14" s="151">
        <v>3</v>
      </c>
      <c r="AC14" s="152">
        <v>8</v>
      </c>
      <c r="AD14" s="150">
        <v>1</v>
      </c>
      <c r="AE14" s="151">
        <v>3</v>
      </c>
      <c r="AF14" s="151">
        <v>1</v>
      </c>
      <c r="AG14" s="152">
        <v>5</v>
      </c>
      <c r="AH14" s="150">
        <v>0</v>
      </c>
      <c r="AI14" s="151">
        <v>2</v>
      </c>
      <c r="AJ14" s="151">
        <v>7</v>
      </c>
      <c r="AK14" s="152">
        <v>1</v>
      </c>
      <c r="AL14" s="150">
        <v>4</v>
      </c>
      <c r="AM14" s="151">
        <v>0</v>
      </c>
      <c r="AN14" s="151">
        <v>5</v>
      </c>
      <c r="AO14" s="152">
        <v>19</v>
      </c>
      <c r="AP14" s="150">
        <v>1</v>
      </c>
      <c r="AQ14" s="151">
        <v>3</v>
      </c>
      <c r="AR14" s="151">
        <v>12</v>
      </c>
      <c r="AS14" s="152">
        <v>0</v>
      </c>
      <c r="AT14" s="150">
        <v>0</v>
      </c>
      <c r="AU14" s="151">
        <v>3</v>
      </c>
      <c r="AV14" s="151">
        <v>1</v>
      </c>
      <c r="AW14" s="152">
        <v>7</v>
      </c>
    </row>
    <row r="15" spans="2:49">
      <c r="B15" s="145">
        <v>170.05266377237484</v>
      </c>
      <c r="C15" s="35">
        <v>96.348765432098773</v>
      </c>
      <c r="D15" s="35">
        <v>182.61382497672059</v>
      </c>
      <c r="E15" s="146">
        <v>69.486269444068242</v>
      </c>
      <c r="F15" s="145">
        <v>67.8125</v>
      </c>
      <c r="G15" s="35">
        <v>116.08798767942</v>
      </c>
      <c r="H15" s="35">
        <v>235.45238095238093</v>
      </c>
      <c r="I15" s="146">
        <v>7.3187039755011822</v>
      </c>
      <c r="J15" s="145">
        <v>12.3024220410464</v>
      </c>
      <c r="K15" s="35">
        <v>292.6820987654321</v>
      </c>
      <c r="L15" s="35">
        <v>64.214285714285708</v>
      </c>
      <c r="M15" s="146">
        <v>219.97272177051951</v>
      </c>
      <c r="N15" s="145">
        <v>300.62070824136322</v>
      </c>
      <c r="O15" s="35">
        <v>556.27777777777783</v>
      </c>
      <c r="P15" s="35">
        <v>91.584651955469056</v>
      </c>
      <c r="Q15" s="146">
        <v>147.10481124540414</v>
      </c>
      <c r="R15" s="145">
        <v>207.3125</v>
      </c>
      <c r="S15" s="35">
        <v>98.166666666666671</v>
      </c>
      <c r="T15" s="35">
        <v>466.26432553574568</v>
      </c>
      <c r="U15" s="146">
        <v>111.35526315789473</v>
      </c>
      <c r="V15" s="145">
        <v>67.8125</v>
      </c>
      <c r="W15" s="35">
        <v>96.348765432098773</v>
      </c>
      <c r="X15" s="35">
        <v>175.64437224151362</v>
      </c>
      <c r="Y15" s="146">
        <v>620.40789473684208</v>
      </c>
      <c r="Z15" s="150">
        <v>1</v>
      </c>
      <c r="AA15" s="151">
        <v>1</v>
      </c>
      <c r="AB15" s="151">
        <v>4</v>
      </c>
      <c r="AC15" s="152">
        <v>2</v>
      </c>
      <c r="AD15" s="150">
        <v>0</v>
      </c>
      <c r="AE15" s="151">
        <v>2</v>
      </c>
      <c r="AF15" s="151">
        <v>5</v>
      </c>
      <c r="AG15" s="152">
        <v>0</v>
      </c>
      <c r="AH15" s="150">
        <v>0</v>
      </c>
      <c r="AI15" s="151">
        <v>4</v>
      </c>
      <c r="AJ15" s="151">
        <v>1</v>
      </c>
      <c r="AK15" s="152">
        <v>7</v>
      </c>
      <c r="AL15" s="150">
        <v>2</v>
      </c>
      <c r="AM15" s="151">
        <v>8</v>
      </c>
      <c r="AN15" s="151">
        <v>2</v>
      </c>
      <c r="AO15" s="152">
        <v>5</v>
      </c>
      <c r="AP15" s="150">
        <v>1</v>
      </c>
      <c r="AQ15" s="151">
        <v>1</v>
      </c>
      <c r="AR15" s="151">
        <v>11</v>
      </c>
      <c r="AS15" s="152">
        <v>3</v>
      </c>
      <c r="AT15" s="150">
        <v>0</v>
      </c>
      <c r="AU15" s="151">
        <v>1</v>
      </c>
      <c r="AV15" s="151">
        <v>4</v>
      </c>
      <c r="AW15" s="152">
        <v>19</v>
      </c>
    </row>
    <row r="16" spans="2:49">
      <c r="B16" s="145">
        <v>178.93106377237507</v>
      </c>
      <c r="C16" s="35">
        <v>31.500443860147239</v>
      </c>
      <c r="D16" s="35">
        <v>135.08553307883477</v>
      </c>
      <c r="E16" s="146">
        <v>205.03508771929822</v>
      </c>
      <c r="F16" s="145">
        <v>13.487543415347215</v>
      </c>
      <c r="G16" s="35">
        <v>10.138093616876032</v>
      </c>
      <c r="H16" s="35">
        <v>64.214285714285708</v>
      </c>
      <c r="I16" s="146">
        <v>268.66666666666663</v>
      </c>
      <c r="J16" s="145">
        <v>67.8125</v>
      </c>
      <c r="K16" s="35">
        <v>48.628901081320976</v>
      </c>
      <c r="L16" s="35">
        <v>62.43055555555555</v>
      </c>
      <c r="M16" s="146">
        <v>173.21929824561403</v>
      </c>
      <c r="N16" s="145">
        <v>69.75</v>
      </c>
      <c r="O16" s="35">
        <v>227.23765432098767</v>
      </c>
      <c r="P16" s="35">
        <v>192.64285714285714</v>
      </c>
      <c r="Q16" s="146">
        <v>394.48447362220884</v>
      </c>
      <c r="R16" s="145">
        <v>69.75</v>
      </c>
      <c r="S16" s="35">
        <v>229.05555555555557</v>
      </c>
      <c r="T16" s="35">
        <v>21.404761904761905</v>
      </c>
      <c r="U16" s="146">
        <v>15.907894736842104</v>
      </c>
      <c r="V16" s="145">
        <v>128.18729503079535</v>
      </c>
      <c r="W16" s="35">
        <v>96.348765432098773</v>
      </c>
      <c r="X16" s="35">
        <v>19.621031746031743</v>
      </c>
      <c r="Y16" s="146">
        <v>97.206360304098581</v>
      </c>
      <c r="Z16" s="150">
        <v>1</v>
      </c>
      <c r="AA16" s="151">
        <v>0</v>
      </c>
      <c r="AB16" s="151">
        <v>3</v>
      </c>
      <c r="AC16" s="152">
        <v>6</v>
      </c>
      <c r="AD16" s="150">
        <v>0</v>
      </c>
      <c r="AE16" s="151">
        <v>0</v>
      </c>
      <c r="AF16" s="151">
        <v>1</v>
      </c>
      <c r="AG16" s="152">
        <v>8</v>
      </c>
      <c r="AH16" s="150">
        <v>0</v>
      </c>
      <c r="AI16" s="151">
        <v>1</v>
      </c>
      <c r="AJ16" s="151">
        <v>1</v>
      </c>
      <c r="AK16" s="152">
        <v>5</v>
      </c>
      <c r="AL16" s="150">
        <v>0</v>
      </c>
      <c r="AM16" s="151">
        <v>3</v>
      </c>
      <c r="AN16" s="151">
        <v>4</v>
      </c>
      <c r="AO16" s="152">
        <v>12</v>
      </c>
      <c r="AP16" s="150">
        <v>0</v>
      </c>
      <c r="AQ16" s="151">
        <v>3</v>
      </c>
      <c r="AR16" s="151">
        <v>0</v>
      </c>
      <c r="AS16" s="152">
        <v>0</v>
      </c>
      <c r="AT16" s="150">
        <v>1</v>
      </c>
      <c r="AU16" s="151">
        <v>1</v>
      </c>
      <c r="AV16" s="151">
        <v>0</v>
      </c>
      <c r="AW16" s="152">
        <v>3</v>
      </c>
    </row>
    <row r="17" spans="2:49">
      <c r="B17" s="145">
        <v>67.8125</v>
      </c>
      <c r="C17" s="35">
        <v>30.904320987654323</v>
      </c>
      <c r="D17" s="35">
        <v>64.157518071958833</v>
      </c>
      <c r="E17" s="146">
        <v>124.84867725108565</v>
      </c>
      <c r="F17" s="145">
        <v>140.53374783465259</v>
      </c>
      <c r="G17" s="35">
        <v>32.722222222222221</v>
      </c>
      <c r="H17" s="35">
        <v>107.02380952380952</v>
      </c>
      <c r="I17" s="146">
        <v>14.140350877192981</v>
      </c>
      <c r="J17" s="145">
        <v>207.3125</v>
      </c>
      <c r="K17" s="35">
        <v>96.348765432098773</v>
      </c>
      <c r="L17" s="35">
        <v>233.66865079365078</v>
      </c>
      <c r="M17" s="146">
        <v>109.5877192982456</v>
      </c>
      <c r="N17" s="145">
        <v>627.75</v>
      </c>
      <c r="O17" s="35">
        <v>490.83333333333337</v>
      </c>
      <c r="P17" s="35">
        <v>535.11904761904759</v>
      </c>
      <c r="Q17" s="146">
        <v>556.77631578947364</v>
      </c>
      <c r="R17" s="145">
        <v>41.381678161603773</v>
      </c>
      <c r="S17" s="35">
        <v>98.166666666666671</v>
      </c>
      <c r="T17" s="35">
        <v>190.85912698412696</v>
      </c>
      <c r="U17" s="146">
        <v>320.54601545150445</v>
      </c>
      <c r="V17" s="145">
        <v>69.75</v>
      </c>
      <c r="W17" s="35">
        <v>26.712439472402078</v>
      </c>
      <c r="X17" s="35">
        <v>169.1928788982606</v>
      </c>
      <c r="Y17" s="146">
        <v>308.61391822594021</v>
      </c>
      <c r="Z17" s="150">
        <v>0</v>
      </c>
      <c r="AA17" s="151">
        <v>0</v>
      </c>
      <c r="AB17" s="151">
        <v>1</v>
      </c>
      <c r="AC17" s="152">
        <v>4</v>
      </c>
      <c r="AD17" s="150">
        <v>1</v>
      </c>
      <c r="AE17" s="151">
        <v>0</v>
      </c>
      <c r="AF17" s="151">
        <v>2</v>
      </c>
      <c r="AG17" s="152">
        <v>0</v>
      </c>
      <c r="AH17" s="150">
        <v>1</v>
      </c>
      <c r="AI17" s="151">
        <v>1</v>
      </c>
      <c r="AJ17" s="151">
        <v>5</v>
      </c>
      <c r="AK17" s="152">
        <v>3</v>
      </c>
      <c r="AL17" s="150">
        <v>4</v>
      </c>
      <c r="AM17" s="151">
        <v>7</v>
      </c>
      <c r="AN17" s="151">
        <v>12</v>
      </c>
      <c r="AO17" s="152">
        <v>17</v>
      </c>
      <c r="AP17" s="150">
        <v>0</v>
      </c>
      <c r="AQ17" s="151">
        <v>1</v>
      </c>
      <c r="AR17" s="151">
        <v>4</v>
      </c>
      <c r="AS17" s="152">
        <v>10</v>
      </c>
      <c r="AT17" s="150">
        <v>0</v>
      </c>
      <c r="AU17" s="151">
        <v>0</v>
      </c>
      <c r="AV17" s="151">
        <v>4</v>
      </c>
      <c r="AW17" s="152">
        <v>10</v>
      </c>
    </row>
    <row r="18" spans="2:49">
      <c r="B18" s="145">
        <v>207.3125</v>
      </c>
      <c r="C18" s="35">
        <v>98.166666666666671</v>
      </c>
      <c r="D18" s="35">
        <v>19.621031746031743</v>
      </c>
      <c r="E18" s="146">
        <v>141.40350877192981</v>
      </c>
      <c r="F18" s="145">
        <v>67.8125</v>
      </c>
      <c r="G18" s="35">
        <v>173.1647781732475</v>
      </c>
      <c r="H18" s="35">
        <v>108.90156725130765</v>
      </c>
      <c r="I18" s="146">
        <v>77.771929824561397</v>
      </c>
      <c r="J18" s="145">
        <v>69.75</v>
      </c>
      <c r="K18" s="35">
        <v>163.61111111111111</v>
      </c>
      <c r="L18" s="35">
        <v>114.60410259553974</v>
      </c>
      <c r="M18" s="146">
        <v>205.03508771929822</v>
      </c>
      <c r="N18" s="145">
        <v>79.456899205359036</v>
      </c>
      <c r="O18" s="35">
        <v>229.05555555555557</v>
      </c>
      <c r="P18" s="35">
        <v>21.404761904761905</v>
      </c>
      <c r="Q18" s="146">
        <v>300.48245614035085</v>
      </c>
      <c r="R18" s="145">
        <v>229.78179049176305</v>
      </c>
      <c r="S18" s="35">
        <v>93.100544205871117</v>
      </c>
      <c r="T18" s="35">
        <v>577.92857142857144</v>
      </c>
      <c r="U18" s="146">
        <v>174.98684210526315</v>
      </c>
      <c r="V18" s="145">
        <v>243.34512143704441</v>
      </c>
      <c r="W18" s="35">
        <v>28.428040789943637</v>
      </c>
      <c r="X18" s="35">
        <v>148.04960317460316</v>
      </c>
      <c r="Y18" s="146">
        <v>111.35526315789473</v>
      </c>
      <c r="Z18" s="150">
        <v>1</v>
      </c>
      <c r="AA18" s="151">
        <v>1</v>
      </c>
      <c r="AB18" s="151">
        <v>0</v>
      </c>
      <c r="AC18" s="152">
        <v>4</v>
      </c>
      <c r="AD18" s="150">
        <v>0</v>
      </c>
      <c r="AE18" s="151">
        <v>3</v>
      </c>
      <c r="AF18" s="151">
        <v>3</v>
      </c>
      <c r="AG18" s="152">
        <v>2</v>
      </c>
      <c r="AH18" s="150">
        <v>0</v>
      </c>
      <c r="AI18" s="151">
        <v>2</v>
      </c>
      <c r="AJ18" s="151">
        <v>3</v>
      </c>
      <c r="AK18" s="152">
        <v>6</v>
      </c>
      <c r="AL18" s="150">
        <v>1</v>
      </c>
      <c r="AM18" s="151">
        <v>3</v>
      </c>
      <c r="AN18" s="151">
        <v>0</v>
      </c>
      <c r="AO18" s="152">
        <v>9</v>
      </c>
      <c r="AP18" s="150">
        <v>2</v>
      </c>
      <c r="AQ18" s="151">
        <v>1</v>
      </c>
      <c r="AR18" s="151">
        <v>13</v>
      </c>
      <c r="AS18" s="152">
        <v>5</v>
      </c>
      <c r="AT18" s="150">
        <v>2</v>
      </c>
      <c r="AU18" s="151">
        <v>0</v>
      </c>
      <c r="AV18" s="151">
        <v>3</v>
      </c>
      <c r="AW18" s="152">
        <v>3</v>
      </c>
    </row>
    <row r="19" spans="2:49">
      <c r="B19" s="145">
        <v>69.75</v>
      </c>
      <c r="C19" s="35">
        <v>292.6820987654321</v>
      </c>
      <c r="D19" s="35">
        <v>107.02380952380952</v>
      </c>
      <c r="E19" s="146">
        <v>15.907894736842104</v>
      </c>
      <c r="F19" s="145">
        <v>209.25</v>
      </c>
      <c r="G19" s="35">
        <v>96.348765432098773</v>
      </c>
      <c r="H19" s="35">
        <v>19.621031746031743</v>
      </c>
      <c r="I19" s="146">
        <v>72.486702747431124</v>
      </c>
      <c r="J19" s="145">
        <v>346.8125</v>
      </c>
      <c r="K19" s="35">
        <v>290.8662995976913</v>
      </c>
      <c r="L19" s="35">
        <v>381.96603907112672</v>
      </c>
      <c r="M19" s="146">
        <v>193.75746571788775</v>
      </c>
      <c r="N19" s="145">
        <v>209.25</v>
      </c>
      <c r="O19" s="35">
        <v>32.722222222222221</v>
      </c>
      <c r="P19" s="35">
        <v>290.14873068066726</v>
      </c>
      <c r="Q19" s="146">
        <v>270.43421052631578</v>
      </c>
      <c r="R19" s="145">
        <v>67.8125</v>
      </c>
      <c r="S19" s="35">
        <v>32.722222222222221</v>
      </c>
      <c r="T19" s="35">
        <v>148.04960317460316</v>
      </c>
      <c r="U19" s="146">
        <v>208.22792696466152</v>
      </c>
      <c r="V19" s="145">
        <v>67.8125</v>
      </c>
      <c r="W19" s="35">
        <v>30.904320987654323</v>
      </c>
      <c r="X19" s="35">
        <v>105.24007936507935</v>
      </c>
      <c r="Y19" s="146">
        <v>208.4310169978707</v>
      </c>
      <c r="Z19" s="150">
        <v>0</v>
      </c>
      <c r="AA19" s="151">
        <v>4</v>
      </c>
      <c r="AB19" s="151">
        <v>2</v>
      </c>
      <c r="AC19" s="152">
        <v>0</v>
      </c>
      <c r="AD19" s="150">
        <v>1</v>
      </c>
      <c r="AE19" s="151">
        <v>1</v>
      </c>
      <c r="AF19" s="151">
        <v>0</v>
      </c>
      <c r="AG19" s="152">
        <v>2</v>
      </c>
      <c r="AH19" s="150">
        <v>2</v>
      </c>
      <c r="AI19" s="151">
        <v>4</v>
      </c>
      <c r="AJ19" s="151">
        <v>9</v>
      </c>
      <c r="AK19" s="152">
        <v>6</v>
      </c>
      <c r="AL19" s="150">
        <v>1</v>
      </c>
      <c r="AM19" s="151">
        <v>0</v>
      </c>
      <c r="AN19" s="151">
        <v>7</v>
      </c>
      <c r="AO19" s="152">
        <v>8</v>
      </c>
      <c r="AP19" s="150">
        <v>0</v>
      </c>
      <c r="AQ19" s="151">
        <v>0</v>
      </c>
      <c r="AR19" s="151">
        <v>3</v>
      </c>
      <c r="AS19" s="152">
        <v>7</v>
      </c>
      <c r="AT19" s="150">
        <v>0</v>
      </c>
      <c r="AU19" s="151">
        <v>0</v>
      </c>
      <c r="AV19" s="151">
        <v>2</v>
      </c>
      <c r="AW19" s="152">
        <v>7</v>
      </c>
    </row>
    <row r="20" spans="2:49">
      <c r="B20" s="145">
        <v>209.25</v>
      </c>
      <c r="C20" s="35">
        <v>14.546885337383358</v>
      </c>
      <c r="D20" s="35">
        <v>148.29070149153318</v>
      </c>
      <c r="E20" s="146">
        <v>26.802273099791638</v>
      </c>
      <c r="F20" s="145">
        <v>69.75</v>
      </c>
      <c r="G20" s="35">
        <v>120.79159664156749</v>
      </c>
      <c r="H20" s="35">
        <v>154.25615292591084</v>
      </c>
      <c r="I20" s="146">
        <v>182.47414602449876</v>
      </c>
      <c r="J20" s="145">
        <v>133.33304829104642</v>
      </c>
      <c r="K20" s="35">
        <v>30.904320987654323</v>
      </c>
      <c r="L20" s="35">
        <v>122.72301442826965</v>
      </c>
      <c r="M20" s="146">
        <v>268.66666666666663</v>
      </c>
      <c r="N20" s="145">
        <v>488.25</v>
      </c>
      <c r="O20" s="35">
        <v>556.27777777777783</v>
      </c>
      <c r="P20" s="35">
        <v>363.88095238095235</v>
      </c>
      <c r="Q20" s="146">
        <v>429.51315789473682</v>
      </c>
      <c r="R20" s="145">
        <v>119.99039830426277</v>
      </c>
      <c r="S20" s="35">
        <v>130.09028957624253</v>
      </c>
      <c r="T20" s="35">
        <v>241.92158680558688</v>
      </c>
      <c r="U20" s="146">
        <v>365.88157894736838</v>
      </c>
      <c r="V20" s="145">
        <v>70.533298281712604</v>
      </c>
      <c r="W20" s="35">
        <v>59.508154896784838</v>
      </c>
      <c r="X20" s="35">
        <v>122.97537362544232</v>
      </c>
      <c r="Y20" s="146">
        <v>43.827209179888136</v>
      </c>
      <c r="Z20" s="150">
        <v>1</v>
      </c>
      <c r="AA20" s="151">
        <v>0</v>
      </c>
      <c r="AB20" s="151">
        <v>3</v>
      </c>
      <c r="AC20" s="152">
        <v>1</v>
      </c>
      <c r="AD20" s="150">
        <v>0</v>
      </c>
      <c r="AE20" s="151">
        <v>2</v>
      </c>
      <c r="AF20" s="151">
        <v>4</v>
      </c>
      <c r="AG20" s="152">
        <v>6</v>
      </c>
      <c r="AH20" s="150">
        <v>1</v>
      </c>
      <c r="AI20" s="151">
        <v>0</v>
      </c>
      <c r="AJ20" s="151">
        <v>3</v>
      </c>
      <c r="AK20" s="152">
        <v>8</v>
      </c>
      <c r="AL20" s="150">
        <v>3</v>
      </c>
      <c r="AM20" s="151">
        <v>8</v>
      </c>
      <c r="AN20" s="151">
        <v>8</v>
      </c>
      <c r="AO20" s="152">
        <v>13</v>
      </c>
      <c r="AP20" s="150">
        <v>1</v>
      </c>
      <c r="AQ20" s="151">
        <v>2</v>
      </c>
      <c r="AR20" s="151">
        <v>6</v>
      </c>
      <c r="AS20" s="152">
        <v>11</v>
      </c>
      <c r="AT20" s="150">
        <v>1</v>
      </c>
      <c r="AU20" s="151">
        <v>1</v>
      </c>
      <c r="AV20" s="151">
        <v>3</v>
      </c>
      <c r="AW20" s="152">
        <v>1</v>
      </c>
    </row>
    <row r="21" spans="2:49">
      <c r="B21" s="145">
        <v>69.75</v>
      </c>
      <c r="C21" s="35">
        <v>227.23765432098767</v>
      </c>
      <c r="D21" s="35">
        <v>56.112342959786993</v>
      </c>
      <c r="E21" s="146">
        <v>77.771929824561397</v>
      </c>
      <c r="F21" s="145">
        <v>69.75</v>
      </c>
      <c r="G21" s="35">
        <v>30.904320987654323</v>
      </c>
      <c r="H21" s="35">
        <v>348.74124657670444</v>
      </c>
      <c r="I21" s="146">
        <v>109.5877192982456</v>
      </c>
      <c r="J21" s="145">
        <v>346.8125</v>
      </c>
      <c r="K21" s="35">
        <v>32.722222222222221</v>
      </c>
      <c r="L21" s="35">
        <v>105.24007936507935</v>
      </c>
      <c r="M21" s="146">
        <v>15.907894736842104</v>
      </c>
      <c r="N21" s="145">
        <v>65.83935042886533</v>
      </c>
      <c r="O21" s="35">
        <v>621.72222222222229</v>
      </c>
      <c r="P21" s="35">
        <v>363.88095238095235</v>
      </c>
      <c r="Q21" s="146">
        <v>174.98684210526315</v>
      </c>
      <c r="R21" s="145">
        <v>107.31553002301317</v>
      </c>
      <c r="S21" s="35">
        <v>163.61111111111111</v>
      </c>
      <c r="T21" s="35">
        <v>447.71626984126982</v>
      </c>
      <c r="U21" s="146">
        <v>79.53947368421052</v>
      </c>
      <c r="V21" s="145">
        <v>207.3125</v>
      </c>
      <c r="W21" s="35">
        <v>10.213960882461343</v>
      </c>
      <c r="X21" s="35">
        <v>19.621031746031743</v>
      </c>
      <c r="Y21" s="146">
        <v>45.956140350877192</v>
      </c>
      <c r="Z21" s="150">
        <v>0</v>
      </c>
      <c r="AA21" s="151">
        <v>3</v>
      </c>
      <c r="AB21" s="151">
        <v>1</v>
      </c>
      <c r="AC21" s="152">
        <v>2</v>
      </c>
      <c r="AD21" s="150">
        <v>0</v>
      </c>
      <c r="AE21" s="151">
        <v>0</v>
      </c>
      <c r="AF21" s="151">
        <v>8</v>
      </c>
      <c r="AG21" s="152">
        <v>3</v>
      </c>
      <c r="AH21" s="150">
        <v>2</v>
      </c>
      <c r="AI21" s="151">
        <v>0</v>
      </c>
      <c r="AJ21" s="151">
        <v>2</v>
      </c>
      <c r="AK21" s="152">
        <v>0</v>
      </c>
      <c r="AL21" s="150">
        <v>0</v>
      </c>
      <c r="AM21" s="151">
        <v>9</v>
      </c>
      <c r="AN21" s="151">
        <v>8</v>
      </c>
      <c r="AO21" s="152">
        <v>5</v>
      </c>
      <c r="AP21" s="150">
        <v>1</v>
      </c>
      <c r="AQ21" s="151">
        <v>2</v>
      </c>
      <c r="AR21" s="151">
        <v>10</v>
      </c>
      <c r="AS21" s="152">
        <v>2</v>
      </c>
      <c r="AT21" s="150">
        <v>1</v>
      </c>
      <c r="AU21" s="151">
        <v>0</v>
      </c>
      <c r="AV21" s="151">
        <v>0</v>
      </c>
      <c r="AW21" s="152">
        <v>1</v>
      </c>
    </row>
    <row r="22" spans="2:49">
      <c r="B22" s="145">
        <v>209.25</v>
      </c>
      <c r="C22" s="35">
        <v>163.61111111111111</v>
      </c>
      <c r="D22" s="35">
        <v>62.43055555555555</v>
      </c>
      <c r="E22" s="146">
        <v>173.21929824561403</v>
      </c>
      <c r="F22" s="145">
        <v>11.141220334652751</v>
      </c>
      <c r="G22" s="35">
        <v>229.05555555555557</v>
      </c>
      <c r="H22" s="35">
        <v>192.64285714285714</v>
      </c>
      <c r="I22" s="146">
        <v>45.956140350877192</v>
      </c>
      <c r="J22" s="145">
        <v>189.67620704104652</v>
      </c>
      <c r="K22" s="35">
        <v>227.23765432098767</v>
      </c>
      <c r="L22" s="35">
        <v>313.39581296001558</v>
      </c>
      <c r="M22" s="146">
        <v>151.66149975297569</v>
      </c>
      <c r="N22" s="145">
        <v>627.75</v>
      </c>
      <c r="O22" s="35">
        <v>98.166666666666671</v>
      </c>
      <c r="P22" s="35">
        <v>492.3095238095238</v>
      </c>
      <c r="Q22" s="146">
        <v>493.1447368421052</v>
      </c>
      <c r="R22" s="145">
        <v>207.3125</v>
      </c>
      <c r="S22" s="35">
        <v>248.12670763179673</v>
      </c>
      <c r="T22" s="35">
        <v>362.09722222222217</v>
      </c>
      <c r="U22" s="146">
        <v>245.67630426729366</v>
      </c>
      <c r="V22" s="145">
        <v>202.70809515671124</v>
      </c>
      <c r="W22" s="35">
        <v>98.032422759514091</v>
      </c>
      <c r="X22" s="35">
        <v>72.003429260362793</v>
      </c>
      <c r="Y22" s="146">
        <v>363.65146914699244</v>
      </c>
      <c r="Z22" s="150">
        <v>1</v>
      </c>
      <c r="AA22" s="151">
        <v>2</v>
      </c>
      <c r="AB22" s="151">
        <v>1</v>
      </c>
      <c r="AC22" s="152">
        <v>5</v>
      </c>
      <c r="AD22" s="150">
        <v>0</v>
      </c>
      <c r="AE22" s="151">
        <v>3</v>
      </c>
      <c r="AF22" s="151">
        <v>4</v>
      </c>
      <c r="AG22" s="152">
        <v>1</v>
      </c>
      <c r="AH22" s="150">
        <v>1</v>
      </c>
      <c r="AI22" s="151">
        <v>3</v>
      </c>
      <c r="AJ22" s="151">
        <v>7</v>
      </c>
      <c r="AK22" s="152">
        <v>5</v>
      </c>
      <c r="AL22" s="150">
        <v>4</v>
      </c>
      <c r="AM22" s="151">
        <v>1</v>
      </c>
      <c r="AN22" s="151">
        <v>11</v>
      </c>
      <c r="AO22" s="152">
        <v>15</v>
      </c>
      <c r="AP22" s="150">
        <v>1</v>
      </c>
      <c r="AQ22" s="151">
        <v>4</v>
      </c>
      <c r="AR22" s="151">
        <v>8</v>
      </c>
      <c r="AS22" s="152">
        <v>8</v>
      </c>
      <c r="AT22" s="150">
        <v>1</v>
      </c>
      <c r="AU22" s="151">
        <v>1</v>
      </c>
      <c r="AV22" s="151">
        <v>2</v>
      </c>
      <c r="AW22" s="152">
        <v>11</v>
      </c>
    </row>
    <row r="23" spans="2:49">
      <c r="B23" s="145">
        <v>112.90471872762514</v>
      </c>
      <c r="C23" s="35">
        <v>55.90878565027085</v>
      </c>
      <c r="D23" s="35">
        <v>89.708061286244316</v>
      </c>
      <c r="E23" s="146">
        <v>140.49988926862957</v>
      </c>
      <c r="F23" s="145">
        <v>149.97398408465253</v>
      </c>
      <c r="G23" s="35">
        <v>26.198305715641489</v>
      </c>
      <c r="H23" s="35">
        <v>64.214285714285708</v>
      </c>
      <c r="I23" s="146">
        <v>201.95405853690485</v>
      </c>
      <c r="J23" s="145">
        <v>69.75</v>
      </c>
      <c r="K23" s="35">
        <v>98.166666666666671</v>
      </c>
      <c r="L23" s="35">
        <v>362.09722222222217</v>
      </c>
      <c r="M23" s="146">
        <v>77.771929824561397</v>
      </c>
      <c r="N23" s="145">
        <v>207.3125</v>
      </c>
      <c r="O23" s="35">
        <v>359.94444444444446</v>
      </c>
      <c r="P23" s="35">
        <v>449.49999999999994</v>
      </c>
      <c r="Q23" s="146">
        <v>291.72958032435287</v>
      </c>
      <c r="R23" s="145">
        <v>69.75</v>
      </c>
      <c r="S23" s="35">
        <v>54.17727536404827</v>
      </c>
      <c r="T23" s="35">
        <v>449.49999999999994</v>
      </c>
      <c r="U23" s="146">
        <v>429.51315789473682</v>
      </c>
      <c r="V23" s="145">
        <v>67.8125</v>
      </c>
      <c r="W23" s="35">
        <v>32.722222222222221</v>
      </c>
      <c r="X23" s="35">
        <v>17.318550843685053</v>
      </c>
      <c r="Y23" s="146">
        <v>109.5877192982456</v>
      </c>
      <c r="Z23" s="150">
        <v>1</v>
      </c>
      <c r="AA23" s="151">
        <v>1</v>
      </c>
      <c r="AB23" s="151">
        <v>2</v>
      </c>
      <c r="AC23" s="152">
        <v>4</v>
      </c>
      <c r="AD23" s="150">
        <v>1</v>
      </c>
      <c r="AE23" s="151">
        <v>0</v>
      </c>
      <c r="AF23" s="151">
        <v>1</v>
      </c>
      <c r="AG23" s="152">
        <v>6</v>
      </c>
      <c r="AH23" s="150">
        <v>0</v>
      </c>
      <c r="AI23" s="151">
        <v>1</v>
      </c>
      <c r="AJ23" s="151">
        <v>8</v>
      </c>
      <c r="AK23" s="152">
        <v>2</v>
      </c>
      <c r="AL23" s="150">
        <v>1</v>
      </c>
      <c r="AM23" s="151">
        <v>5</v>
      </c>
      <c r="AN23" s="151">
        <v>10</v>
      </c>
      <c r="AO23" s="152">
        <v>9</v>
      </c>
      <c r="AP23" s="150">
        <v>0</v>
      </c>
      <c r="AQ23" s="151">
        <v>1</v>
      </c>
      <c r="AR23" s="151">
        <v>10</v>
      </c>
      <c r="AS23" s="152">
        <v>13</v>
      </c>
      <c r="AT23" s="150">
        <v>0</v>
      </c>
      <c r="AU23" s="151">
        <v>0</v>
      </c>
      <c r="AV23" s="151">
        <v>0</v>
      </c>
      <c r="AW23" s="152">
        <v>3</v>
      </c>
    </row>
    <row r="24" spans="2:49">
      <c r="B24" s="145">
        <v>67.8125</v>
      </c>
      <c r="C24" s="35">
        <v>32.722222222222221</v>
      </c>
      <c r="D24" s="35">
        <v>198.00961109470768</v>
      </c>
      <c r="E24" s="146">
        <v>10.151271461611881</v>
      </c>
      <c r="F24" s="145">
        <v>67.8125</v>
      </c>
      <c r="G24" s="35">
        <v>161.79320987654322</v>
      </c>
      <c r="H24" s="35">
        <v>148.04960317460316</v>
      </c>
      <c r="I24" s="146">
        <v>92.386854357832021</v>
      </c>
      <c r="J24" s="145">
        <v>207.3125</v>
      </c>
      <c r="K24" s="35">
        <v>292.6820987654321</v>
      </c>
      <c r="L24" s="35">
        <v>190.85912698412696</v>
      </c>
      <c r="M24" s="146">
        <v>202.2708760687652</v>
      </c>
      <c r="N24" s="145">
        <v>69.75</v>
      </c>
      <c r="O24" s="35">
        <v>211.44469443388081</v>
      </c>
      <c r="P24" s="35">
        <v>107.02380952380952</v>
      </c>
      <c r="Q24" s="146">
        <v>47.723684210526308</v>
      </c>
      <c r="R24" s="145">
        <v>67.8125</v>
      </c>
      <c r="S24" s="35">
        <v>78.857338851701627</v>
      </c>
      <c r="T24" s="35">
        <v>21.404761904761905</v>
      </c>
      <c r="U24" s="146">
        <v>238.61842105263156</v>
      </c>
      <c r="V24" s="145">
        <v>94.72741109328669</v>
      </c>
      <c r="W24" s="35">
        <v>299.10918735820422</v>
      </c>
      <c r="X24" s="35">
        <v>148.04960317460316</v>
      </c>
      <c r="Y24" s="146">
        <v>146.50726544085271</v>
      </c>
      <c r="Z24" s="150">
        <v>0</v>
      </c>
      <c r="AA24" s="151">
        <v>0</v>
      </c>
      <c r="AB24" s="151">
        <v>5</v>
      </c>
      <c r="AC24" s="152">
        <v>0</v>
      </c>
      <c r="AD24" s="150">
        <v>0</v>
      </c>
      <c r="AE24" s="151">
        <v>2</v>
      </c>
      <c r="AF24" s="151">
        <v>3</v>
      </c>
      <c r="AG24" s="152">
        <v>3</v>
      </c>
      <c r="AH24" s="150">
        <v>1</v>
      </c>
      <c r="AI24" s="151">
        <v>4</v>
      </c>
      <c r="AJ24" s="151">
        <v>4</v>
      </c>
      <c r="AK24" s="152">
        <v>6</v>
      </c>
      <c r="AL24" s="150">
        <v>0</v>
      </c>
      <c r="AM24" s="151">
        <v>3</v>
      </c>
      <c r="AN24" s="151">
        <v>2</v>
      </c>
      <c r="AO24" s="152">
        <v>1</v>
      </c>
      <c r="AP24" s="150">
        <v>0</v>
      </c>
      <c r="AQ24" s="151">
        <v>1</v>
      </c>
      <c r="AR24" s="151">
        <v>0</v>
      </c>
      <c r="AS24" s="152">
        <v>7</v>
      </c>
      <c r="AT24" s="150">
        <v>1</v>
      </c>
      <c r="AU24" s="151">
        <v>5</v>
      </c>
      <c r="AV24" s="151">
        <v>3</v>
      </c>
      <c r="AW24" s="152">
        <v>5</v>
      </c>
    </row>
    <row r="25" spans="2:49" ht="21" thickBot="1">
      <c r="B25" s="145">
        <v>207.3125</v>
      </c>
      <c r="C25" s="35">
        <v>96.348765432098773</v>
      </c>
      <c r="D25" s="35">
        <v>100.73485010264439</v>
      </c>
      <c r="E25" s="146">
        <v>14.140350877192981</v>
      </c>
      <c r="F25" s="145">
        <v>28.025923415347606</v>
      </c>
      <c r="G25" s="35">
        <v>98.166666666666671</v>
      </c>
      <c r="H25" s="35">
        <v>107.02380952380952</v>
      </c>
      <c r="I25" s="146">
        <v>15.907894736842104</v>
      </c>
      <c r="J25" s="145">
        <v>67.8125</v>
      </c>
      <c r="K25" s="35">
        <v>161.79320987654322</v>
      </c>
      <c r="L25" s="35">
        <v>196.72113141239672</v>
      </c>
      <c r="M25" s="146">
        <v>290.54590501613325</v>
      </c>
      <c r="N25" s="145">
        <v>246.78576873660853</v>
      </c>
      <c r="O25" s="35">
        <v>163.61111111111111</v>
      </c>
      <c r="P25" s="35">
        <v>577.92857142857144</v>
      </c>
      <c r="Q25" s="146">
        <v>524.96052631578948</v>
      </c>
      <c r="R25" s="145">
        <v>128.17329847410349</v>
      </c>
      <c r="S25" s="35">
        <v>347.46419358858674</v>
      </c>
      <c r="T25" s="35">
        <v>620.73809523809518</v>
      </c>
      <c r="U25" s="146">
        <v>206.80263157894734</v>
      </c>
      <c r="V25" s="145">
        <v>69.75</v>
      </c>
      <c r="W25" s="35">
        <v>347.9905654986361</v>
      </c>
      <c r="X25" s="35">
        <v>105.24007936507935</v>
      </c>
      <c r="Y25" s="146">
        <v>173.21929824561403</v>
      </c>
      <c r="Z25" s="150">
        <v>1</v>
      </c>
      <c r="AA25" s="151">
        <v>1</v>
      </c>
      <c r="AB25" s="151">
        <v>2</v>
      </c>
      <c r="AC25" s="152">
        <v>0</v>
      </c>
      <c r="AD25" s="150">
        <v>0</v>
      </c>
      <c r="AE25" s="151">
        <v>1</v>
      </c>
      <c r="AF25" s="151">
        <v>2</v>
      </c>
      <c r="AG25" s="152">
        <v>0</v>
      </c>
      <c r="AH25" s="150">
        <v>0</v>
      </c>
      <c r="AI25" s="151">
        <v>2</v>
      </c>
      <c r="AJ25" s="151">
        <v>5</v>
      </c>
      <c r="AK25" s="152">
        <v>9</v>
      </c>
      <c r="AL25" s="150">
        <v>2</v>
      </c>
      <c r="AM25" s="151">
        <v>2</v>
      </c>
      <c r="AN25" s="151">
        <v>13</v>
      </c>
      <c r="AO25" s="152">
        <v>16</v>
      </c>
      <c r="AP25" s="150">
        <v>1</v>
      </c>
      <c r="AQ25" s="151">
        <v>5</v>
      </c>
      <c r="AR25" s="151">
        <v>14</v>
      </c>
      <c r="AS25" s="152">
        <v>6</v>
      </c>
      <c r="AT25" s="150">
        <v>0</v>
      </c>
      <c r="AU25" s="151">
        <v>5</v>
      </c>
      <c r="AV25" s="151">
        <v>2</v>
      </c>
      <c r="AW25" s="152">
        <v>5</v>
      </c>
    </row>
    <row r="26" spans="2:49" ht="21" thickBot="1">
      <c r="B26" s="121">
        <f>_xlfn.STDEV.P(B6:B25)</f>
        <v>64.183394217556412</v>
      </c>
      <c r="C26" s="122">
        <f t="shared" ref="C26:AW26" si="0">_xlfn.STDEV.P(C6:C25)</f>
        <v>87.246347261185065</v>
      </c>
      <c r="D26" s="122">
        <f t="shared" si="0"/>
        <v>56.520733840857929</v>
      </c>
      <c r="E26" s="123">
        <f t="shared" si="0"/>
        <v>66.491977603759281</v>
      </c>
      <c r="F26" s="118">
        <f t="shared" si="0"/>
        <v>51.122331764380853</v>
      </c>
      <c r="G26" s="119">
        <f t="shared" si="0"/>
        <v>68.370535572398396</v>
      </c>
      <c r="H26" s="119">
        <f t="shared" si="0"/>
        <v>87.676137859213611</v>
      </c>
      <c r="I26" s="120">
        <f>_xlfn.STDEV.P(I6:I23,I25)</f>
        <v>98.05672255334683</v>
      </c>
      <c r="J26" s="118">
        <f t="shared" si="0"/>
        <v>103.26067632975233</v>
      </c>
      <c r="K26" s="119">
        <f t="shared" si="0"/>
        <v>88.306698772511353</v>
      </c>
      <c r="L26" s="119">
        <f t="shared" si="0"/>
        <v>106.85103508561259</v>
      </c>
      <c r="M26" s="120">
        <f t="shared" si="0"/>
        <v>83.40975442609961</v>
      </c>
      <c r="N26" s="121">
        <f t="shared" si="0"/>
        <v>203.35512046974145</v>
      </c>
      <c r="O26" s="122">
        <f t="shared" si="0"/>
        <v>196.91151000930358</v>
      </c>
      <c r="P26" s="122">
        <f t="shared" si="0"/>
        <v>183.78274626422797</v>
      </c>
      <c r="Q26" s="123">
        <f t="shared" si="0"/>
        <v>173.01363858742607</v>
      </c>
      <c r="R26" s="121">
        <f t="shared" si="0"/>
        <v>59.148515707785755</v>
      </c>
      <c r="S26" s="122">
        <f t="shared" si="0"/>
        <v>82.297619707579685</v>
      </c>
      <c r="T26" s="122">
        <f t="shared" si="0"/>
        <v>201.57708114596306</v>
      </c>
      <c r="U26" s="123">
        <f t="shared" si="0"/>
        <v>123.01538078734583</v>
      </c>
      <c r="V26" s="121">
        <f t="shared" si="0"/>
        <v>130.60242093115582</v>
      </c>
      <c r="W26" s="122">
        <f t="shared" si="0"/>
        <v>148.19955944101162</v>
      </c>
      <c r="X26" s="122">
        <f t="shared" si="0"/>
        <v>72.423025949387352</v>
      </c>
      <c r="Y26" s="123">
        <f t="shared" si="0"/>
        <v>141.13990259239981</v>
      </c>
      <c r="Z26" s="121">
        <f t="shared" si="0"/>
        <v>0.4898979485566356</v>
      </c>
      <c r="AA26" s="122">
        <f t="shared" si="0"/>
        <v>1.3219304066402287</v>
      </c>
      <c r="AB26" s="122">
        <f t="shared" si="0"/>
        <v>1.3883443376914821</v>
      </c>
      <c r="AC26" s="123">
        <f t="shared" si="0"/>
        <v>2.0802644062714721</v>
      </c>
      <c r="AD26" s="121">
        <f t="shared" si="0"/>
        <v>0.45825756949558399</v>
      </c>
      <c r="AE26" s="122">
        <f t="shared" si="0"/>
        <v>1.1874342087037917</v>
      </c>
      <c r="AF26" s="122">
        <f t="shared" si="0"/>
        <v>2.1447610589527217</v>
      </c>
      <c r="AG26" s="123">
        <f t="shared" si="0"/>
        <v>3.0079062485390065</v>
      </c>
      <c r="AH26" s="121">
        <f t="shared" si="0"/>
        <v>0.72629195231669752</v>
      </c>
      <c r="AI26" s="122">
        <f t="shared" si="0"/>
        <v>1.3076696830622021</v>
      </c>
      <c r="AJ26" s="122">
        <f t="shared" si="0"/>
        <v>2.5470571253900056</v>
      </c>
      <c r="AK26" s="123">
        <f t="shared" si="0"/>
        <v>2.6907248094147422</v>
      </c>
      <c r="AL26" s="121">
        <f t="shared" si="0"/>
        <v>1.42828568570857</v>
      </c>
      <c r="AM26" s="122">
        <f t="shared" si="0"/>
        <v>2.9542342493444895</v>
      </c>
      <c r="AN26" s="122">
        <f t="shared" si="0"/>
        <v>4.2482349275905165</v>
      </c>
      <c r="AO26" s="123">
        <f t="shared" si="0"/>
        <v>5.3935146240647205</v>
      </c>
      <c r="AP26" s="121">
        <f t="shared" si="0"/>
        <v>0.58949130612757983</v>
      </c>
      <c r="AQ26" s="122">
        <f t="shared" si="0"/>
        <v>1.3219304066402287</v>
      </c>
      <c r="AR26" s="122">
        <f t="shared" si="0"/>
        <v>4.6421977553740641</v>
      </c>
      <c r="AS26" s="123">
        <f t="shared" si="0"/>
        <v>3.8791107228332629</v>
      </c>
      <c r="AT26" s="121">
        <f t="shared" si="0"/>
        <v>0.99498743710661997</v>
      </c>
      <c r="AU26" s="122">
        <f t="shared" si="0"/>
        <v>2.3452078799117149</v>
      </c>
      <c r="AV26" s="122">
        <f t="shared" si="0"/>
        <v>1.7853571071357126</v>
      </c>
      <c r="AW26" s="123">
        <f t="shared" si="0"/>
        <v>4.4640228494038867</v>
      </c>
    </row>
    <row r="27" spans="2:49" ht="21" thickBot="1">
      <c r="B27" s="147">
        <f>AVERAGE(_xlfn.ANCHORARRAY(B6))</f>
        <v>139.07288718973751</v>
      </c>
      <c r="C27" s="148">
        <f t="shared" ref="C27:AW27" si="1">AVERAGE(_xlfn.ANCHORARRAY(C6))</f>
        <v>119.61965154342218</v>
      </c>
      <c r="D27" s="148">
        <f t="shared" si="1"/>
        <v>105.99549855939122</v>
      </c>
      <c r="E27" s="149">
        <f t="shared" si="1"/>
        <v>94.293146567213824</v>
      </c>
      <c r="F27" s="125">
        <f t="shared" si="1"/>
        <v>71.300537037895765</v>
      </c>
      <c r="G27" s="126">
        <f t="shared" si="1"/>
        <v>96.211603634072986</v>
      </c>
      <c r="H27" s="126">
        <f t="shared" si="1"/>
        <v>140.10824582975965</v>
      </c>
      <c r="I27" s="127">
        <f>AVERAGE(I6:I25)</f>
        <v>121.07925429948618</v>
      </c>
      <c r="J27" s="125">
        <f t="shared" si="1"/>
        <v>146.46155153955232</v>
      </c>
      <c r="K27" s="126">
        <f t="shared" si="1"/>
        <v>136.93124900925923</v>
      </c>
      <c r="L27" s="126">
        <f t="shared" si="1"/>
        <v>173.46910715116024</v>
      </c>
      <c r="M27" s="127">
        <f>AVERAGE(M6:M25)</f>
        <v>145.18807077480392</v>
      </c>
      <c r="N27" s="147">
        <f t="shared" si="1"/>
        <v>278.46951133060981</v>
      </c>
      <c r="O27" s="148">
        <f t="shared" si="1"/>
        <v>247.90113151181754</v>
      </c>
      <c r="P27" s="148">
        <f t="shared" si="1"/>
        <v>315.26256713657426</v>
      </c>
      <c r="Q27" s="149">
        <f t="shared" si="1"/>
        <v>328.09785370057716</v>
      </c>
      <c r="R27" s="147">
        <f t="shared" si="1"/>
        <v>94.65428653170045</v>
      </c>
      <c r="S27" s="148">
        <f t="shared" si="1"/>
        <v>139.30253900214134</v>
      </c>
      <c r="T27" s="148">
        <f t="shared" si="1"/>
        <v>289.22670811608066</v>
      </c>
      <c r="U27" s="149">
        <f t="shared" si="1"/>
        <v>186.83517151344932</v>
      </c>
      <c r="V27" s="147">
        <f t="shared" si="1"/>
        <v>151.97439464205087</v>
      </c>
      <c r="W27" s="148">
        <f t="shared" si="1"/>
        <v>146.95678693006931</v>
      </c>
      <c r="X27" s="148">
        <f t="shared" si="1"/>
        <v>102.38947501589516</v>
      </c>
      <c r="Y27" s="149">
        <f t="shared" si="1"/>
        <v>177.44908680225842</v>
      </c>
      <c r="Z27" s="147">
        <f t="shared" si="1"/>
        <v>0.6</v>
      </c>
      <c r="AA27" s="148">
        <f t="shared" si="1"/>
        <v>1.45</v>
      </c>
      <c r="AB27" s="148">
        <f t="shared" si="1"/>
        <v>2.15</v>
      </c>
      <c r="AC27" s="149">
        <f t="shared" si="1"/>
        <v>2.65</v>
      </c>
      <c r="AD27" s="147">
        <f t="shared" si="1"/>
        <v>0.3</v>
      </c>
      <c r="AE27" s="148">
        <f t="shared" si="1"/>
        <v>1.3</v>
      </c>
      <c r="AF27" s="148">
        <f t="shared" si="1"/>
        <v>3</v>
      </c>
      <c r="AG27" s="149">
        <f t="shared" si="1"/>
        <v>3.55</v>
      </c>
      <c r="AH27" s="147">
        <f t="shared" si="1"/>
        <v>0.65</v>
      </c>
      <c r="AI27" s="148">
        <f t="shared" si="1"/>
        <v>1.7</v>
      </c>
      <c r="AJ27" s="148">
        <f t="shared" si="1"/>
        <v>3.75</v>
      </c>
      <c r="AK27" s="149">
        <f t="shared" si="1"/>
        <v>4.4000000000000004</v>
      </c>
      <c r="AL27" s="147">
        <f t="shared" si="1"/>
        <v>1.6</v>
      </c>
      <c r="AM27" s="148">
        <f t="shared" si="1"/>
        <v>3.35</v>
      </c>
      <c r="AN27" s="148">
        <f t="shared" si="1"/>
        <v>6.95</v>
      </c>
      <c r="AO27" s="149">
        <f t="shared" si="1"/>
        <v>9.9</v>
      </c>
      <c r="AP27" s="147">
        <f t="shared" si="1"/>
        <v>0.45</v>
      </c>
      <c r="AQ27" s="148">
        <f t="shared" si="1"/>
        <v>1.95</v>
      </c>
      <c r="AR27" s="148">
        <f t="shared" si="1"/>
        <v>6.5</v>
      </c>
      <c r="AS27" s="149">
        <f t="shared" si="1"/>
        <v>5.55</v>
      </c>
      <c r="AT27" s="147">
        <f t="shared" si="1"/>
        <v>0.9</v>
      </c>
      <c r="AU27" s="148">
        <f t="shared" si="1"/>
        <v>2</v>
      </c>
      <c r="AV27" s="148">
        <f t="shared" si="1"/>
        <v>2.25</v>
      </c>
      <c r="AW27" s="149">
        <f t="shared" si="1"/>
        <v>5.35</v>
      </c>
    </row>
  </sheetData>
  <mergeCells count="19"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B1:AW1"/>
    <mergeCell ref="B2:Y2"/>
    <mergeCell ref="Z2:AW2"/>
    <mergeCell ref="B3:M3"/>
    <mergeCell ref="N3:Y3"/>
    <mergeCell ref="Z3:AK3"/>
    <mergeCell ref="AL3:AW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80FA-EBA7-F744-9205-49DAC61E2F0E}">
  <dimension ref="A1:K21"/>
  <sheetViews>
    <sheetView workbookViewId="0">
      <selection activeCell="C1" sqref="C1:C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30</v>
      </c>
      <c r="H1" t="s">
        <v>26</v>
      </c>
      <c r="I1" t="s">
        <v>27</v>
      </c>
      <c r="J1" t="s">
        <v>35</v>
      </c>
    </row>
    <row r="2" spans="1:11">
      <c r="A2">
        <v>3.7703799999999998</v>
      </c>
      <c r="B2">
        <v>54.310929999999999</v>
      </c>
      <c r="C2">
        <v>1.38348</v>
      </c>
      <c r="D2">
        <v>0</v>
      </c>
      <c r="E2">
        <v>2</v>
      </c>
      <c r="F2">
        <f>ABS(D2-E2)</f>
        <v>2</v>
      </c>
      <c r="G2">
        <v>3.76950381576621</v>
      </c>
      <c r="H2" s="38">
        <f>MIN(359, MAX(0, (A2 - $G$2 + 0.5) * 358 / 1 + 1))</f>
        <v>180.31367395569677</v>
      </c>
      <c r="I2" s="38">
        <f>IF(B2 &lt; $G$3,MAX(0,(B2 - $G$3  + 1) * (178.5 -1) / 1 + 1), MIN(359, (B2 - $G$3) * (359 - 178.5) / 2 + 178.5))</f>
        <v>359</v>
      </c>
      <c r="J2">
        <f>ABS(360/(MAX($E$2:$E$21)+1)*(E2+0.5)-(360-I2)) * ((620+(620/MAX($E$2:$E$21)) / 2 ) / 360)</f>
        <v>77.771929824561397</v>
      </c>
      <c r="K2" s="39">
        <f>E2*(360/(MAX(E$2:E$21)+1) * (620/360))*1.25 + 50</f>
        <v>127.5</v>
      </c>
    </row>
    <row r="3" spans="1:11">
      <c r="A3">
        <v>3.81141</v>
      </c>
      <c r="B3">
        <v>53.365609999999997</v>
      </c>
      <c r="C3">
        <v>1.06508</v>
      </c>
      <c r="D3">
        <v>2</v>
      </c>
      <c r="E3">
        <v>4</v>
      </c>
      <c r="F3">
        <f t="shared" ref="F3:F21" si="0">ABS(D3-E3)</f>
        <v>2</v>
      </c>
      <c r="G3">
        <v>51.8423876713289</v>
      </c>
      <c r="H3" s="38">
        <f t="shared" ref="H3:H21" si="1">MIN(359, MAX(0, (A3 - $G$2 + 0.5) * 358 / 1 + 1))</f>
        <v>195.00241395569682</v>
      </c>
      <c r="I3" s="38">
        <f t="shared" ref="I3:I21" si="2">IF(B3 &lt; $G$3,MAX(0,(B3 - $G$3  + 1) * (178.5 -1) / 1 + 1), MIN(359, (B3 - $G$3) * (359 - 178.5) / 2 + 178.5))</f>
        <v>315.9708151625664</v>
      </c>
      <c r="J3">
        <f t="shared" ref="J3:J21" si="3">ABS(360/(MAX($E$2:$E$21)+1)*(E3+0.5)-(360-I3)) * ((620+(620/MAX($E$2:$E$21)) / 2 ) / 360)</f>
        <v>65.347537326816919</v>
      </c>
    </row>
    <row r="4" spans="1:11">
      <c r="A4">
        <v>3.48265</v>
      </c>
      <c r="B4">
        <v>50.270130000000002</v>
      </c>
      <c r="C4">
        <v>1.8036399999999999</v>
      </c>
      <c r="D4">
        <v>19</v>
      </c>
      <c r="E4">
        <v>18</v>
      </c>
      <c r="F4">
        <f t="shared" si="0"/>
        <v>1</v>
      </c>
      <c r="H4" s="38">
        <f t="shared" si="1"/>
        <v>77.306333955696843</v>
      </c>
      <c r="I4" s="38">
        <f t="shared" si="2"/>
        <v>0</v>
      </c>
      <c r="J4">
        <f t="shared" si="3"/>
        <v>47.723684210526308</v>
      </c>
    </row>
    <row r="5" spans="1:11">
      <c r="A5">
        <v>3.6219299999999999</v>
      </c>
      <c r="B5">
        <v>54.120049999999999</v>
      </c>
      <c r="C5">
        <v>1.9038999999999999</v>
      </c>
      <c r="D5">
        <v>0</v>
      </c>
      <c r="E5">
        <v>9</v>
      </c>
      <c r="F5">
        <f t="shared" si="0"/>
        <v>9</v>
      </c>
      <c r="H5" s="38">
        <f t="shared" si="1"/>
        <v>127.16857395569679</v>
      </c>
      <c r="I5" s="38">
        <f t="shared" si="2"/>
        <v>359</v>
      </c>
      <c r="J5">
        <f t="shared" si="3"/>
        <v>300.48245614035085</v>
      </c>
    </row>
    <row r="6" spans="1:11">
      <c r="A6">
        <v>3.7818100000000001</v>
      </c>
      <c r="B6">
        <v>51.17465</v>
      </c>
      <c r="C6">
        <v>1.59724</v>
      </c>
      <c r="D6">
        <v>16</v>
      </c>
      <c r="E6">
        <v>13</v>
      </c>
      <c r="F6">
        <f t="shared" si="0"/>
        <v>3</v>
      </c>
      <c r="H6" s="38">
        <f t="shared" si="1"/>
        <v>184.40561395569688</v>
      </c>
      <c r="I6" s="38">
        <f t="shared" si="2"/>
        <v>59.976563339120119</v>
      </c>
      <c r="J6">
        <f t="shared" si="3"/>
        <v>100.79142532602893</v>
      </c>
    </row>
    <row r="7" spans="1:11">
      <c r="A7">
        <v>3.8152300000000001</v>
      </c>
      <c r="B7">
        <v>52.738639999999997</v>
      </c>
      <c r="C7">
        <v>1.10094</v>
      </c>
      <c r="D7">
        <v>5</v>
      </c>
      <c r="E7">
        <v>12</v>
      </c>
      <c r="F7">
        <f t="shared" si="0"/>
        <v>7</v>
      </c>
      <c r="H7" s="38">
        <f t="shared" si="1"/>
        <v>196.36997395569688</v>
      </c>
      <c r="I7" s="38">
        <f t="shared" si="2"/>
        <v>259.38677266256644</v>
      </c>
      <c r="J7">
        <f t="shared" si="3"/>
        <v>219.85907624129067</v>
      </c>
    </row>
    <row r="8" spans="1:11">
      <c r="A8">
        <v>3.7708200000000001</v>
      </c>
      <c r="B8">
        <v>53.355919999999998</v>
      </c>
      <c r="C8">
        <v>1.0365</v>
      </c>
      <c r="D8">
        <v>2</v>
      </c>
      <c r="E8">
        <v>10</v>
      </c>
      <c r="F8">
        <f t="shared" si="0"/>
        <v>8</v>
      </c>
      <c r="H8" s="38">
        <f t="shared" si="1"/>
        <v>180.47119395569686</v>
      </c>
      <c r="I8" s="38">
        <f t="shared" si="2"/>
        <v>315.0962926625665</v>
      </c>
      <c r="J8">
        <f t="shared" si="3"/>
        <v>254.69651729392234</v>
      </c>
    </row>
    <row r="9" spans="1:11">
      <c r="A9">
        <v>3.5930499999999999</v>
      </c>
      <c r="B9">
        <v>50.020780000000002</v>
      </c>
      <c r="C9">
        <v>2.0023599999999999</v>
      </c>
      <c r="D9">
        <v>19</v>
      </c>
      <c r="E9">
        <v>19</v>
      </c>
      <c r="F9">
        <f t="shared" si="0"/>
        <v>0</v>
      </c>
      <c r="H9" s="38">
        <f t="shared" si="1"/>
        <v>116.82953395569677</v>
      </c>
      <c r="I9" s="38">
        <f t="shared" si="2"/>
        <v>0</v>
      </c>
      <c r="J9">
        <f t="shared" si="3"/>
        <v>15.907894736842104</v>
      </c>
    </row>
    <row r="10" spans="1:11">
      <c r="A10">
        <v>3.8080799999999999</v>
      </c>
      <c r="B10">
        <v>51.85286</v>
      </c>
      <c r="C10">
        <v>1.19017</v>
      </c>
      <c r="D10">
        <v>10</v>
      </c>
      <c r="E10">
        <v>17</v>
      </c>
      <c r="F10">
        <f t="shared" si="0"/>
        <v>7</v>
      </c>
      <c r="H10" s="38">
        <f t="shared" si="1"/>
        <v>193.8102739556968</v>
      </c>
      <c r="I10" s="38">
        <f t="shared" si="2"/>
        <v>179.4451276625667</v>
      </c>
      <c r="J10">
        <f t="shared" si="3"/>
        <v>237.63765985971219</v>
      </c>
    </row>
    <row r="11" spans="1:11">
      <c r="A11">
        <v>3.7621699999999998</v>
      </c>
      <c r="B11">
        <v>0</v>
      </c>
      <c r="C11">
        <v>1.7463900000000001</v>
      </c>
      <c r="D11">
        <v>19</v>
      </c>
      <c r="E11">
        <v>0</v>
      </c>
      <c r="F11">
        <f t="shared" si="0"/>
        <v>19</v>
      </c>
      <c r="H11" s="38">
        <f t="shared" si="1"/>
        <v>177.37449395569675</v>
      </c>
      <c r="I11" s="38">
        <f t="shared" si="2"/>
        <v>0</v>
      </c>
      <c r="J11">
        <f t="shared" si="3"/>
        <v>620.40789473684208</v>
      </c>
    </row>
    <row r="12" spans="1:11">
      <c r="A12">
        <v>3.7094200000000002</v>
      </c>
      <c r="B12">
        <v>50.983260000000001</v>
      </c>
      <c r="C12">
        <v>1.3491299999999999</v>
      </c>
      <c r="D12">
        <v>18</v>
      </c>
      <c r="E12">
        <v>15</v>
      </c>
      <c r="F12">
        <f t="shared" si="0"/>
        <v>3</v>
      </c>
      <c r="H12" s="38">
        <f t="shared" si="1"/>
        <v>158.48999395569689</v>
      </c>
      <c r="I12" s="38">
        <f t="shared" si="2"/>
        <v>26.004838339120408</v>
      </c>
      <c r="J12">
        <f t="shared" si="3"/>
        <v>97.206360304098581</v>
      </c>
    </row>
    <row r="13" spans="1:11">
      <c r="A13">
        <v>3.7656800000000001</v>
      </c>
      <c r="B13">
        <v>53.49447</v>
      </c>
      <c r="C13">
        <v>1.26041</v>
      </c>
      <c r="D13">
        <v>1</v>
      </c>
      <c r="E13">
        <v>11</v>
      </c>
      <c r="F13">
        <f t="shared" si="0"/>
        <v>10</v>
      </c>
      <c r="H13" s="38">
        <f t="shared" si="1"/>
        <v>178.63107395569688</v>
      </c>
      <c r="I13" s="38">
        <f t="shared" si="2"/>
        <v>327.60043016256668</v>
      </c>
      <c r="J13">
        <f t="shared" si="3"/>
        <v>308.61391822594021</v>
      </c>
    </row>
    <row r="14" spans="1:11">
      <c r="A14">
        <v>3.7433000000000001</v>
      </c>
      <c r="B14">
        <v>50.101509999999998</v>
      </c>
      <c r="C14">
        <v>1.9911000000000001</v>
      </c>
      <c r="D14">
        <v>19</v>
      </c>
      <c r="E14">
        <v>16</v>
      </c>
      <c r="F14">
        <f t="shared" si="0"/>
        <v>3</v>
      </c>
      <c r="H14" s="38">
        <f t="shared" si="1"/>
        <v>170.61903395569686</v>
      </c>
      <c r="I14" s="38">
        <f t="shared" si="2"/>
        <v>0</v>
      </c>
      <c r="J14">
        <f t="shared" si="3"/>
        <v>111.35526315789473</v>
      </c>
    </row>
    <row r="15" spans="1:11">
      <c r="A15">
        <v>3.7203400000000002</v>
      </c>
      <c r="B15">
        <v>53.664230000000003</v>
      </c>
      <c r="C15">
        <v>1.39581</v>
      </c>
      <c r="D15">
        <v>0</v>
      </c>
      <c r="E15">
        <v>7</v>
      </c>
      <c r="F15">
        <f t="shared" si="0"/>
        <v>7</v>
      </c>
      <c r="H15" s="38">
        <f t="shared" si="1"/>
        <v>162.39935395569691</v>
      </c>
      <c r="I15" s="38">
        <f t="shared" si="2"/>
        <v>342.92127016256705</v>
      </c>
      <c r="J15">
        <f t="shared" si="3"/>
        <v>208.4310169978707</v>
      </c>
    </row>
    <row r="16" spans="1:11">
      <c r="A16">
        <v>3.8351500000000001</v>
      </c>
      <c r="B16">
        <v>52.432920000000003</v>
      </c>
      <c r="C16">
        <v>1.0096000000000001</v>
      </c>
      <c r="D16">
        <v>7</v>
      </c>
      <c r="E16">
        <v>8</v>
      </c>
      <c r="F16">
        <f t="shared" si="0"/>
        <v>1</v>
      </c>
      <c r="H16" s="38">
        <f t="shared" si="1"/>
        <v>203.50133395569685</v>
      </c>
      <c r="I16" s="38">
        <f t="shared" si="2"/>
        <v>231.79554266256699</v>
      </c>
      <c r="J16">
        <f t="shared" si="3"/>
        <v>43.827209179888136</v>
      </c>
    </row>
    <row r="17" spans="1:10">
      <c r="A17">
        <v>3.5398299999999998</v>
      </c>
      <c r="B17">
        <v>55.346229999999998</v>
      </c>
      <c r="C17">
        <v>1.36385</v>
      </c>
      <c r="D17">
        <v>0</v>
      </c>
      <c r="E17">
        <v>1</v>
      </c>
      <c r="F17">
        <f t="shared" si="0"/>
        <v>1</v>
      </c>
      <c r="H17" s="38">
        <f t="shared" si="1"/>
        <v>97.776773955696768</v>
      </c>
      <c r="I17" s="38">
        <f t="shared" si="2"/>
        <v>359</v>
      </c>
      <c r="J17">
        <f t="shared" si="3"/>
        <v>45.956140350877192</v>
      </c>
    </row>
    <row r="18" spans="1:10">
      <c r="A18">
        <v>3.5221300000000002</v>
      </c>
      <c r="B18">
        <v>53.241149999999998</v>
      </c>
      <c r="C18">
        <v>2.6552500000000001</v>
      </c>
      <c r="D18">
        <v>3</v>
      </c>
      <c r="E18">
        <v>14</v>
      </c>
      <c r="F18">
        <f t="shared" si="0"/>
        <v>11</v>
      </c>
      <c r="H18" s="38">
        <f t="shared" si="1"/>
        <v>91.440173955696906</v>
      </c>
      <c r="I18" s="38">
        <f t="shared" si="2"/>
        <v>304.73830016256647</v>
      </c>
      <c r="J18">
        <f t="shared" si="3"/>
        <v>363.65146914699244</v>
      </c>
    </row>
    <row r="19" spans="1:10">
      <c r="A19">
        <v>3.60798</v>
      </c>
      <c r="B19">
        <v>54.64799</v>
      </c>
      <c r="C19">
        <v>1.62016</v>
      </c>
      <c r="D19">
        <v>0</v>
      </c>
      <c r="E19">
        <v>3</v>
      </c>
      <c r="F19">
        <f t="shared" si="0"/>
        <v>3</v>
      </c>
      <c r="H19" s="38">
        <f t="shared" si="1"/>
        <v>122.17447395569683</v>
      </c>
      <c r="I19" s="38">
        <f t="shared" si="2"/>
        <v>359</v>
      </c>
      <c r="J19">
        <f t="shared" si="3"/>
        <v>109.5877192982456</v>
      </c>
    </row>
    <row r="20" spans="1:10">
      <c r="A20">
        <v>3.7452899999999998</v>
      </c>
      <c r="B20">
        <v>53.475490000000001</v>
      </c>
      <c r="C20">
        <v>2.2835800000000002</v>
      </c>
      <c r="D20">
        <v>1</v>
      </c>
      <c r="E20">
        <v>6</v>
      </c>
      <c r="F20">
        <f t="shared" si="0"/>
        <v>5</v>
      </c>
      <c r="H20" s="38">
        <f t="shared" si="1"/>
        <v>171.33145395569676</v>
      </c>
      <c r="I20" s="38">
        <f t="shared" si="2"/>
        <v>325.8874851625668</v>
      </c>
      <c r="J20">
        <f t="shared" si="3"/>
        <v>146.50726544085271</v>
      </c>
    </row>
    <row r="21" spans="1:10">
      <c r="A21">
        <v>3.7060300000000002</v>
      </c>
      <c r="B21">
        <v>54.849499999999999</v>
      </c>
      <c r="C21">
        <v>1.00047</v>
      </c>
      <c r="D21">
        <v>0</v>
      </c>
      <c r="E21">
        <v>5</v>
      </c>
      <c r="F21">
        <f t="shared" si="0"/>
        <v>5</v>
      </c>
      <c r="H21" s="38">
        <f t="shared" si="1"/>
        <v>157.2763739556969</v>
      </c>
      <c r="I21" s="38">
        <f t="shared" si="2"/>
        <v>359</v>
      </c>
      <c r="J21">
        <f t="shared" si="3"/>
        <v>173.21929824561403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479D-3465-1842-9F55-24D5D703FF3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29</v>
      </c>
      <c r="H1" t="s">
        <v>26</v>
      </c>
      <c r="I1" t="s">
        <v>27</v>
      </c>
      <c r="J1" t="s">
        <v>35</v>
      </c>
    </row>
    <row r="2" spans="1:10">
      <c r="A2">
        <v>3.74004</v>
      </c>
      <c r="B2">
        <v>52.334589999999999</v>
      </c>
      <c r="C2">
        <v>1.4785600000000001</v>
      </c>
      <c r="D2">
        <v>4</v>
      </c>
      <c r="E2">
        <v>5</v>
      </c>
      <c r="F2">
        <f>ABS(D2-E2)</f>
        <v>1</v>
      </c>
      <c r="G2">
        <v>3.8765548158774901</v>
      </c>
      <c r="H2" s="38">
        <f>MIN(359, MAX(0, (A2 - $G$2 + 0.5) * 358 / 1 + 1))</f>
        <v>131.12769591585857</v>
      </c>
      <c r="I2" s="38">
        <f>IF(B2 &lt; $G$3,MAX(0,(B2 - $G$3  + 1) * (178.5 -1) / 1 + 1), MIN(359, (B2 - $G$3) * (359 - 178.5) / 2 + 178.5))</f>
        <v>247.68544735508675</v>
      </c>
      <c r="J2">
        <f>ABS(360/(MAX($E$2:$E$21)+1)*(E2+0.5)-(360-I2)) * ((620+(620/MAX($E$2:$E$21)) / 2 ) / 360)</f>
        <v>35.113526135363074</v>
      </c>
    </row>
    <row r="3" spans="1:10">
      <c r="A3">
        <v>3.71983</v>
      </c>
      <c r="B3">
        <v>52.5229</v>
      </c>
      <c r="C3">
        <v>0.87775000000000003</v>
      </c>
      <c r="D3">
        <v>3</v>
      </c>
      <c r="E3">
        <v>4</v>
      </c>
      <c r="F3">
        <f t="shared" ref="F3:F21" si="0">ABS(D3-E3)</f>
        <v>1</v>
      </c>
      <c r="G3">
        <v>51.567992245372999</v>
      </c>
      <c r="H3" s="38">
        <f t="shared" ref="H3:H21" si="1">MIN(359, MAX(0, (A3 - $G$2 + 0.5) * 358 / 1 + 1))</f>
        <v>123.89251591585854</v>
      </c>
      <c r="I3" s="38">
        <f t="shared" ref="I3:I21" si="2">IF(B3 &lt; $G$3,MAX(0,(B3 - $G$3  + 1) * (178.5 -1) / 1 + 1), MIN(359, (B3 - $G$3) * (359 - 178.5) / 2 + 178.5))</f>
        <v>264.68042485508687</v>
      </c>
      <c r="J3">
        <f t="shared" ref="J3:J21" si="3">ABS(360/(MAX($E$2:$E$21)+1)*(E3+0.5)-(360-I3)) * ((620+(620/MAX($E$2:$E$21)) / 2 ) / 360)</f>
        <v>22.618456239529948</v>
      </c>
    </row>
    <row r="4" spans="1:10">
      <c r="A4">
        <v>3.5919599999999998</v>
      </c>
      <c r="B4">
        <v>50.760370000000002</v>
      </c>
      <c r="C4">
        <v>1.2041200000000001</v>
      </c>
      <c r="D4">
        <v>13</v>
      </c>
      <c r="E4">
        <v>13</v>
      </c>
      <c r="F4">
        <f t="shared" si="0"/>
        <v>0</v>
      </c>
      <c r="H4" s="38">
        <f t="shared" si="1"/>
        <v>78.115055915858491</v>
      </c>
      <c r="I4" s="38">
        <f t="shared" si="2"/>
        <v>35.147051446293055</v>
      </c>
      <c r="J4">
        <f t="shared" si="3"/>
        <v>1.5214300590923351</v>
      </c>
    </row>
    <row r="5" spans="1:10">
      <c r="A5">
        <v>3.6429100000000001</v>
      </c>
      <c r="B5">
        <v>51.922159999999998</v>
      </c>
      <c r="C5">
        <v>1.53027</v>
      </c>
      <c r="D5">
        <v>6</v>
      </c>
      <c r="E5">
        <v>11</v>
      </c>
      <c r="F5">
        <f t="shared" si="0"/>
        <v>5</v>
      </c>
      <c r="H5" s="38">
        <f t="shared" si="1"/>
        <v>96.355155915858589</v>
      </c>
      <c r="I5" s="38">
        <f t="shared" si="2"/>
        <v>210.46363985508671</v>
      </c>
      <c r="J5">
        <f t="shared" si="3"/>
        <v>225.57700839230742</v>
      </c>
    </row>
    <row r="6" spans="1:10">
      <c r="A6">
        <v>3.6230099999999998</v>
      </c>
      <c r="B6">
        <v>51.482909999999997</v>
      </c>
      <c r="C6">
        <v>0.98934999999999995</v>
      </c>
      <c r="D6">
        <v>8</v>
      </c>
      <c r="E6">
        <v>12</v>
      </c>
      <c r="F6">
        <f t="shared" si="0"/>
        <v>4</v>
      </c>
      <c r="H6" s="38">
        <f t="shared" si="1"/>
        <v>89.230955915858502</v>
      </c>
      <c r="I6" s="38">
        <f t="shared" si="2"/>
        <v>163.39790144629217</v>
      </c>
      <c r="J6">
        <f t="shared" si="3"/>
        <v>184.43395515916004</v>
      </c>
    </row>
    <row r="7" spans="1:10">
      <c r="A7">
        <v>3.6074299999999999</v>
      </c>
      <c r="B7">
        <v>52.003419999999998</v>
      </c>
      <c r="C7">
        <v>1.19173</v>
      </c>
      <c r="D7">
        <v>5</v>
      </c>
      <c r="E7">
        <v>10</v>
      </c>
      <c r="F7">
        <f t="shared" si="0"/>
        <v>5</v>
      </c>
      <c r="H7" s="38">
        <f t="shared" si="1"/>
        <v>83.653315915858528</v>
      </c>
      <c r="I7" s="38">
        <f t="shared" si="2"/>
        <v>217.79735485508672</v>
      </c>
      <c r="J7">
        <f t="shared" si="3"/>
        <v>195.84885320381539</v>
      </c>
    </row>
    <row r="8" spans="1:10">
      <c r="A8">
        <v>3.55735</v>
      </c>
      <c r="B8">
        <v>52.535499999999999</v>
      </c>
      <c r="C8">
        <v>0.91037000000000001</v>
      </c>
      <c r="D8">
        <v>3</v>
      </c>
      <c r="E8">
        <v>8</v>
      </c>
      <c r="F8">
        <f t="shared" si="0"/>
        <v>5</v>
      </c>
      <c r="H8" s="38">
        <f t="shared" si="1"/>
        <v>65.724675915858555</v>
      </c>
      <c r="I8" s="38">
        <f t="shared" si="2"/>
        <v>265.81757485508678</v>
      </c>
      <c r="J8">
        <f t="shared" si="3"/>
        <v>195.884920227625</v>
      </c>
    </row>
    <row r="9" spans="1:10">
      <c r="A9">
        <v>3.5478399999999999</v>
      </c>
      <c r="B9">
        <v>50.472949999999997</v>
      </c>
      <c r="C9">
        <v>1.3193999999999999</v>
      </c>
      <c r="D9">
        <v>14</v>
      </c>
      <c r="E9">
        <v>14</v>
      </c>
      <c r="F9">
        <f t="shared" si="0"/>
        <v>0</v>
      </c>
      <c r="H9" s="38">
        <f t="shared" si="1"/>
        <v>62.320095915858516</v>
      </c>
      <c r="I9" s="38">
        <f t="shared" si="2"/>
        <v>0</v>
      </c>
      <c r="J9">
        <f t="shared" si="3"/>
        <v>21.404761904761905</v>
      </c>
    </row>
    <row r="10" spans="1:10">
      <c r="A10">
        <v>3.4847199999999998</v>
      </c>
      <c r="B10">
        <v>54.232909999999997</v>
      </c>
      <c r="C10">
        <v>2.1825899999999998</v>
      </c>
      <c r="D10">
        <v>0</v>
      </c>
      <c r="E10">
        <v>1</v>
      </c>
      <c r="F10">
        <f t="shared" si="0"/>
        <v>1</v>
      </c>
      <c r="H10" s="38">
        <f t="shared" si="1"/>
        <v>39.723135915858492</v>
      </c>
      <c r="I10" s="38">
        <f t="shared" si="2"/>
        <v>359</v>
      </c>
      <c r="J10">
        <f t="shared" si="3"/>
        <v>62.43055555555555</v>
      </c>
    </row>
    <row r="11" spans="1:10">
      <c r="A11">
        <v>3.4925600000000001</v>
      </c>
      <c r="B11">
        <v>52.143839999999997</v>
      </c>
      <c r="C11">
        <v>1.49472</v>
      </c>
      <c r="D11">
        <v>5</v>
      </c>
      <c r="E11">
        <v>9</v>
      </c>
      <c r="F11">
        <f t="shared" si="0"/>
        <v>4</v>
      </c>
      <c r="H11" s="38">
        <f t="shared" si="1"/>
        <v>42.529855915858597</v>
      </c>
      <c r="I11" s="38">
        <f t="shared" si="2"/>
        <v>230.47025985508662</v>
      </c>
      <c r="J11">
        <f t="shared" si="3"/>
        <v>175.64437224151362</v>
      </c>
    </row>
    <row r="12" spans="1:10">
      <c r="A12">
        <v>3.3910800000000001</v>
      </c>
      <c r="B12">
        <v>55.135689999999997</v>
      </c>
      <c r="C12">
        <v>1.35111</v>
      </c>
      <c r="D12">
        <v>0</v>
      </c>
      <c r="E12">
        <v>0</v>
      </c>
      <c r="F12">
        <f t="shared" si="0"/>
        <v>0</v>
      </c>
      <c r="H12" s="38">
        <f t="shared" si="1"/>
        <v>6.2000159158585895</v>
      </c>
      <c r="I12" s="38">
        <f t="shared" si="2"/>
        <v>359</v>
      </c>
      <c r="J12">
        <f t="shared" si="3"/>
        <v>19.621031746031743</v>
      </c>
    </row>
    <row r="13" spans="1:10">
      <c r="A13">
        <v>3.5348000000000002</v>
      </c>
      <c r="B13">
        <v>52.635620000000003</v>
      </c>
      <c r="C13">
        <v>1.5642499999999999</v>
      </c>
      <c r="D13">
        <v>3</v>
      </c>
      <c r="E13">
        <v>7</v>
      </c>
      <c r="F13">
        <f t="shared" si="0"/>
        <v>4</v>
      </c>
      <c r="H13" s="38">
        <f t="shared" si="1"/>
        <v>57.651775915858614</v>
      </c>
      <c r="I13" s="38">
        <f t="shared" si="2"/>
        <v>274.85340485508715</v>
      </c>
      <c r="J13">
        <f t="shared" si="3"/>
        <v>169.1928788982606</v>
      </c>
    </row>
    <row r="14" spans="1:10">
      <c r="A14">
        <v>3.3069199999999999</v>
      </c>
      <c r="B14">
        <v>54.34543</v>
      </c>
      <c r="C14">
        <v>0.93132999999999999</v>
      </c>
      <c r="D14">
        <v>0</v>
      </c>
      <c r="E14">
        <v>3</v>
      </c>
      <c r="F14">
        <f t="shared" si="0"/>
        <v>3</v>
      </c>
      <c r="H14" s="38">
        <f t="shared" si="1"/>
        <v>0</v>
      </c>
      <c r="I14" s="38">
        <f t="shared" si="2"/>
        <v>359</v>
      </c>
      <c r="J14">
        <f t="shared" si="3"/>
        <v>148.04960317460316</v>
      </c>
    </row>
    <row r="15" spans="1:10">
      <c r="A15">
        <v>3.34389</v>
      </c>
      <c r="B15">
        <v>54.920819999999999</v>
      </c>
      <c r="C15">
        <v>1.01607</v>
      </c>
      <c r="D15">
        <v>0</v>
      </c>
      <c r="E15">
        <v>2</v>
      </c>
      <c r="F15">
        <f t="shared" si="0"/>
        <v>2</v>
      </c>
      <c r="H15" s="38">
        <f t="shared" si="1"/>
        <v>0</v>
      </c>
      <c r="I15" s="38">
        <f t="shared" si="2"/>
        <v>359</v>
      </c>
      <c r="J15">
        <f t="shared" si="3"/>
        <v>105.24007936507935</v>
      </c>
    </row>
    <row r="16" spans="1:10">
      <c r="A16">
        <v>3.5356900000000002</v>
      </c>
      <c r="B16">
        <v>52.614449999999998</v>
      </c>
      <c r="C16">
        <v>1.4847999999999999</v>
      </c>
      <c r="D16">
        <v>3</v>
      </c>
      <c r="E16">
        <v>6</v>
      </c>
      <c r="F16">
        <f t="shared" si="0"/>
        <v>3</v>
      </c>
      <c r="H16" s="38">
        <f t="shared" si="1"/>
        <v>57.970395915858631</v>
      </c>
      <c r="I16" s="38">
        <f t="shared" si="2"/>
        <v>272.94281235508669</v>
      </c>
      <c r="J16">
        <f t="shared" si="3"/>
        <v>122.97537362544232</v>
      </c>
    </row>
    <row r="17" spans="1:10">
      <c r="A17">
        <v>3.3532199999999999</v>
      </c>
      <c r="B17">
        <v>55.063630000000003</v>
      </c>
      <c r="C17">
        <v>1.0123200000000001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359</v>
      </c>
      <c r="J17">
        <f t="shared" si="3"/>
        <v>19.621031746031743</v>
      </c>
    </row>
    <row r="18" spans="1:10">
      <c r="A18">
        <v>3.4615200000000002</v>
      </c>
      <c r="B18">
        <v>52.031889999999997</v>
      </c>
      <c r="C18">
        <v>1.8227800000000001</v>
      </c>
      <c r="D18">
        <v>5</v>
      </c>
      <c r="E18">
        <v>7</v>
      </c>
      <c r="F18">
        <f t="shared" si="0"/>
        <v>2</v>
      </c>
      <c r="H18" s="38">
        <f t="shared" si="1"/>
        <v>31.417535915858611</v>
      </c>
      <c r="I18" s="38">
        <f t="shared" si="2"/>
        <v>220.3667723550866</v>
      </c>
      <c r="J18">
        <f t="shared" si="3"/>
        <v>72.003429260362793</v>
      </c>
    </row>
    <row r="19" spans="1:10">
      <c r="A19">
        <v>3.4961099999999998</v>
      </c>
      <c r="B19">
        <v>51.360720000000001</v>
      </c>
      <c r="C19">
        <v>0.87651999999999997</v>
      </c>
      <c r="D19">
        <v>9</v>
      </c>
      <c r="E19">
        <v>9</v>
      </c>
      <c r="F19">
        <f t="shared" si="0"/>
        <v>0</v>
      </c>
      <c r="H19" s="38">
        <f t="shared" si="1"/>
        <v>43.800755915858495</v>
      </c>
      <c r="I19" s="38">
        <f t="shared" si="2"/>
        <v>141.70917644629284</v>
      </c>
      <c r="J19">
        <f t="shared" si="3"/>
        <v>17.318550843685053</v>
      </c>
    </row>
    <row r="20" spans="1:10">
      <c r="A20">
        <v>3.3475100000000002</v>
      </c>
      <c r="B20">
        <v>54.10275</v>
      </c>
      <c r="C20">
        <v>1.09202</v>
      </c>
      <c r="D20">
        <v>0</v>
      </c>
      <c r="E20">
        <v>3</v>
      </c>
      <c r="F20">
        <f t="shared" si="0"/>
        <v>3</v>
      </c>
      <c r="H20" s="38">
        <f t="shared" si="1"/>
        <v>0</v>
      </c>
      <c r="I20" s="38">
        <f t="shared" si="2"/>
        <v>359</v>
      </c>
      <c r="J20">
        <f t="shared" si="3"/>
        <v>148.04960317460316</v>
      </c>
    </row>
    <row r="21" spans="1:10">
      <c r="A21">
        <v>3.3546900000000002</v>
      </c>
      <c r="B21">
        <v>54.774329999999999</v>
      </c>
      <c r="C21">
        <v>0.71996000000000004</v>
      </c>
      <c r="D21">
        <v>0</v>
      </c>
      <c r="E21">
        <v>2</v>
      </c>
      <c r="F21">
        <f t="shared" si="0"/>
        <v>2</v>
      </c>
      <c r="H21" s="38">
        <f t="shared" si="1"/>
        <v>0</v>
      </c>
      <c r="I21" s="38">
        <f t="shared" si="2"/>
        <v>359</v>
      </c>
      <c r="J21">
        <f t="shared" si="3"/>
        <v>105.24007936507935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1EEF-053C-DF4C-A23B-B54FEAEA5C25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28</v>
      </c>
      <c r="H1" t="s">
        <v>26</v>
      </c>
      <c r="I1" t="s">
        <v>27</v>
      </c>
      <c r="J1" t="s">
        <v>35</v>
      </c>
    </row>
    <row r="2" spans="1:10">
      <c r="A2">
        <v>3.2087400000000001</v>
      </c>
      <c r="B2">
        <v>50.785539999999997</v>
      </c>
      <c r="C2">
        <v>1.3190599999999999</v>
      </c>
      <c r="D2">
        <v>6</v>
      </c>
      <c r="E2">
        <v>6</v>
      </c>
      <c r="F2">
        <f>ABS(D2-E2)</f>
        <v>0</v>
      </c>
      <c r="G2">
        <v>3.2608351876700898</v>
      </c>
      <c r="H2" s="38">
        <f>MIN(359, MAX(0, (A2 - $G$2 + 0.5) * 358 / 1 + 1))</f>
        <v>161.34992281410788</v>
      </c>
      <c r="I2" s="38">
        <f>IF(B2 &lt; $G$3,MAX(0,(B2 - $G$3  + 1) * (178.5 -1) / 1 + 1), MIN(359, (B2 - $G$3) * (359 - 178.5) / 2 + 178.5))</f>
        <v>110.57182054485124</v>
      </c>
      <c r="J2">
        <f>ABS(360/(MAX($E$2:$E$21)+1)*(E2+0.5)-(360-I2)) * ((620+(620/MAX($E$2:$E$21)) / 2 ) / 360)</f>
        <v>28.046906478650097</v>
      </c>
    </row>
    <row r="3" spans="1:10">
      <c r="A3">
        <v>3.1642199999999998</v>
      </c>
      <c r="B3">
        <v>52.004539999999999</v>
      </c>
      <c r="C3">
        <v>1.10578</v>
      </c>
      <c r="D3">
        <v>2</v>
      </c>
      <c r="E3">
        <v>5</v>
      </c>
      <c r="F3">
        <f t="shared" ref="F3:F21" si="0">ABS(D3-E3)</f>
        <v>3</v>
      </c>
      <c r="G3">
        <v>51.168233968761399</v>
      </c>
      <c r="H3" s="38">
        <f t="shared" ref="H3:H21" si="1">MIN(359, MAX(0, (A3 - $G$2 + 0.5) * 358 / 1 + 1))</f>
        <v>145.41176281410776</v>
      </c>
      <c r="I3" s="38">
        <f t="shared" ref="I3:I21" si="2">IF(B3 &lt; $G$3,MAX(0,(B3 - $G$3  + 1) * (178.5 -1) / 1 + 1), MIN(359, (B3 - $G$3) * (359 - 178.5) / 2 + 178.5))</f>
        <v>253.97661931928363</v>
      </c>
      <c r="J3">
        <f t="shared" ref="J3:J21" si="3">ABS(360/(MAX($E$2:$E$21)+1)*(E3+0.5)-(360-I3)) * ((620+(620/MAX($E$2:$E$21)) / 2 ) / 360)</f>
        <v>167.2044098119076</v>
      </c>
    </row>
    <row r="4" spans="1:10">
      <c r="A4">
        <v>3.1539899999999998</v>
      </c>
      <c r="B4">
        <v>0</v>
      </c>
      <c r="C4">
        <v>1.6508100000000001</v>
      </c>
      <c r="D4">
        <v>9</v>
      </c>
      <c r="E4">
        <v>0</v>
      </c>
      <c r="F4">
        <f t="shared" si="0"/>
        <v>9</v>
      </c>
      <c r="H4" s="38">
        <f t="shared" si="1"/>
        <v>141.74942281410779</v>
      </c>
      <c r="I4" s="38">
        <f t="shared" si="2"/>
        <v>0</v>
      </c>
      <c r="J4">
        <f t="shared" si="3"/>
        <v>621.72222222222229</v>
      </c>
    </row>
    <row r="5" spans="1:10">
      <c r="A5">
        <v>3.18276</v>
      </c>
      <c r="B5">
        <v>50.354520000000001</v>
      </c>
      <c r="C5">
        <v>1.94557</v>
      </c>
      <c r="D5">
        <v>9</v>
      </c>
      <c r="E5">
        <v>9</v>
      </c>
      <c r="F5">
        <f t="shared" si="0"/>
        <v>0</v>
      </c>
      <c r="H5" s="38">
        <f t="shared" si="1"/>
        <v>152.04908281410786</v>
      </c>
      <c r="I5" s="38">
        <f t="shared" si="2"/>
        <v>34.06577054485183</v>
      </c>
      <c r="J5">
        <f t="shared" si="3"/>
        <v>29.205984107770767</v>
      </c>
    </row>
    <row r="6" spans="1:10">
      <c r="A6">
        <v>3.1808800000000002</v>
      </c>
      <c r="B6">
        <v>53.204090000000001</v>
      </c>
      <c r="C6">
        <v>1.2350300000000001</v>
      </c>
      <c r="D6">
        <v>0</v>
      </c>
      <c r="E6">
        <v>4</v>
      </c>
      <c r="F6">
        <f t="shared" si="0"/>
        <v>4</v>
      </c>
      <c r="H6" s="38">
        <f t="shared" si="1"/>
        <v>151.3760428141079</v>
      </c>
      <c r="I6" s="38">
        <f t="shared" si="2"/>
        <v>359</v>
      </c>
      <c r="J6">
        <f t="shared" si="3"/>
        <v>292.6820987654321</v>
      </c>
    </row>
    <row r="7" spans="1:10">
      <c r="A7">
        <v>3.2387199999999998</v>
      </c>
      <c r="B7">
        <v>49.974429999999998</v>
      </c>
      <c r="C7">
        <v>1.4748399999999999</v>
      </c>
      <c r="D7">
        <v>9</v>
      </c>
      <c r="E7">
        <v>8</v>
      </c>
      <c r="F7">
        <f t="shared" si="0"/>
        <v>1</v>
      </c>
      <c r="H7" s="38">
        <f t="shared" si="1"/>
        <v>172.08276281410778</v>
      </c>
      <c r="I7" s="38">
        <f t="shared" si="2"/>
        <v>0</v>
      </c>
      <c r="J7">
        <f t="shared" si="3"/>
        <v>98.166666666666671</v>
      </c>
    </row>
    <row r="8" spans="1:10">
      <c r="A8">
        <v>3.1991399999999999</v>
      </c>
      <c r="B8">
        <v>51.63946</v>
      </c>
      <c r="C8">
        <v>1.15927</v>
      </c>
      <c r="D8">
        <v>3</v>
      </c>
      <c r="E8">
        <v>7</v>
      </c>
      <c r="F8">
        <f t="shared" si="0"/>
        <v>4</v>
      </c>
      <c r="H8" s="38">
        <f t="shared" si="1"/>
        <v>157.91312281410779</v>
      </c>
      <c r="I8" s="38">
        <f t="shared" si="2"/>
        <v>221.02814931928373</v>
      </c>
      <c r="J8">
        <f t="shared" si="3"/>
        <v>238.19623441067321</v>
      </c>
    </row>
    <row r="9" spans="1:10">
      <c r="A9">
        <v>3.1587399999999999</v>
      </c>
      <c r="B9">
        <v>53.902169999999998</v>
      </c>
      <c r="C9">
        <v>1.31725</v>
      </c>
      <c r="D9">
        <v>0</v>
      </c>
      <c r="E9">
        <v>2</v>
      </c>
      <c r="F9">
        <f t="shared" si="0"/>
        <v>2</v>
      </c>
      <c r="H9" s="38">
        <f t="shared" si="1"/>
        <v>143.44992281410779</v>
      </c>
      <c r="I9" s="38">
        <f t="shared" si="2"/>
        <v>359</v>
      </c>
      <c r="J9">
        <f t="shared" si="3"/>
        <v>161.79320987654322</v>
      </c>
    </row>
    <row r="10" spans="1:10">
      <c r="A10">
        <v>3.18336</v>
      </c>
      <c r="B10">
        <v>52.854709999999997</v>
      </c>
      <c r="C10">
        <v>1.3399000000000001</v>
      </c>
      <c r="D10">
        <v>0</v>
      </c>
      <c r="E10">
        <v>3</v>
      </c>
      <c r="F10">
        <f t="shared" si="0"/>
        <v>3</v>
      </c>
      <c r="H10" s="38">
        <f t="shared" si="1"/>
        <v>152.26388281410783</v>
      </c>
      <c r="I10" s="38">
        <f t="shared" si="2"/>
        <v>330.70446181928349</v>
      </c>
      <c r="J10">
        <f t="shared" si="3"/>
        <v>175.79916052949994</v>
      </c>
    </row>
    <row r="11" spans="1:10">
      <c r="A11">
        <v>3.1853400000000001</v>
      </c>
      <c r="B11">
        <v>55.076210000000003</v>
      </c>
      <c r="C11">
        <v>1.2581500000000001</v>
      </c>
      <c r="D11">
        <v>0</v>
      </c>
      <c r="E11">
        <v>1</v>
      </c>
      <c r="F11">
        <f t="shared" si="0"/>
        <v>1</v>
      </c>
      <c r="H11" s="38">
        <f t="shared" si="1"/>
        <v>152.97272281410787</v>
      </c>
      <c r="I11" s="38">
        <f t="shared" si="2"/>
        <v>359</v>
      </c>
      <c r="J11">
        <f t="shared" si="3"/>
        <v>96.348765432098773</v>
      </c>
    </row>
    <row r="12" spans="1:10">
      <c r="A12">
        <v>3.1777500000000001</v>
      </c>
      <c r="B12">
        <v>54.654789999999998</v>
      </c>
      <c r="C12">
        <v>2.26118</v>
      </c>
      <c r="D12">
        <v>0</v>
      </c>
      <c r="E12">
        <v>1</v>
      </c>
      <c r="F12">
        <f t="shared" si="0"/>
        <v>1</v>
      </c>
      <c r="H12" s="38">
        <f t="shared" si="1"/>
        <v>150.25550281410787</v>
      </c>
      <c r="I12" s="38">
        <f t="shared" si="2"/>
        <v>359</v>
      </c>
      <c r="J12">
        <f t="shared" si="3"/>
        <v>96.348765432098773</v>
      </c>
    </row>
    <row r="13" spans="1:10">
      <c r="A13">
        <v>3.2180200000000001</v>
      </c>
      <c r="B13">
        <v>52.344900000000003</v>
      </c>
      <c r="C13">
        <v>1.52979</v>
      </c>
      <c r="D13">
        <v>2</v>
      </c>
      <c r="E13">
        <v>2</v>
      </c>
      <c r="F13">
        <f t="shared" si="0"/>
        <v>0</v>
      </c>
      <c r="H13" s="38">
        <f t="shared" si="1"/>
        <v>164.67216281410788</v>
      </c>
      <c r="I13" s="38">
        <f t="shared" si="2"/>
        <v>284.694109319284</v>
      </c>
      <c r="J13">
        <f t="shared" si="3"/>
        <v>26.712439472402078</v>
      </c>
    </row>
    <row r="14" spans="1:10">
      <c r="A14">
        <v>3.23874</v>
      </c>
      <c r="B14">
        <v>51.609920000000002</v>
      </c>
      <c r="C14">
        <v>1.10321</v>
      </c>
      <c r="D14">
        <v>3</v>
      </c>
      <c r="E14">
        <v>3</v>
      </c>
      <c r="F14">
        <f t="shared" si="0"/>
        <v>0</v>
      </c>
      <c r="H14" s="38">
        <f t="shared" si="1"/>
        <v>172.08992281410781</v>
      </c>
      <c r="I14" s="38">
        <f t="shared" si="2"/>
        <v>218.36216431928398</v>
      </c>
      <c r="J14">
        <f t="shared" si="3"/>
        <v>28.428040789943637</v>
      </c>
    </row>
    <row r="15" spans="1:10">
      <c r="A15">
        <v>3.16629</v>
      </c>
      <c r="B15">
        <v>54.714849999999998</v>
      </c>
      <c r="C15">
        <v>1.5867199999999999</v>
      </c>
      <c r="D15">
        <v>0</v>
      </c>
      <c r="E15">
        <v>0</v>
      </c>
      <c r="F15">
        <f t="shared" si="0"/>
        <v>0</v>
      </c>
      <c r="H15" s="38">
        <f t="shared" si="1"/>
        <v>146.15282281410785</v>
      </c>
      <c r="I15" s="38">
        <f t="shared" si="2"/>
        <v>359</v>
      </c>
      <c r="J15">
        <f t="shared" si="3"/>
        <v>30.904320987654323</v>
      </c>
    </row>
    <row r="16" spans="1:10">
      <c r="A16">
        <v>3.2046100000000002</v>
      </c>
      <c r="B16">
        <v>51.747010000000003</v>
      </c>
      <c r="C16">
        <v>1.3163199999999999</v>
      </c>
      <c r="D16">
        <v>3</v>
      </c>
      <c r="E16">
        <v>4</v>
      </c>
      <c r="F16">
        <f t="shared" si="0"/>
        <v>1</v>
      </c>
      <c r="H16" s="38">
        <f t="shared" si="1"/>
        <v>159.8713828141079</v>
      </c>
      <c r="I16" s="38">
        <f t="shared" si="2"/>
        <v>230.73453681928402</v>
      </c>
      <c r="J16">
        <f t="shared" si="3"/>
        <v>59.508154896784838</v>
      </c>
    </row>
    <row r="17" spans="1:10">
      <c r="A17">
        <v>3.2187000000000001</v>
      </c>
      <c r="B17">
        <v>51.106929999999998</v>
      </c>
      <c r="C17">
        <v>0.91163000000000005</v>
      </c>
      <c r="D17">
        <v>5</v>
      </c>
      <c r="E17">
        <v>5</v>
      </c>
      <c r="F17">
        <f t="shared" si="0"/>
        <v>0</v>
      </c>
      <c r="H17" s="38">
        <f t="shared" si="1"/>
        <v>164.91560281410787</v>
      </c>
      <c r="I17" s="38">
        <f t="shared" si="2"/>
        <v>167.6185455448514</v>
      </c>
      <c r="J17">
        <f t="shared" si="3"/>
        <v>10.213960882461343</v>
      </c>
    </row>
    <row r="18" spans="1:10">
      <c r="A18">
        <v>3.2308699999999999</v>
      </c>
      <c r="B18">
        <v>50.568649999999998</v>
      </c>
      <c r="C18">
        <v>0.82472000000000001</v>
      </c>
      <c r="D18">
        <v>7</v>
      </c>
      <c r="E18">
        <v>6</v>
      </c>
      <c r="F18">
        <f t="shared" si="0"/>
        <v>1</v>
      </c>
      <c r="H18" s="38">
        <f t="shared" si="1"/>
        <v>169.2724628141078</v>
      </c>
      <c r="I18" s="38">
        <f t="shared" si="2"/>
        <v>72.073845544851352</v>
      </c>
      <c r="J18">
        <f t="shared" si="3"/>
        <v>98.032422759514091</v>
      </c>
    </row>
    <row r="19" spans="1:10">
      <c r="A19">
        <v>3.4502000000000002</v>
      </c>
      <c r="B19">
        <v>50.022350000000003</v>
      </c>
      <c r="C19">
        <v>1.3504400000000001</v>
      </c>
      <c r="D19">
        <v>9</v>
      </c>
      <c r="E19">
        <v>9</v>
      </c>
      <c r="F19">
        <f t="shared" si="0"/>
        <v>0</v>
      </c>
      <c r="H19" s="38">
        <f t="shared" si="1"/>
        <v>247.79260281410788</v>
      </c>
      <c r="I19" s="38">
        <f t="shared" si="2"/>
        <v>0</v>
      </c>
      <c r="J19">
        <f t="shared" si="3"/>
        <v>32.722222222222221</v>
      </c>
    </row>
    <row r="20" spans="1:10">
      <c r="A20">
        <v>3.5489299999999999</v>
      </c>
      <c r="B20">
        <v>51.611840000000001</v>
      </c>
      <c r="C20">
        <v>1.5472999999999999</v>
      </c>
      <c r="D20">
        <v>3</v>
      </c>
      <c r="E20">
        <v>8</v>
      </c>
      <c r="F20">
        <f t="shared" si="0"/>
        <v>5</v>
      </c>
      <c r="H20" s="38">
        <f t="shared" si="1"/>
        <v>283.13794281410782</v>
      </c>
      <c r="I20" s="38">
        <f t="shared" si="2"/>
        <v>218.53544431928381</v>
      </c>
      <c r="J20">
        <f t="shared" si="3"/>
        <v>299.10918735820422</v>
      </c>
    </row>
    <row r="21" spans="1:10">
      <c r="A21">
        <v>3.3509199999999999</v>
      </c>
      <c r="B21">
        <v>52.308669999999999</v>
      </c>
      <c r="C21">
        <v>0.82210000000000005</v>
      </c>
      <c r="D21">
        <v>2</v>
      </c>
      <c r="E21">
        <v>7</v>
      </c>
      <c r="F21">
        <f t="shared" si="0"/>
        <v>5</v>
      </c>
      <c r="H21" s="38">
        <f t="shared" si="1"/>
        <v>212.2503628141078</v>
      </c>
      <c r="I21" s="38">
        <f t="shared" si="2"/>
        <v>281.42435181928369</v>
      </c>
      <c r="J21">
        <f t="shared" si="3"/>
        <v>347.9905654986361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F4B3-30B1-2E45-A889-F2D599C9CDFE}">
  <dimension ref="A1:J21"/>
  <sheetViews>
    <sheetView zoomScale="106"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  <col min="8" max="8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25</v>
      </c>
      <c r="H1" t="s">
        <v>26</v>
      </c>
      <c r="I1" t="s">
        <v>27</v>
      </c>
      <c r="J1" t="s">
        <v>35</v>
      </c>
    </row>
    <row r="2" spans="1:10">
      <c r="A2">
        <v>3.9519899999999999</v>
      </c>
      <c r="B2">
        <v>53.949350000000003</v>
      </c>
      <c r="C2">
        <v>1.38323</v>
      </c>
      <c r="D2">
        <v>0</v>
      </c>
      <c r="E2">
        <v>1</v>
      </c>
      <c r="F2">
        <f>ABS(D2-E2)</f>
        <v>1</v>
      </c>
      <c r="G2" s="37">
        <v>3.9263496962260498</v>
      </c>
      <c r="H2" s="38">
        <f>MIN(359, MAX(0, (A2 - $G$2 + 0.5) * 358 / 1 + 1))</f>
        <v>189.17922875107413</v>
      </c>
      <c r="I2" s="38">
        <f>IF(B2 &lt; $G$3,MAX(0,(B2 - $G$3  + 1) * (178.5 -1) / 1 + 1), MIN(359, (B2 - $G$3) * (359 - 178.5) / 2 + 178.5))</f>
        <v>304.57855953202335</v>
      </c>
      <c r="J2">
        <f>ABS(360/(MAX($E$2:$E$21)+1)*(E2+0.5)-(360-I2)) * ((620+(620/MAX($E$2:$E$21)) / 2 ) / 360)</f>
        <v>101.87095909329524</v>
      </c>
    </row>
    <row r="3" spans="1:10">
      <c r="A3">
        <v>4.0242199999999997</v>
      </c>
      <c r="B3">
        <v>51.019060000000003</v>
      </c>
      <c r="C3">
        <v>1.4706900000000001</v>
      </c>
      <c r="D3">
        <v>4</v>
      </c>
      <c r="E3">
        <v>4</v>
      </c>
      <c r="F3">
        <f t="shared" ref="F3:F21" si="0">ABS(D3-E3)</f>
        <v>0</v>
      </c>
      <c r="G3" s="37">
        <v>52.552357650614702</v>
      </c>
      <c r="H3" s="38">
        <f t="shared" ref="H3:H21" si="1">MIN(359, MAX(0, (A3 - $G$2 + 0.5) * 358 / 1 + 1))</f>
        <v>215.03756875107408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ABS(360/(MAX($E$2:$E$21)+1)*(E3+0.5)-(360-I3)) * ((620+(620/MAX($E$2:$E$21)) / 2 ) / 360)</f>
        <v>69.75</v>
      </c>
    </row>
    <row r="4" spans="1:10">
      <c r="A4">
        <v>3.9718599999999999</v>
      </c>
      <c r="B4">
        <v>53.884920000000001</v>
      </c>
      <c r="C4">
        <v>1.5919000000000001</v>
      </c>
      <c r="D4">
        <v>0</v>
      </c>
      <c r="E4">
        <v>2</v>
      </c>
      <c r="F4">
        <f t="shared" si="0"/>
        <v>2</v>
      </c>
      <c r="H4" s="38">
        <f t="shared" si="1"/>
        <v>196.29268875107417</v>
      </c>
      <c r="I4" s="38">
        <f t="shared" si="2"/>
        <v>298.76375203202321</v>
      </c>
      <c r="J4">
        <f t="shared" si="3"/>
        <v>230.10476956204496</v>
      </c>
    </row>
    <row r="5" spans="1:10">
      <c r="A5">
        <v>3.9192200000000001</v>
      </c>
      <c r="B5">
        <v>52.695520000000002</v>
      </c>
      <c r="C5">
        <v>1.6308400000000001</v>
      </c>
      <c r="D5">
        <v>2</v>
      </c>
      <c r="E5">
        <v>3</v>
      </c>
      <c r="F5">
        <f t="shared" si="0"/>
        <v>1</v>
      </c>
      <c r="H5" s="38">
        <f t="shared" si="1"/>
        <v>177.44756875107421</v>
      </c>
      <c r="I5" s="38">
        <f t="shared" si="2"/>
        <v>191.42040203202328</v>
      </c>
      <c r="J5">
        <f t="shared" si="3"/>
        <v>161.62702893704511</v>
      </c>
    </row>
    <row r="6" spans="1:10">
      <c r="A6">
        <v>4.0386300000000004</v>
      </c>
      <c r="B6">
        <v>0</v>
      </c>
      <c r="C6">
        <v>1.14493</v>
      </c>
      <c r="D6">
        <v>4</v>
      </c>
      <c r="E6">
        <v>0</v>
      </c>
      <c r="F6">
        <f t="shared" si="0"/>
        <v>4</v>
      </c>
      <c r="H6" s="38">
        <f t="shared" si="1"/>
        <v>220.19634875107431</v>
      </c>
      <c r="I6" s="38">
        <f t="shared" si="2"/>
        <v>0</v>
      </c>
      <c r="J6">
        <f t="shared" si="3"/>
        <v>627.75</v>
      </c>
    </row>
    <row r="7" spans="1:10">
      <c r="A7">
        <v>3.9158900000000001</v>
      </c>
      <c r="B7">
        <v>54.074570000000001</v>
      </c>
      <c r="C7">
        <v>1.4998499999999999</v>
      </c>
      <c r="D7">
        <v>0</v>
      </c>
      <c r="E7">
        <v>2</v>
      </c>
      <c r="F7">
        <f t="shared" si="0"/>
        <v>2</v>
      </c>
      <c r="H7" s="38">
        <f t="shared" si="1"/>
        <v>176.25542875107422</v>
      </c>
      <c r="I7" s="38">
        <f t="shared" si="2"/>
        <v>315.87966453202324</v>
      </c>
      <c r="J7">
        <f t="shared" si="3"/>
        <v>263.26685003079501</v>
      </c>
    </row>
    <row r="8" spans="1:10">
      <c r="A8">
        <v>3.9999400000000001</v>
      </c>
      <c r="B8">
        <v>51.281019999999998</v>
      </c>
      <c r="C8">
        <v>1.9668699999999999</v>
      </c>
      <c r="D8">
        <v>4</v>
      </c>
      <c r="E8">
        <v>4</v>
      </c>
      <c r="F8">
        <f t="shared" si="0"/>
        <v>0</v>
      </c>
      <c r="H8" s="38">
        <f t="shared" si="1"/>
        <v>206.34532875107419</v>
      </c>
      <c r="I8" s="38">
        <f t="shared" si="2"/>
        <v>0</v>
      </c>
      <c r="J8">
        <f t="shared" si="3"/>
        <v>69.75</v>
      </c>
    </row>
    <row r="9" spans="1:10">
      <c r="A9">
        <v>3.8897699999999999</v>
      </c>
      <c r="B9">
        <v>54.751379999999997</v>
      </c>
      <c r="C9">
        <v>1.6765399999999999</v>
      </c>
      <c r="D9">
        <v>0</v>
      </c>
      <c r="E9">
        <v>1</v>
      </c>
      <c r="F9">
        <f t="shared" si="0"/>
        <v>1</v>
      </c>
      <c r="H9" s="38">
        <f t="shared" si="1"/>
        <v>166.90446875107415</v>
      </c>
      <c r="I9" s="38">
        <f t="shared" si="2"/>
        <v>359</v>
      </c>
      <c r="J9">
        <f t="shared" si="3"/>
        <v>207.3125</v>
      </c>
    </row>
    <row r="10" spans="1:10">
      <c r="A10">
        <v>3.9157600000000001</v>
      </c>
      <c r="B10">
        <v>52.208399999999997</v>
      </c>
      <c r="C10">
        <v>1.9712799999999999</v>
      </c>
      <c r="D10">
        <v>3</v>
      </c>
      <c r="E10">
        <v>3</v>
      </c>
      <c r="F10">
        <f t="shared" si="0"/>
        <v>0</v>
      </c>
      <c r="H10" s="38">
        <f t="shared" si="1"/>
        <v>176.20888875107423</v>
      </c>
      <c r="I10" s="38">
        <f t="shared" si="2"/>
        <v>117.44751701588989</v>
      </c>
      <c r="J10">
        <f t="shared" si="3"/>
        <v>18.304564218286682</v>
      </c>
    </row>
    <row r="11" spans="1:10">
      <c r="A11">
        <v>3.8605200000000002</v>
      </c>
      <c r="B11">
        <v>55.739199999999997</v>
      </c>
      <c r="C11">
        <v>1.32602</v>
      </c>
      <c r="D11">
        <v>0</v>
      </c>
      <c r="E11">
        <v>0</v>
      </c>
      <c r="F11">
        <f t="shared" si="0"/>
        <v>0</v>
      </c>
      <c r="H11" s="38">
        <f t="shared" si="1"/>
        <v>156.43296875107424</v>
      </c>
      <c r="I11" s="38">
        <f t="shared" si="2"/>
        <v>359</v>
      </c>
      <c r="J11">
        <f t="shared" si="3"/>
        <v>67.8125</v>
      </c>
    </row>
    <row r="12" spans="1:10">
      <c r="A12">
        <v>3.9136099999999998</v>
      </c>
      <c r="B12">
        <v>54.099850000000004</v>
      </c>
      <c r="C12">
        <v>1.9568099999999999</v>
      </c>
      <c r="D12">
        <v>0</v>
      </c>
      <c r="E12">
        <v>1</v>
      </c>
      <c r="F12">
        <f t="shared" si="0"/>
        <v>1</v>
      </c>
      <c r="H12" s="38">
        <f t="shared" si="1"/>
        <v>175.43918875107411</v>
      </c>
      <c r="I12" s="38">
        <f t="shared" si="2"/>
        <v>318.16118453202341</v>
      </c>
      <c r="J12">
        <f t="shared" si="3"/>
        <v>128.18729503079535</v>
      </c>
    </row>
    <row r="13" spans="1:10">
      <c r="A13">
        <v>3.98726</v>
      </c>
      <c r="B13">
        <v>51.078890000000001</v>
      </c>
      <c r="C13">
        <v>1.69933</v>
      </c>
      <c r="D13">
        <v>4</v>
      </c>
      <c r="E13">
        <v>4</v>
      </c>
      <c r="F13">
        <f t="shared" si="0"/>
        <v>0</v>
      </c>
      <c r="H13" s="38">
        <f t="shared" si="1"/>
        <v>201.80588875107418</v>
      </c>
      <c r="I13" s="38">
        <f t="shared" si="2"/>
        <v>0</v>
      </c>
      <c r="J13">
        <f t="shared" si="3"/>
        <v>69.75</v>
      </c>
    </row>
    <row r="14" spans="1:10">
      <c r="A14">
        <v>3.8704999999999998</v>
      </c>
      <c r="B14">
        <v>53.960639999999998</v>
      </c>
      <c r="C14">
        <v>1.5183800000000001</v>
      </c>
      <c r="D14">
        <v>0</v>
      </c>
      <c r="E14">
        <v>2</v>
      </c>
      <c r="F14">
        <f t="shared" si="0"/>
        <v>2</v>
      </c>
      <c r="H14" s="38">
        <f t="shared" si="1"/>
        <v>160.00580875107411</v>
      </c>
      <c r="I14" s="38">
        <f t="shared" si="2"/>
        <v>305.59748203202292</v>
      </c>
      <c r="J14">
        <f t="shared" si="3"/>
        <v>243.34512143704441</v>
      </c>
    </row>
    <row r="15" spans="1:10">
      <c r="A15">
        <v>3.9246799999999999</v>
      </c>
      <c r="B15">
        <v>56.213189999999997</v>
      </c>
      <c r="C15">
        <v>1.4289099999999999</v>
      </c>
      <c r="D15">
        <v>0</v>
      </c>
      <c r="E15">
        <v>0</v>
      </c>
      <c r="F15">
        <f t="shared" si="0"/>
        <v>0</v>
      </c>
      <c r="H15" s="38">
        <f t="shared" si="1"/>
        <v>179.40224875107415</v>
      </c>
      <c r="I15" s="38">
        <f t="shared" si="2"/>
        <v>359</v>
      </c>
      <c r="J15">
        <f t="shared" si="3"/>
        <v>67.8125</v>
      </c>
    </row>
    <row r="16" spans="1:10">
      <c r="A16">
        <v>3.9311400000000001</v>
      </c>
      <c r="B16">
        <v>51.95008</v>
      </c>
      <c r="C16">
        <v>1.7313000000000001</v>
      </c>
      <c r="D16">
        <v>4</v>
      </c>
      <c r="E16">
        <v>3</v>
      </c>
      <c r="F16">
        <f t="shared" si="0"/>
        <v>1</v>
      </c>
      <c r="H16" s="38">
        <f t="shared" si="1"/>
        <v>181.71492875107421</v>
      </c>
      <c r="I16" s="38">
        <f t="shared" si="2"/>
        <v>71.595717015890301</v>
      </c>
      <c r="J16">
        <f t="shared" si="3"/>
        <v>70.533298281712604</v>
      </c>
    </row>
    <row r="17" spans="1:10">
      <c r="A17">
        <v>3.88428</v>
      </c>
      <c r="B17">
        <v>55.168529999999997</v>
      </c>
      <c r="C17">
        <v>1.4968699999999999</v>
      </c>
      <c r="D17">
        <v>0</v>
      </c>
      <c r="E17">
        <v>1</v>
      </c>
      <c r="F17">
        <f t="shared" si="0"/>
        <v>1</v>
      </c>
      <c r="H17" s="38">
        <f t="shared" si="1"/>
        <v>164.93904875107415</v>
      </c>
      <c r="I17" s="38">
        <f t="shared" si="2"/>
        <v>359</v>
      </c>
      <c r="J17">
        <f t="shared" si="3"/>
        <v>207.3125</v>
      </c>
    </row>
    <row r="18" spans="1:10">
      <c r="A18">
        <v>3.9190200000000002</v>
      </c>
      <c r="B18">
        <v>51.971380000000003</v>
      </c>
      <c r="C18">
        <v>1.1037399999999999</v>
      </c>
      <c r="D18">
        <v>3</v>
      </c>
      <c r="E18">
        <v>2</v>
      </c>
      <c r="F18">
        <f t="shared" si="0"/>
        <v>1</v>
      </c>
      <c r="H18" s="38">
        <f t="shared" si="1"/>
        <v>177.37596875107423</v>
      </c>
      <c r="I18" s="38">
        <f t="shared" si="2"/>
        <v>75.376467015890952</v>
      </c>
      <c r="J18">
        <f t="shared" si="3"/>
        <v>202.70809515671124</v>
      </c>
    </row>
    <row r="19" spans="1:10">
      <c r="A19">
        <v>3.8804699999999999</v>
      </c>
      <c r="B19">
        <v>55.610329999999998</v>
      </c>
      <c r="C19">
        <v>1.3943099999999999</v>
      </c>
      <c r="D19">
        <v>0</v>
      </c>
      <c r="E19">
        <v>0</v>
      </c>
      <c r="F19">
        <f t="shared" si="0"/>
        <v>0</v>
      </c>
      <c r="H19" s="38">
        <f t="shared" si="1"/>
        <v>163.57506875107413</v>
      </c>
      <c r="I19" s="38">
        <f t="shared" si="2"/>
        <v>359</v>
      </c>
      <c r="J19">
        <f t="shared" si="3"/>
        <v>67.8125</v>
      </c>
    </row>
    <row r="20" spans="1:10">
      <c r="A20">
        <v>3.9166699999999999</v>
      </c>
      <c r="B20">
        <v>52.430619999999998</v>
      </c>
      <c r="C20">
        <v>1.7204699999999999</v>
      </c>
      <c r="D20">
        <v>2</v>
      </c>
      <c r="E20">
        <v>3</v>
      </c>
      <c r="F20">
        <f t="shared" si="0"/>
        <v>1</v>
      </c>
      <c r="H20" s="38">
        <f t="shared" si="1"/>
        <v>176.53466875107412</v>
      </c>
      <c r="I20" s="38">
        <f t="shared" si="2"/>
        <v>156.8915670158899</v>
      </c>
      <c r="J20">
        <f t="shared" si="3"/>
        <v>94.72741109328669</v>
      </c>
    </row>
    <row r="21" spans="1:10">
      <c r="A21">
        <v>3.9809999999999999</v>
      </c>
      <c r="B21">
        <v>51.041710000000002</v>
      </c>
      <c r="C21">
        <v>1.5508599999999999</v>
      </c>
      <c r="D21">
        <v>4</v>
      </c>
      <c r="E21">
        <v>4</v>
      </c>
      <c r="F21">
        <f t="shared" si="0"/>
        <v>0</v>
      </c>
      <c r="H21" s="38">
        <f t="shared" si="1"/>
        <v>199.56480875107414</v>
      </c>
      <c r="I21" s="38">
        <f t="shared" si="2"/>
        <v>0</v>
      </c>
      <c r="J21">
        <f t="shared" si="3"/>
        <v>69.75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3B0A-0683-6241-918A-016F65A61073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31</v>
      </c>
      <c r="H1" t="s">
        <v>26</v>
      </c>
      <c r="I1" t="s">
        <v>27</v>
      </c>
    </row>
    <row r="2" spans="1:10">
      <c r="A2">
        <v>4.9979300000000002</v>
      </c>
      <c r="B2">
        <v>52.980200000000004</v>
      </c>
      <c r="C2">
        <v>1.5540499999999999</v>
      </c>
      <c r="D2">
        <v>19</v>
      </c>
      <c r="E2">
        <v>19</v>
      </c>
      <c r="F2">
        <f>ABS(D2-E2)</f>
        <v>0</v>
      </c>
      <c r="G2">
        <v>3.9090003117423899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208.7192001272044</v>
      </c>
      <c r="J2">
        <f>ABS(360/(MAX($E$2:$E$21)+1)*(E2+0.5)-H2) * ((620+(620/MAX($E$2:$E$21)) / 2 ) / 360)</f>
        <v>14.140350877192981</v>
      </c>
    </row>
    <row r="3" spans="1:10">
      <c r="A3">
        <v>4.37798</v>
      </c>
      <c r="B3">
        <v>52.663649999999997</v>
      </c>
      <c r="C3">
        <v>1.82748</v>
      </c>
      <c r="D3">
        <v>19</v>
      </c>
      <c r="E3">
        <v>12</v>
      </c>
      <c r="F3">
        <f t="shared" ref="F3:F21" si="0">ABS(D3-E3)</f>
        <v>7</v>
      </c>
      <c r="G3">
        <v>52.645361217427102</v>
      </c>
      <c r="H3" s="38">
        <f t="shared" ref="H3:H21" si="1">MIN(359, MAX(0, (A3 - $G$2 + 0.5) * 358 / 1 + 1))</f>
        <v>347.89472839622442</v>
      </c>
      <c r="I3" s="38">
        <f t="shared" ref="I3:I21" si="2">IF(B3 &lt; $G$3,MAX(0,(B3 - $G$3  + 1) * (178.5 -1) / 1 + 1), MIN(359, (B3 - $G$3) * (359 - 178.5) / 2 + 178.5))</f>
        <v>180.15056262720381</v>
      </c>
      <c r="J3">
        <f t="shared" ref="J3:J21" si="3">ABS(360/(MAX($E$2:$E$21)+1)*(E3+0.5)-H3) * ((620+(620/MAX($E$2:$E$21)) / 2 ) / 360)</f>
        <v>217.22182255999314</v>
      </c>
    </row>
    <row r="4" spans="1:10">
      <c r="A4">
        <v>3.7990599999999999</v>
      </c>
      <c r="B4">
        <v>52.618929999999999</v>
      </c>
      <c r="C4">
        <v>1.8067200000000001</v>
      </c>
      <c r="D4">
        <v>7</v>
      </c>
      <c r="E4">
        <v>3</v>
      </c>
      <c r="F4">
        <f t="shared" si="0"/>
        <v>4</v>
      </c>
      <c r="H4" s="38">
        <f t="shared" si="1"/>
        <v>140.64136839622435</v>
      </c>
      <c r="I4" s="38">
        <f t="shared" si="2"/>
        <v>173.80845890668928</v>
      </c>
      <c r="J4">
        <f t="shared" si="3"/>
        <v>137.2345239635018</v>
      </c>
    </row>
    <row r="5" spans="1:10">
      <c r="A5">
        <v>4.0626600000000002</v>
      </c>
      <c r="B5">
        <v>52.72616</v>
      </c>
      <c r="C5">
        <v>1.24909</v>
      </c>
      <c r="D5">
        <v>13</v>
      </c>
      <c r="E5">
        <v>5</v>
      </c>
      <c r="F5">
        <f t="shared" si="0"/>
        <v>8</v>
      </c>
      <c r="H5" s="38">
        <f t="shared" si="1"/>
        <v>235.01016839622446</v>
      </c>
      <c r="I5" s="38">
        <f t="shared" si="2"/>
        <v>185.79209012720409</v>
      </c>
      <c r="J5">
        <f t="shared" si="3"/>
        <v>240.4039379985897</v>
      </c>
    </row>
    <row r="6" spans="1:10">
      <c r="A6">
        <v>4.9891800000000002</v>
      </c>
      <c r="B6">
        <v>52.999960000000002</v>
      </c>
      <c r="C6">
        <v>1.74339</v>
      </c>
      <c r="D6">
        <v>19</v>
      </c>
      <c r="E6">
        <v>18</v>
      </c>
      <c r="F6">
        <f t="shared" si="0"/>
        <v>1</v>
      </c>
      <c r="H6" s="38">
        <f t="shared" si="1"/>
        <v>359</v>
      </c>
      <c r="I6" s="38">
        <f t="shared" si="2"/>
        <v>210.50254012720421</v>
      </c>
      <c r="J6">
        <f t="shared" si="3"/>
        <v>45.956140350877192</v>
      </c>
    </row>
    <row r="7" spans="1:10">
      <c r="A7">
        <v>4.7591000000000001</v>
      </c>
      <c r="B7">
        <v>52.949759999999998</v>
      </c>
      <c r="C7">
        <v>1.42971</v>
      </c>
      <c r="D7">
        <v>19</v>
      </c>
      <c r="E7">
        <v>15</v>
      </c>
      <c r="F7">
        <f t="shared" si="0"/>
        <v>4</v>
      </c>
      <c r="H7" s="38">
        <f t="shared" si="1"/>
        <v>359</v>
      </c>
      <c r="I7" s="38">
        <f t="shared" si="2"/>
        <v>205.97199012720387</v>
      </c>
      <c r="J7">
        <f t="shared" si="3"/>
        <v>141.40350877192981</v>
      </c>
    </row>
    <row r="8" spans="1:10">
      <c r="A8">
        <v>3.8794300000000002</v>
      </c>
      <c r="B8">
        <v>52.589759999999998</v>
      </c>
      <c r="C8">
        <v>2.3958300000000001</v>
      </c>
      <c r="D8">
        <v>9</v>
      </c>
      <c r="E8">
        <v>7</v>
      </c>
      <c r="F8">
        <f t="shared" si="0"/>
        <v>2</v>
      </c>
      <c r="H8" s="38">
        <f t="shared" si="1"/>
        <v>169.41382839622446</v>
      </c>
      <c r="I8" s="38">
        <f t="shared" si="2"/>
        <v>168.63078390668917</v>
      </c>
      <c r="J8">
        <f t="shared" si="3"/>
        <v>60.827951068765159</v>
      </c>
    </row>
    <row r="9" spans="1:10">
      <c r="A9">
        <v>4.0685900000000004</v>
      </c>
      <c r="B9">
        <v>52.75</v>
      </c>
      <c r="C9">
        <v>2.2598500000000001</v>
      </c>
      <c r="D9">
        <v>13</v>
      </c>
      <c r="E9">
        <v>9</v>
      </c>
      <c r="F9">
        <f t="shared" si="0"/>
        <v>4</v>
      </c>
      <c r="H9" s="38">
        <f t="shared" si="1"/>
        <v>237.13310839622454</v>
      </c>
      <c r="I9" s="38">
        <f t="shared" si="2"/>
        <v>187.94365012720408</v>
      </c>
      <c r="J9">
        <f t="shared" si="3"/>
        <v>116.89316966525652</v>
      </c>
    </row>
    <row r="10" spans="1:10">
      <c r="A10">
        <v>3.59883</v>
      </c>
      <c r="B10">
        <v>52.661580000000001</v>
      </c>
      <c r="C10">
        <v>1.6880500000000001</v>
      </c>
      <c r="D10">
        <v>3</v>
      </c>
      <c r="E10">
        <v>4</v>
      </c>
      <c r="F10">
        <f t="shared" si="0"/>
        <v>1</v>
      </c>
      <c r="H10" s="38">
        <f t="shared" si="1"/>
        <v>68.959028396224397</v>
      </c>
      <c r="I10" s="38">
        <f t="shared" si="2"/>
        <v>179.96374512720416</v>
      </c>
      <c r="J10">
        <f t="shared" si="3"/>
        <v>21.282945422463015</v>
      </c>
    </row>
    <row r="11" spans="1:10">
      <c r="A11">
        <v>4.1812100000000001</v>
      </c>
      <c r="B11">
        <v>52.749989999999997</v>
      </c>
      <c r="C11">
        <v>1.5535099999999999</v>
      </c>
      <c r="D11">
        <v>15</v>
      </c>
      <c r="E11">
        <v>8</v>
      </c>
      <c r="F11">
        <f t="shared" si="0"/>
        <v>7</v>
      </c>
      <c r="H11" s="38">
        <f t="shared" si="1"/>
        <v>277.45106839622446</v>
      </c>
      <c r="I11" s="38">
        <f t="shared" si="2"/>
        <v>187.9427476272038</v>
      </c>
      <c r="J11">
        <f t="shared" si="3"/>
        <v>219.97272177051951</v>
      </c>
    </row>
    <row r="12" spans="1:10">
      <c r="A12">
        <v>4.7843799999999996</v>
      </c>
      <c r="B12">
        <v>52.997999999999998</v>
      </c>
      <c r="C12">
        <v>1.72966</v>
      </c>
      <c r="D12">
        <v>19</v>
      </c>
      <c r="E12">
        <v>14</v>
      </c>
      <c r="F12">
        <f t="shared" si="0"/>
        <v>5</v>
      </c>
      <c r="H12" s="38">
        <f t="shared" si="1"/>
        <v>359</v>
      </c>
      <c r="I12" s="38">
        <f t="shared" si="2"/>
        <v>210.32565012720386</v>
      </c>
      <c r="J12">
        <f t="shared" si="3"/>
        <v>173.21929824561403</v>
      </c>
    </row>
    <row r="13" spans="1:10">
      <c r="A13">
        <v>4.7997500000000004</v>
      </c>
      <c r="B13">
        <v>52.951569999999997</v>
      </c>
      <c r="C13">
        <v>3.1296499999999998</v>
      </c>
      <c r="D13">
        <v>19</v>
      </c>
      <c r="E13">
        <v>16</v>
      </c>
      <c r="F13">
        <f t="shared" si="0"/>
        <v>3</v>
      </c>
      <c r="H13" s="38">
        <f t="shared" si="1"/>
        <v>359</v>
      </c>
      <c r="I13" s="38">
        <f t="shared" si="2"/>
        <v>206.13534262720378</v>
      </c>
      <c r="J13">
        <f t="shared" si="3"/>
        <v>109.5877192982456</v>
      </c>
    </row>
    <row r="14" spans="1:10">
      <c r="A14">
        <v>4.4770899999999996</v>
      </c>
      <c r="B14">
        <v>52.786949999999997</v>
      </c>
      <c r="C14">
        <v>1.5299100000000001</v>
      </c>
      <c r="D14">
        <v>19</v>
      </c>
      <c r="E14">
        <v>13</v>
      </c>
      <c r="F14">
        <f t="shared" si="0"/>
        <v>6</v>
      </c>
      <c r="H14" s="38">
        <f t="shared" si="1"/>
        <v>359</v>
      </c>
      <c r="I14" s="38">
        <f t="shared" si="2"/>
        <v>191.27838762720384</v>
      </c>
      <c r="J14">
        <f t="shared" si="3"/>
        <v>205.03508771929822</v>
      </c>
    </row>
    <row r="15" spans="1:10">
      <c r="A15">
        <v>4.2403399999999998</v>
      </c>
      <c r="B15">
        <v>52.769939999999998</v>
      </c>
      <c r="C15">
        <v>1.2014800000000001</v>
      </c>
      <c r="D15">
        <v>16</v>
      </c>
      <c r="E15">
        <v>10</v>
      </c>
      <c r="F15">
        <f t="shared" si="0"/>
        <v>6</v>
      </c>
      <c r="H15" s="38">
        <f t="shared" si="1"/>
        <v>298.61960839622435</v>
      </c>
      <c r="I15" s="38">
        <f t="shared" si="2"/>
        <v>189.74323512720395</v>
      </c>
      <c r="J15">
        <f t="shared" si="3"/>
        <v>193.75746571788775</v>
      </c>
    </row>
    <row r="16" spans="1:10">
      <c r="A16">
        <v>4.7054099999999996</v>
      </c>
      <c r="B16">
        <v>52.92998</v>
      </c>
      <c r="C16">
        <v>1.0139199999999999</v>
      </c>
      <c r="D16">
        <v>19</v>
      </c>
      <c r="E16">
        <v>11</v>
      </c>
      <c r="F16">
        <f t="shared" si="0"/>
        <v>8</v>
      </c>
      <c r="H16" s="38">
        <f t="shared" si="1"/>
        <v>359</v>
      </c>
      <c r="I16" s="38">
        <f t="shared" si="2"/>
        <v>204.18684512720412</v>
      </c>
      <c r="J16">
        <f t="shared" si="3"/>
        <v>268.66666666666663</v>
      </c>
    </row>
    <row r="17" spans="1:10">
      <c r="A17">
        <v>3.3188800000000001</v>
      </c>
      <c r="B17">
        <v>52.671210000000002</v>
      </c>
      <c r="C17">
        <v>2.41879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180.83285262720429</v>
      </c>
      <c r="J17">
        <f t="shared" si="3"/>
        <v>15.907894736842104</v>
      </c>
    </row>
    <row r="18" spans="1:10">
      <c r="A18">
        <v>3.7715800000000002</v>
      </c>
      <c r="B18">
        <v>52.672930000000001</v>
      </c>
      <c r="C18">
        <v>1.33996</v>
      </c>
      <c r="D18">
        <v>7</v>
      </c>
      <c r="E18">
        <v>2</v>
      </c>
      <c r="F18">
        <f t="shared" si="0"/>
        <v>5</v>
      </c>
      <c r="H18" s="38">
        <f t="shared" si="1"/>
        <v>130.80352839622446</v>
      </c>
      <c r="I18" s="38">
        <f t="shared" si="2"/>
        <v>180.98808262720416</v>
      </c>
      <c r="J18">
        <f t="shared" si="3"/>
        <v>151.66149975297569</v>
      </c>
    </row>
    <row r="19" spans="1:10">
      <c r="A19">
        <v>4.8109900000000003</v>
      </c>
      <c r="B19">
        <v>52.961820000000003</v>
      </c>
      <c r="C19">
        <v>2.8240599999999998</v>
      </c>
      <c r="D19">
        <v>19</v>
      </c>
      <c r="E19">
        <v>17</v>
      </c>
      <c r="F19">
        <f t="shared" si="0"/>
        <v>2</v>
      </c>
      <c r="H19" s="38">
        <f t="shared" si="1"/>
        <v>359</v>
      </c>
      <c r="I19" s="38">
        <f t="shared" si="2"/>
        <v>207.06040512720438</v>
      </c>
      <c r="J19">
        <f t="shared" si="3"/>
        <v>77.771929824561397</v>
      </c>
    </row>
    <row r="20" spans="1:10">
      <c r="A20">
        <v>3.8012800000000002</v>
      </c>
      <c r="B20">
        <v>52.641889999999997</v>
      </c>
      <c r="C20">
        <v>2.0913599999999999</v>
      </c>
      <c r="D20">
        <v>7</v>
      </c>
      <c r="E20">
        <v>1</v>
      </c>
      <c r="F20">
        <f t="shared" si="0"/>
        <v>6</v>
      </c>
      <c r="H20" s="38">
        <f t="shared" si="1"/>
        <v>141.43612839622449</v>
      </c>
      <c r="I20" s="38">
        <f t="shared" si="2"/>
        <v>177.88385890668886</v>
      </c>
      <c r="J20">
        <f t="shared" si="3"/>
        <v>202.2708760687652</v>
      </c>
    </row>
    <row r="21" spans="1:10">
      <c r="A21">
        <v>4.1921799999999996</v>
      </c>
      <c r="B21">
        <v>52.750430000000001</v>
      </c>
      <c r="C21">
        <v>1.66605</v>
      </c>
      <c r="D21">
        <v>15</v>
      </c>
      <c r="E21">
        <v>6</v>
      </c>
      <c r="F21">
        <f t="shared" si="0"/>
        <v>9</v>
      </c>
      <c r="H21" s="38">
        <f t="shared" si="1"/>
        <v>281.37832839622428</v>
      </c>
      <c r="I21" s="38">
        <f t="shared" si="2"/>
        <v>187.98245762720421</v>
      </c>
      <c r="J21">
        <f t="shared" si="3"/>
        <v>290.54590501613325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75CF-1F67-E948-85B8-104D7888E133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32</v>
      </c>
      <c r="H1" t="s">
        <v>26</v>
      </c>
      <c r="I1" t="s">
        <v>27</v>
      </c>
    </row>
    <row r="2" spans="1:10">
      <c r="A2">
        <v>4.83908</v>
      </c>
      <c r="B2">
        <v>53.067999999999998</v>
      </c>
      <c r="C2">
        <v>1.5426</v>
      </c>
      <c r="D2">
        <v>14</v>
      </c>
      <c r="E2">
        <v>12</v>
      </c>
      <c r="F2">
        <f>ABS(D2-E2)</f>
        <v>2</v>
      </c>
      <c r="G2">
        <v>3.68969482121088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199.37785480006869</v>
      </c>
      <c r="J2">
        <f>ABS(360/(MAX($E$2:$E$21)+1)*(E2+0.5)-H2) * ((620+(620/MAX($E$2:$E$21)) / 2 ) / 360)</f>
        <v>105.24007936507935</v>
      </c>
    </row>
    <row r="3" spans="1:10">
      <c r="A3">
        <v>3.4136000000000002</v>
      </c>
      <c r="B3">
        <v>52.716940000000001</v>
      </c>
      <c r="C3">
        <v>1.47865</v>
      </c>
      <c r="D3">
        <v>3</v>
      </c>
      <c r="E3">
        <v>6</v>
      </c>
      <c r="F3">
        <f t="shared" ref="F3:F21" si="0">ABS(D3-E3)</f>
        <v>3</v>
      </c>
      <c r="G3">
        <v>52.836666428808101</v>
      </c>
      <c r="H3" s="38">
        <f t="shared" ref="H3:H21" si="1">MIN(359, MAX(0, (A3 - $G$2 + 0.5) * 358 / 1 + 1))</f>
        <v>81.158054006505026</v>
      </c>
      <c r="I3" s="38">
        <f t="shared" ref="I3:I21" si="2">IF(B3 &lt; $G$3,MAX(0,(B3 - $G$3  + 1) * (178.5 -1) / 1 + 1), MIN(359, (B3 - $G$3) * (359 - 178.5) / 2 + 178.5))</f>
        <v>157.24855888656222</v>
      </c>
      <c r="J3">
        <f t="shared" ref="J3:J21" si="3">ABS(360/(MAX($E$2:$E$21)+1)*(E3+0.5)-H3) * ((620+(620/MAX($E$2:$E$21)) / 2 ) / 360)</f>
        <v>133.49783620665076</v>
      </c>
    </row>
    <row r="4" spans="1:10">
      <c r="A4">
        <v>6.0528199999999996</v>
      </c>
      <c r="B4">
        <v>52.932510000000001</v>
      </c>
      <c r="C4">
        <v>1.54478</v>
      </c>
      <c r="D4">
        <v>14</v>
      </c>
      <c r="E4">
        <v>14</v>
      </c>
      <c r="F4">
        <f t="shared" si="0"/>
        <v>0</v>
      </c>
      <c r="H4" s="38">
        <f t="shared" si="1"/>
        <v>359</v>
      </c>
      <c r="I4" s="38">
        <f t="shared" si="2"/>
        <v>187.14988230006892</v>
      </c>
      <c r="J4">
        <f t="shared" si="3"/>
        <v>19.621031746031743</v>
      </c>
    </row>
    <row r="5" spans="1:10">
      <c r="A5">
        <v>2.6569799999999999</v>
      </c>
      <c r="B5">
        <v>52.444189999999999</v>
      </c>
      <c r="C5">
        <v>2.0051600000000001</v>
      </c>
      <c r="D5">
        <v>0</v>
      </c>
      <c r="E5">
        <v>2</v>
      </c>
      <c r="F5">
        <f t="shared" si="0"/>
        <v>2</v>
      </c>
      <c r="H5" s="38">
        <f t="shared" si="1"/>
        <v>0</v>
      </c>
      <c r="I5" s="38">
        <f t="shared" si="2"/>
        <v>108.83543388656186</v>
      </c>
      <c r="J5">
        <f t="shared" si="3"/>
        <v>107.02380952380952</v>
      </c>
    </row>
    <row r="6" spans="1:10">
      <c r="A6">
        <v>5.4566400000000002</v>
      </c>
      <c r="B6">
        <v>52.966459999999998</v>
      </c>
      <c r="C6">
        <v>1.85562</v>
      </c>
      <c r="D6">
        <v>14</v>
      </c>
      <c r="E6">
        <v>11</v>
      </c>
      <c r="F6">
        <f t="shared" si="0"/>
        <v>3</v>
      </c>
      <c r="H6" s="38">
        <f t="shared" si="1"/>
        <v>359</v>
      </c>
      <c r="I6" s="38">
        <f t="shared" si="2"/>
        <v>190.21386980006866</v>
      </c>
      <c r="J6">
        <f t="shared" si="3"/>
        <v>148.04960317460316</v>
      </c>
    </row>
    <row r="7" spans="1:10">
      <c r="A7">
        <v>2.14086</v>
      </c>
      <c r="B7">
        <v>52.243720000000003</v>
      </c>
      <c r="C7">
        <v>1.77708</v>
      </c>
      <c r="D7">
        <v>0</v>
      </c>
      <c r="E7">
        <v>0</v>
      </c>
      <c r="F7">
        <f t="shared" si="0"/>
        <v>0</v>
      </c>
      <c r="H7" s="38">
        <f t="shared" si="1"/>
        <v>0</v>
      </c>
      <c r="I7" s="38">
        <f t="shared" si="2"/>
        <v>73.252008886562621</v>
      </c>
      <c r="J7">
        <f t="shared" si="3"/>
        <v>21.404761904761905</v>
      </c>
    </row>
    <row r="8" spans="1:10">
      <c r="A8">
        <v>4.9569000000000001</v>
      </c>
      <c r="B8">
        <v>53.078029999999998</v>
      </c>
      <c r="C8">
        <v>1.7896000000000001</v>
      </c>
      <c r="D8">
        <v>14</v>
      </c>
      <c r="E8">
        <v>8</v>
      </c>
      <c r="F8">
        <f t="shared" si="0"/>
        <v>6</v>
      </c>
      <c r="H8" s="38">
        <f t="shared" si="1"/>
        <v>359</v>
      </c>
      <c r="I8" s="38">
        <f t="shared" si="2"/>
        <v>200.28306230006871</v>
      </c>
      <c r="J8">
        <f t="shared" si="3"/>
        <v>276.47817460317458</v>
      </c>
    </row>
    <row r="9" spans="1:10">
      <c r="A9">
        <v>5.6725000000000003</v>
      </c>
      <c r="B9">
        <v>53.030239999999999</v>
      </c>
      <c r="C9">
        <v>1.0347599999999999</v>
      </c>
      <c r="D9">
        <v>14</v>
      </c>
      <c r="E9">
        <v>10</v>
      </c>
      <c r="F9">
        <f t="shared" si="0"/>
        <v>4</v>
      </c>
      <c r="H9" s="38">
        <f t="shared" si="1"/>
        <v>359</v>
      </c>
      <c r="I9" s="38">
        <f t="shared" si="2"/>
        <v>195.97001480006878</v>
      </c>
      <c r="J9">
        <f t="shared" si="3"/>
        <v>190.85912698412696</v>
      </c>
    </row>
    <row r="10" spans="1:10">
      <c r="A10">
        <v>4.5303500000000003</v>
      </c>
      <c r="B10">
        <v>52.913080000000001</v>
      </c>
      <c r="C10">
        <v>1.1697599999999999</v>
      </c>
      <c r="D10">
        <v>14</v>
      </c>
      <c r="E10">
        <v>7</v>
      </c>
      <c r="F10">
        <f t="shared" si="0"/>
        <v>7</v>
      </c>
      <c r="H10" s="38">
        <f t="shared" si="1"/>
        <v>359</v>
      </c>
      <c r="I10" s="38">
        <f t="shared" si="2"/>
        <v>185.39632480006895</v>
      </c>
      <c r="J10">
        <f t="shared" si="3"/>
        <v>319.28769841269838</v>
      </c>
    </row>
    <row r="11" spans="1:10">
      <c r="A11">
        <v>2.9428299999999998</v>
      </c>
      <c r="B11">
        <v>52.457270000000001</v>
      </c>
      <c r="C11">
        <v>1.38385</v>
      </c>
      <c r="D11">
        <v>0</v>
      </c>
      <c r="E11">
        <v>1</v>
      </c>
      <c r="F11">
        <f t="shared" si="0"/>
        <v>1</v>
      </c>
      <c r="H11" s="38">
        <f t="shared" si="1"/>
        <v>0</v>
      </c>
      <c r="I11" s="38">
        <f t="shared" si="2"/>
        <v>111.15713388656225</v>
      </c>
      <c r="J11">
        <f t="shared" si="3"/>
        <v>64.214285714285708</v>
      </c>
    </row>
    <row r="12" spans="1:10">
      <c r="A12">
        <v>5.4206300000000001</v>
      </c>
      <c r="B12">
        <v>53.033799999999999</v>
      </c>
      <c r="C12">
        <v>1.80138</v>
      </c>
      <c r="D12">
        <v>14</v>
      </c>
      <c r="E12">
        <v>13</v>
      </c>
      <c r="F12">
        <f t="shared" si="0"/>
        <v>1</v>
      </c>
      <c r="H12" s="38">
        <f t="shared" si="1"/>
        <v>359</v>
      </c>
      <c r="I12" s="38">
        <f t="shared" si="2"/>
        <v>196.29130480006881</v>
      </c>
      <c r="J12">
        <f t="shared" si="3"/>
        <v>62.43055555555555</v>
      </c>
    </row>
    <row r="13" spans="1:10">
      <c r="A13">
        <v>4.58765</v>
      </c>
      <c r="B13">
        <v>52.905160000000002</v>
      </c>
      <c r="C13">
        <v>1.1802600000000001</v>
      </c>
      <c r="D13">
        <v>14</v>
      </c>
      <c r="E13">
        <v>9</v>
      </c>
      <c r="F13">
        <f t="shared" si="0"/>
        <v>5</v>
      </c>
      <c r="H13" s="38">
        <f t="shared" si="1"/>
        <v>359</v>
      </c>
      <c r="I13" s="38">
        <f t="shared" si="2"/>
        <v>184.68154480006908</v>
      </c>
      <c r="J13">
        <f t="shared" si="3"/>
        <v>233.66865079365078</v>
      </c>
    </row>
    <row r="14" spans="1:10">
      <c r="A14">
        <v>3.24207</v>
      </c>
      <c r="B14">
        <v>52.69406</v>
      </c>
      <c r="C14">
        <v>1.0795999999999999</v>
      </c>
      <c r="D14">
        <v>0</v>
      </c>
      <c r="E14">
        <v>3</v>
      </c>
      <c r="F14">
        <f t="shared" si="0"/>
        <v>3</v>
      </c>
      <c r="H14" s="38">
        <f t="shared" si="1"/>
        <v>19.750314006504965</v>
      </c>
      <c r="I14" s="38">
        <f t="shared" si="2"/>
        <v>153.18735888656209</v>
      </c>
      <c r="J14">
        <f t="shared" si="3"/>
        <v>114.60410259553974</v>
      </c>
    </row>
    <row r="15" spans="1:10">
      <c r="A15">
        <v>4.1537699999999997</v>
      </c>
      <c r="B15">
        <v>52.808799999999998</v>
      </c>
      <c r="C15">
        <v>1.2826900000000001</v>
      </c>
      <c r="D15">
        <v>14</v>
      </c>
      <c r="E15">
        <v>5</v>
      </c>
      <c r="F15">
        <f t="shared" si="0"/>
        <v>9</v>
      </c>
      <c r="H15" s="38">
        <f t="shared" si="1"/>
        <v>346.13891400650488</v>
      </c>
      <c r="I15" s="38">
        <f t="shared" si="2"/>
        <v>173.55370888656168</v>
      </c>
      <c r="J15">
        <f t="shared" si="3"/>
        <v>381.96603907112672</v>
      </c>
    </row>
    <row r="16" spans="1:10">
      <c r="A16">
        <v>3.6807599999999998</v>
      </c>
      <c r="B16">
        <v>52.798630000000003</v>
      </c>
      <c r="C16">
        <v>1.5284</v>
      </c>
      <c r="D16">
        <v>7</v>
      </c>
      <c r="E16">
        <v>4</v>
      </c>
      <c r="F16">
        <f t="shared" si="0"/>
        <v>3</v>
      </c>
      <c r="H16" s="38">
        <f t="shared" si="1"/>
        <v>176.8013340065049</v>
      </c>
      <c r="I16" s="38">
        <f t="shared" si="2"/>
        <v>171.74853388656254</v>
      </c>
      <c r="J16">
        <f t="shared" si="3"/>
        <v>122.72301442826965</v>
      </c>
    </row>
    <row r="17" spans="1:10">
      <c r="A17">
        <v>5.1295099999999998</v>
      </c>
      <c r="B17">
        <v>53.11224</v>
      </c>
      <c r="C17">
        <v>1.7219</v>
      </c>
      <c r="D17">
        <v>14</v>
      </c>
      <c r="E17">
        <v>12</v>
      </c>
      <c r="F17">
        <f t="shared" si="0"/>
        <v>2</v>
      </c>
      <c r="H17" s="38">
        <f t="shared" si="1"/>
        <v>359</v>
      </c>
      <c r="I17" s="38">
        <f t="shared" si="2"/>
        <v>203.37051480006886</v>
      </c>
      <c r="J17">
        <f t="shared" si="3"/>
        <v>105.24007936507935</v>
      </c>
    </row>
    <row r="18" spans="1:10">
      <c r="A18">
        <v>4.0463899999999997</v>
      </c>
      <c r="B18">
        <v>52.788539999999998</v>
      </c>
      <c r="C18">
        <v>2.3190599999999999</v>
      </c>
      <c r="D18">
        <v>12</v>
      </c>
      <c r="E18">
        <v>5</v>
      </c>
      <c r="F18">
        <f t="shared" si="0"/>
        <v>7</v>
      </c>
      <c r="H18" s="38">
        <f t="shared" si="1"/>
        <v>307.69687400650486</v>
      </c>
      <c r="I18" s="38">
        <f t="shared" si="2"/>
        <v>169.95755888656163</v>
      </c>
      <c r="J18">
        <f t="shared" si="3"/>
        <v>313.39581296001558</v>
      </c>
    </row>
    <row r="19" spans="1:10">
      <c r="A19">
        <v>4.2244099999999998</v>
      </c>
      <c r="B19">
        <v>52.829900000000002</v>
      </c>
      <c r="C19">
        <v>1.78769</v>
      </c>
      <c r="D19">
        <v>14</v>
      </c>
      <c r="E19">
        <v>6</v>
      </c>
      <c r="F19">
        <f t="shared" si="0"/>
        <v>8</v>
      </c>
      <c r="H19" s="38">
        <f t="shared" si="1"/>
        <v>359</v>
      </c>
      <c r="I19" s="38">
        <f t="shared" si="2"/>
        <v>177.29895888656242</v>
      </c>
      <c r="J19">
        <f t="shared" si="3"/>
        <v>362.09722222222217</v>
      </c>
    </row>
    <row r="20" spans="1:10">
      <c r="A20">
        <v>5.2232700000000003</v>
      </c>
      <c r="B20">
        <v>53.052520000000001</v>
      </c>
      <c r="C20">
        <v>1.77599</v>
      </c>
      <c r="D20">
        <v>14</v>
      </c>
      <c r="E20">
        <v>10</v>
      </c>
      <c r="F20">
        <f t="shared" si="0"/>
        <v>4</v>
      </c>
      <c r="H20" s="38">
        <f t="shared" si="1"/>
        <v>359</v>
      </c>
      <c r="I20" s="38">
        <f t="shared" si="2"/>
        <v>197.98078480006899</v>
      </c>
      <c r="J20">
        <f t="shared" si="3"/>
        <v>190.85912698412696</v>
      </c>
    </row>
    <row r="21" spans="1:10">
      <c r="A21">
        <v>3.79664</v>
      </c>
      <c r="B21">
        <v>52.723520000000001</v>
      </c>
      <c r="C21">
        <v>1.81372</v>
      </c>
      <c r="D21">
        <v>9</v>
      </c>
      <c r="E21">
        <v>4</v>
      </c>
      <c r="F21">
        <f t="shared" si="0"/>
        <v>5</v>
      </c>
      <c r="H21" s="38">
        <f t="shared" si="1"/>
        <v>218.28637400650496</v>
      </c>
      <c r="I21" s="38">
        <f t="shared" si="2"/>
        <v>158.41650888656216</v>
      </c>
      <c r="J21">
        <f t="shared" si="3"/>
        <v>196.72113141239672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50D0-CB7D-2341-BDB6-1B0225400FA5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33</v>
      </c>
      <c r="H1" t="s">
        <v>26</v>
      </c>
      <c r="I1" t="s">
        <v>27</v>
      </c>
    </row>
    <row r="2" spans="1:10">
      <c r="A2">
        <v>3.5322100000000001</v>
      </c>
      <c r="B2">
        <v>52.640410000000003</v>
      </c>
      <c r="C2">
        <v>1.5532999999999999</v>
      </c>
      <c r="D2">
        <v>1</v>
      </c>
      <c r="E2">
        <v>3</v>
      </c>
      <c r="F2">
        <f>ABS(D2-E2)</f>
        <v>2</v>
      </c>
      <c r="G2">
        <v>3.8916387253765401</v>
      </c>
      <c r="H2" s="38">
        <f>MIN(359, MAX(0, (A2 - $G$2 + 0.5) * 358 / 1 + 1))</f>
        <v>51.324516315198672</v>
      </c>
      <c r="I2" s="38">
        <f>IF(B2 &lt; $G$3,MAX(0,(B2 - $G$3  + 1) * (178.5 -1) / 1 + 1), MIN(359, (B2 - $G$3) * (359 - 178.5) / 2 + 178.5))</f>
        <v>359</v>
      </c>
      <c r="J2">
        <f>ABS(360/(MAX($E$2:$E$21)+1)*(E2+0.5)-H2) * ((620+(620/MAX($E$2:$E$21)) / 2 ) / 360)</f>
        <v>135.7526539825555</v>
      </c>
    </row>
    <row r="3" spans="1:10">
      <c r="A3">
        <v>4.6688400000000003</v>
      </c>
      <c r="B3">
        <v>52.86589</v>
      </c>
      <c r="C3">
        <v>1.3994899999999999</v>
      </c>
      <c r="D3">
        <v>9</v>
      </c>
      <c r="E3">
        <v>6</v>
      </c>
      <c r="F3">
        <f t="shared" ref="F3:F21" si="0">ABS(D3-E3)</f>
        <v>3</v>
      </c>
      <c r="H3" s="38">
        <f t="shared" ref="H3:H21" si="1">MIN(359, MAX(0, (A3 - $G$2 + 0.5) * 358 / 1 + 1))</f>
        <v>359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ABS(360/(MAX($E$2:$E$21)+1)*(E3+0.5)-H3) * ((620+(620/MAX($E$2:$E$21)) / 2 ) / 360)</f>
        <v>227.23765432098767</v>
      </c>
    </row>
    <row r="4" spans="1:10">
      <c r="A4">
        <v>3.9280900000000001</v>
      </c>
      <c r="B4">
        <v>52.553649999999998</v>
      </c>
      <c r="C4">
        <v>1.4015</v>
      </c>
      <c r="D4">
        <v>5</v>
      </c>
      <c r="E4">
        <v>4</v>
      </c>
      <c r="F4">
        <f t="shared" si="0"/>
        <v>1</v>
      </c>
      <c r="H4" s="38">
        <f t="shared" si="1"/>
        <v>193.04955631519869</v>
      </c>
      <c r="I4" s="38">
        <f t="shared" si="2"/>
        <v>359</v>
      </c>
      <c r="J4">
        <f t="shared" si="3"/>
        <v>56.445026758185264</v>
      </c>
    </row>
    <row r="5" spans="1:10">
      <c r="A5">
        <v>2.9260799999999998</v>
      </c>
      <c r="B5">
        <v>52.557679999999998</v>
      </c>
      <c r="C5">
        <v>1.92126</v>
      </c>
      <c r="D5">
        <v>0</v>
      </c>
      <c r="E5">
        <v>1</v>
      </c>
      <c r="F5">
        <f t="shared" si="0"/>
        <v>1</v>
      </c>
      <c r="H5" s="38">
        <f t="shared" si="1"/>
        <v>0</v>
      </c>
      <c r="I5" s="38">
        <f t="shared" si="2"/>
        <v>359</v>
      </c>
      <c r="J5">
        <f t="shared" si="3"/>
        <v>98.166666666666671</v>
      </c>
    </row>
    <row r="6" spans="1:10">
      <c r="A6">
        <v>5.50969</v>
      </c>
      <c r="B6">
        <v>52.641840000000002</v>
      </c>
      <c r="C6">
        <v>1.8699600000000001</v>
      </c>
      <c r="D6">
        <v>9</v>
      </c>
      <c r="E6">
        <v>7</v>
      </c>
      <c r="F6">
        <f t="shared" si="0"/>
        <v>2</v>
      </c>
      <c r="H6" s="38">
        <f t="shared" si="1"/>
        <v>359</v>
      </c>
      <c r="I6" s="38">
        <f t="shared" si="2"/>
        <v>359</v>
      </c>
      <c r="J6">
        <f t="shared" si="3"/>
        <v>161.79320987654322</v>
      </c>
    </row>
    <row r="7" spans="1:10">
      <c r="A7">
        <v>6.57918</v>
      </c>
      <c r="B7">
        <v>52.565570000000001</v>
      </c>
      <c r="C7">
        <v>1.21248</v>
      </c>
      <c r="D7">
        <v>9</v>
      </c>
      <c r="E7">
        <v>9</v>
      </c>
      <c r="F7">
        <f t="shared" si="0"/>
        <v>0</v>
      </c>
      <c r="H7" s="38">
        <f t="shared" si="1"/>
        <v>359</v>
      </c>
      <c r="I7" s="38">
        <f t="shared" si="2"/>
        <v>359</v>
      </c>
      <c r="J7">
        <f t="shared" si="3"/>
        <v>30.904320987654323</v>
      </c>
    </row>
    <row r="8" spans="1:10">
      <c r="A8">
        <v>1.9539599999999999</v>
      </c>
      <c r="B8">
        <v>53.08081</v>
      </c>
      <c r="C8">
        <v>1.58741</v>
      </c>
      <c r="D8">
        <v>0</v>
      </c>
      <c r="E8">
        <v>0</v>
      </c>
      <c r="F8">
        <f t="shared" si="0"/>
        <v>0</v>
      </c>
      <c r="H8" s="38">
        <f t="shared" si="1"/>
        <v>0</v>
      </c>
      <c r="I8" s="38">
        <f t="shared" si="2"/>
        <v>359</v>
      </c>
      <c r="J8">
        <f t="shared" si="3"/>
        <v>32.722222222222221</v>
      </c>
    </row>
    <row r="9" spans="1:10">
      <c r="A9">
        <v>5.6852299999999998</v>
      </c>
      <c r="B9">
        <v>53.434719999999999</v>
      </c>
      <c r="C9">
        <v>1.6102799999999999</v>
      </c>
      <c r="D9">
        <v>9</v>
      </c>
      <c r="E9">
        <v>8</v>
      </c>
      <c r="F9">
        <f t="shared" si="0"/>
        <v>1</v>
      </c>
      <c r="H9" s="38">
        <f t="shared" si="1"/>
        <v>359</v>
      </c>
      <c r="I9" s="38">
        <f t="shared" si="2"/>
        <v>359</v>
      </c>
      <c r="J9">
        <f t="shared" si="3"/>
        <v>96.348765432098773</v>
      </c>
    </row>
    <row r="10" spans="1:10">
      <c r="A10">
        <v>3.0825900000000002</v>
      </c>
      <c r="B10">
        <v>53.593000000000004</v>
      </c>
      <c r="C10">
        <v>1.3508800000000001</v>
      </c>
      <c r="D10">
        <v>0</v>
      </c>
      <c r="E10">
        <v>2</v>
      </c>
      <c r="F10">
        <f t="shared" si="0"/>
        <v>2</v>
      </c>
      <c r="H10" s="38">
        <f t="shared" si="1"/>
        <v>0</v>
      </c>
      <c r="I10" s="38">
        <f t="shared" si="2"/>
        <v>359</v>
      </c>
      <c r="J10">
        <f t="shared" si="3"/>
        <v>163.61111111111111</v>
      </c>
    </row>
    <row r="11" spans="1:10">
      <c r="A11">
        <v>4.5327099999999998</v>
      </c>
      <c r="B11">
        <v>53.773209999999999</v>
      </c>
      <c r="C11">
        <v>1.2473000000000001</v>
      </c>
      <c r="D11">
        <v>9</v>
      </c>
      <c r="E11">
        <v>5</v>
      </c>
      <c r="F11">
        <f t="shared" si="0"/>
        <v>4</v>
      </c>
      <c r="H11" s="38">
        <f t="shared" si="1"/>
        <v>359</v>
      </c>
      <c r="I11" s="38">
        <f t="shared" si="2"/>
        <v>359</v>
      </c>
      <c r="J11">
        <f t="shared" si="3"/>
        <v>292.6820987654321</v>
      </c>
    </row>
    <row r="12" spans="1:10">
      <c r="A12">
        <v>3.66608</v>
      </c>
      <c r="B12">
        <v>53.38317</v>
      </c>
      <c r="C12">
        <v>1.03501</v>
      </c>
      <c r="D12">
        <v>2</v>
      </c>
      <c r="E12">
        <v>3</v>
      </c>
      <c r="F12">
        <f t="shared" si="0"/>
        <v>1</v>
      </c>
      <c r="H12" s="38">
        <f t="shared" si="1"/>
        <v>99.249976315198651</v>
      </c>
      <c r="I12" s="38">
        <f t="shared" si="2"/>
        <v>359</v>
      </c>
      <c r="J12">
        <f t="shared" si="3"/>
        <v>48.628901081320976</v>
      </c>
    </row>
    <row r="13" spans="1:10">
      <c r="A13">
        <v>5.8993700000000002</v>
      </c>
      <c r="B13">
        <v>53.204210000000003</v>
      </c>
      <c r="C13">
        <v>1.2825</v>
      </c>
      <c r="D13">
        <v>9</v>
      </c>
      <c r="E13">
        <v>8</v>
      </c>
      <c r="F13">
        <f t="shared" si="0"/>
        <v>1</v>
      </c>
      <c r="H13" s="38">
        <f t="shared" si="1"/>
        <v>359</v>
      </c>
      <c r="I13" s="38">
        <f t="shared" si="2"/>
        <v>359</v>
      </c>
      <c r="J13">
        <f t="shared" si="3"/>
        <v>96.348765432098773</v>
      </c>
    </row>
    <row r="14" spans="1:10">
      <c r="A14">
        <v>3.3312900000000001</v>
      </c>
      <c r="B14">
        <v>53.35257</v>
      </c>
      <c r="C14">
        <v>1.5974699999999999</v>
      </c>
      <c r="D14">
        <v>0</v>
      </c>
      <c r="E14">
        <v>2</v>
      </c>
      <c r="F14">
        <f t="shared" si="0"/>
        <v>2</v>
      </c>
      <c r="H14" s="38">
        <f t="shared" si="1"/>
        <v>0</v>
      </c>
      <c r="I14" s="38">
        <f t="shared" si="2"/>
        <v>359</v>
      </c>
      <c r="J14">
        <f t="shared" si="3"/>
        <v>163.61111111111111</v>
      </c>
    </row>
    <row r="15" spans="1:10">
      <c r="A15">
        <v>4.2882899999999999</v>
      </c>
      <c r="B15">
        <v>53.302770000000002</v>
      </c>
      <c r="C15">
        <v>1.2940199999999999</v>
      </c>
      <c r="D15">
        <v>8</v>
      </c>
      <c r="E15">
        <v>4</v>
      </c>
      <c r="F15">
        <f t="shared" si="0"/>
        <v>4</v>
      </c>
      <c r="H15" s="38">
        <f t="shared" si="1"/>
        <v>322.00115631519861</v>
      </c>
      <c r="I15" s="38">
        <f t="shared" si="2"/>
        <v>359</v>
      </c>
      <c r="J15">
        <f t="shared" si="3"/>
        <v>290.8662995976913</v>
      </c>
    </row>
    <row r="16" spans="1:10">
      <c r="A16">
        <v>6.4447400000000004</v>
      </c>
      <c r="B16">
        <v>52.845570000000002</v>
      </c>
      <c r="C16">
        <v>1.47414</v>
      </c>
      <c r="D16">
        <v>9</v>
      </c>
      <c r="E16">
        <v>9</v>
      </c>
      <c r="F16">
        <f t="shared" si="0"/>
        <v>0</v>
      </c>
      <c r="H16" s="38">
        <f t="shared" si="1"/>
        <v>359</v>
      </c>
      <c r="I16" s="38">
        <f t="shared" si="2"/>
        <v>359</v>
      </c>
      <c r="J16">
        <f t="shared" si="3"/>
        <v>30.904320987654323</v>
      </c>
    </row>
    <row r="17" spans="1:10">
      <c r="A17">
        <v>2.2897799999999999</v>
      </c>
      <c r="B17">
        <v>52.325980000000001</v>
      </c>
      <c r="C17">
        <v>1.77745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359</v>
      </c>
      <c r="J17">
        <f t="shared" si="3"/>
        <v>32.722222222222221</v>
      </c>
    </row>
    <row r="18" spans="1:10">
      <c r="A18">
        <v>5.6408899999999997</v>
      </c>
      <c r="B18">
        <v>53.03848</v>
      </c>
      <c r="C18">
        <v>1.5411300000000001</v>
      </c>
      <c r="D18">
        <v>9</v>
      </c>
      <c r="E18">
        <v>6</v>
      </c>
      <c r="F18">
        <f t="shared" si="0"/>
        <v>3</v>
      </c>
      <c r="H18" s="38">
        <f t="shared" si="1"/>
        <v>359</v>
      </c>
      <c r="I18" s="38">
        <f t="shared" si="2"/>
        <v>359</v>
      </c>
      <c r="J18">
        <f t="shared" si="3"/>
        <v>227.23765432098767</v>
      </c>
    </row>
    <row r="19" spans="1:10">
      <c r="A19">
        <v>2.8420399999999999</v>
      </c>
      <c r="B19">
        <v>52.57891</v>
      </c>
      <c r="C19">
        <v>2.1591499999999999</v>
      </c>
      <c r="D19">
        <v>0</v>
      </c>
      <c r="E19">
        <v>1</v>
      </c>
      <c r="F19">
        <f t="shared" si="0"/>
        <v>1</v>
      </c>
      <c r="H19" s="38">
        <f t="shared" si="1"/>
        <v>0</v>
      </c>
      <c r="I19" s="38">
        <f t="shared" si="2"/>
        <v>359</v>
      </c>
      <c r="J19">
        <f t="shared" si="3"/>
        <v>98.166666666666671</v>
      </c>
    </row>
    <row r="20" spans="1:10">
      <c r="A20">
        <v>4.9569700000000001</v>
      </c>
      <c r="B20">
        <v>53.405529999999999</v>
      </c>
      <c r="C20">
        <v>2.1367600000000002</v>
      </c>
      <c r="D20">
        <v>9</v>
      </c>
      <c r="E20">
        <v>5</v>
      </c>
      <c r="F20">
        <f t="shared" si="0"/>
        <v>4</v>
      </c>
      <c r="H20" s="38">
        <f t="shared" si="1"/>
        <v>359</v>
      </c>
      <c r="I20" s="38">
        <f t="shared" si="2"/>
        <v>359</v>
      </c>
      <c r="J20">
        <f t="shared" si="3"/>
        <v>292.6820987654321</v>
      </c>
    </row>
    <row r="21" spans="1:10">
      <c r="A21">
        <v>6.0538800000000004</v>
      </c>
      <c r="B21">
        <v>53.257669999999997</v>
      </c>
      <c r="C21">
        <v>1.3627199999999999</v>
      </c>
      <c r="D21">
        <v>9</v>
      </c>
      <c r="E21">
        <v>7</v>
      </c>
      <c r="F21">
        <f t="shared" si="0"/>
        <v>2</v>
      </c>
      <c r="H21" s="38">
        <f t="shared" si="1"/>
        <v>359</v>
      </c>
      <c r="I21" s="38">
        <f t="shared" si="2"/>
        <v>359</v>
      </c>
      <c r="J21">
        <f t="shared" si="3"/>
        <v>161.79320987654322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BFDB-A15E-5242-BBAB-16C59F3884F9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2.28515625" bestFit="1" customWidth="1"/>
  </cols>
  <sheetData>
    <row r="1" spans="1:10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34</v>
      </c>
      <c r="H1" t="s">
        <v>26</v>
      </c>
      <c r="I1" t="s">
        <v>27</v>
      </c>
      <c r="J1" t="s">
        <v>35</v>
      </c>
    </row>
    <row r="2" spans="1:10">
      <c r="A2">
        <v>3.79183</v>
      </c>
      <c r="B2">
        <v>52.267130000000002</v>
      </c>
      <c r="C2">
        <v>1.6258900000000001</v>
      </c>
      <c r="D2">
        <v>4</v>
      </c>
      <c r="E2">
        <v>3</v>
      </c>
      <c r="F2">
        <f>ABS(D2-E2)</f>
        <v>1</v>
      </c>
      <c r="G2">
        <v>3.2239537351465799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178.09490004819662</v>
      </c>
      <c r="J2">
        <f>ABS(360/(MAX($E$2:$E$21)+1)*(E2+0.5)-H2) * ((620+(620/MAX($E$2:$E$21)) / 2 ) / 360)</f>
        <v>207.3125</v>
      </c>
    </row>
    <row r="3" spans="1:10">
      <c r="A3">
        <v>1.6970799999999999</v>
      </c>
      <c r="B3">
        <v>51.641849999999998</v>
      </c>
      <c r="C3">
        <v>1.41001</v>
      </c>
      <c r="D3">
        <v>0</v>
      </c>
      <c r="E3">
        <v>0</v>
      </c>
      <c r="F3">
        <f t="shared" ref="F3:F21" si="0">ABS(D3-E3)</f>
        <v>0</v>
      </c>
      <c r="G3">
        <v>52.269412253249598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67.10770004819598</v>
      </c>
      <c r="J3">
        <f t="shared" ref="J3:J21" si="3">ABS(360/(MAX($E$2:$E$21)+1)*(E3+0.5)-H3) * ((620+(620/MAX($E$2:$E$21)) / 2 ) / 360)</f>
        <v>69.75</v>
      </c>
    </row>
    <row r="4" spans="1:10">
      <c r="A4">
        <v>3.40164</v>
      </c>
      <c r="B4">
        <v>52.35519</v>
      </c>
      <c r="C4">
        <v>1.42421</v>
      </c>
      <c r="D4">
        <v>3</v>
      </c>
      <c r="E4">
        <v>2</v>
      </c>
      <c r="F4">
        <f t="shared" si="0"/>
        <v>1</v>
      </c>
      <c r="H4" s="38">
        <f t="shared" si="1"/>
        <v>243.61168281752438</v>
      </c>
      <c r="I4" s="38">
        <f t="shared" si="2"/>
        <v>186.24144164422378</v>
      </c>
      <c r="J4">
        <f t="shared" si="3"/>
        <v>123.2476354589535</v>
      </c>
    </row>
    <row r="5" spans="1:10">
      <c r="A5">
        <v>5.4699299999999997</v>
      </c>
      <c r="B5">
        <v>52.416249999999998</v>
      </c>
      <c r="C5">
        <v>1.1904999999999999</v>
      </c>
      <c r="D5">
        <v>4</v>
      </c>
      <c r="E5">
        <v>4</v>
      </c>
      <c r="F5">
        <f t="shared" si="0"/>
        <v>0</v>
      </c>
      <c r="H5" s="38">
        <f t="shared" si="1"/>
        <v>359</v>
      </c>
      <c r="I5" s="38">
        <f t="shared" si="2"/>
        <v>191.75210664422357</v>
      </c>
      <c r="J5">
        <f t="shared" si="3"/>
        <v>67.8125</v>
      </c>
    </row>
    <row r="6" spans="1:10">
      <c r="A6">
        <v>3.09598</v>
      </c>
      <c r="B6">
        <v>52.221400000000003</v>
      </c>
      <c r="C6">
        <v>1.7350399999999999</v>
      </c>
      <c r="D6">
        <v>1</v>
      </c>
      <c r="E6">
        <v>1</v>
      </c>
      <c r="F6">
        <f t="shared" si="0"/>
        <v>0</v>
      </c>
      <c r="H6" s="38">
        <f t="shared" si="1"/>
        <v>134.18540281752439</v>
      </c>
      <c r="I6" s="38">
        <f t="shared" si="2"/>
        <v>169.97782504819679</v>
      </c>
      <c r="J6">
        <f t="shared" si="3"/>
        <v>50.734217958953508</v>
      </c>
    </row>
    <row r="7" spans="1:10">
      <c r="A7">
        <v>4.3040500000000002</v>
      </c>
      <c r="B7">
        <v>52.326590000000003</v>
      </c>
      <c r="C7">
        <v>1.24621</v>
      </c>
      <c r="D7">
        <v>4</v>
      </c>
      <c r="E7">
        <v>2</v>
      </c>
      <c r="F7">
        <f t="shared" si="0"/>
        <v>2</v>
      </c>
      <c r="H7" s="38">
        <f t="shared" si="1"/>
        <v>359</v>
      </c>
      <c r="I7" s="38">
        <f t="shared" si="2"/>
        <v>183.66029164422403</v>
      </c>
      <c r="J7">
        <f t="shared" si="3"/>
        <v>346.8125</v>
      </c>
    </row>
    <row r="8" spans="1:10">
      <c r="A8">
        <v>5.3854300000000004</v>
      </c>
      <c r="B8">
        <v>52.342550000000003</v>
      </c>
      <c r="C8">
        <v>1.1057399999999999</v>
      </c>
      <c r="D8">
        <v>4</v>
      </c>
      <c r="E8">
        <v>3</v>
      </c>
      <c r="F8">
        <f t="shared" si="0"/>
        <v>1</v>
      </c>
      <c r="H8" s="38">
        <f t="shared" si="1"/>
        <v>359</v>
      </c>
      <c r="I8" s="38">
        <f t="shared" si="2"/>
        <v>185.10068164422401</v>
      </c>
      <c r="J8">
        <f t="shared" si="3"/>
        <v>207.3125</v>
      </c>
    </row>
    <row r="9" spans="1:10">
      <c r="A9">
        <v>1.6734199999999999</v>
      </c>
      <c r="B9">
        <v>52.255540000000003</v>
      </c>
      <c r="C9">
        <v>1.3266899999999999</v>
      </c>
      <c r="D9">
        <v>0</v>
      </c>
      <c r="E9">
        <v>0</v>
      </c>
      <c r="F9">
        <f t="shared" si="0"/>
        <v>0</v>
      </c>
      <c r="H9" s="38">
        <f t="shared" si="1"/>
        <v>0</v>
      </c>
      <c r="I9" s="38">
        <f t="shared" si="2"/>
        <v>176.03767504819695</v>
      </c>
      <c r="J9">
        <f t="shared" si="3"/>
        <v>69.75</v>
      </c>
    </row>
    <row r="10" spans="1:10">
      <c r="A10">
        <v>6.5037099999999999</v>
      </c>
      <c r="B10">
        <v>52.845489999999998</v>
      </c>
      <c r="C10">
        <v>1.2501</v>
      </c>
      <c r="D10">
        <v>4</v>
      </c>
      <c r="E10">
        <v>4</v>
      </c>
      <c r="F10">
        <f t="shared" si="0"/>
        <v>0</v>
      </c>
      <c r="H10" s="38">
        <f t="shared" si="1"/>
        <v>359</v>
      </c>
      <c r="I10" s="38">
        <f t="shared" si="2"/>
        <v>230.49101664422358</v>
      </c>
      <c r="J10">
        <f t="shared" si="3"/>
        <v>67.8125</v>
      </c>
    </row>
    <row r="11" spans="1:10">
      <c r="A11">
        <v>3.0051000000000001</v>
      </c>
      <c r="B11">
        <v>52.33972</v>
      </c>
      <c r="C11">
        <v>1.29312</v>
      </c>
      <c r="D11">
        <v>1</v>
      </c>
      <c r="E11">
        <v>1</v>
      </c>
      <c r="F11">
        <f t="shared" si="0"/>
        <v>0</v>
      </c>
      <c r="H11" s="38">
        <f t="shared" si="1"/>
        <v>101.65036281752444</v>
      </c>
      <c r="I11" s="38">
        <f t="shared" si="2"/>
        <v>184.84527414422374</v>
      </c>
      <c r="J11">
        <f t="shared" si="3"/>
        <v>12.3024220410464</v>
      </c>
    </row>
    <row r="12" spans="1:10">
      <c r="A12">
        <v>6.2153299999999998</v>
      </c>
      <c r="B12">
        <v>52.381450000000001</v>
      </c>
      <c r="C12">
        <v>1.25864</v>
      </c>
      <c r="D12">
        <v>4</v>
      </c>
      <c r="E12">
        <v>4</v>
      </c>
      <c r="F12">
        <f t="shared" si="0"/>
        <v>0</v>
      </c>
      <c r="H12" s="38">
        <f t="shared" si="1"/>
        <v>359</v>
      </c>
      <c r="I12" s="38">
        <f t="shared" si="2"/>
        <v>188.61140664422385</v>
      </c>
      <c r="J12">
        <f t="shared" si="3"/>
        <v>67.8125</v>
      </c>
    </row>
    <row r="13" spans="1:10">
      <c r="A13">
        <v>4.5520399999999999</v>
      </c>
      <c r="B13">
        <v>52.28002</v>
      </c>
      <c r="C13">
        <v>1.46655</v>
      </c>
      <c r="D13">
        <v>4</v>
      </c>
      <c r="E13">
        <v>3</v>
      </c>
      <c r="F13">
        <f t="shared" si="0"/>
        <v>1</v>
      </c>
      <c r="H13" s="38">
        <f t="shared" si="1"/>
        <v>359</v>
      </c>
      <c r="I13" s="38">
        <f t="shared" si="2"/>
        <v>179.4573491442238</v>
      </c>
      <c r="J13">
        <f t="shared" si="3"/>
        <v>207.3125</v>
      </c>
    </row>
    <row r="14" spans="1:10">
      <c r="A14">
        <v>1.9774</v>
      </c>
      <c r="B14">
        <v>52.440710000000003</v>
      </c>
      <c r="C14">
        <v>1.14195</v>
      </c>
      <c r="D14">
        <v>0</v>
      </c>
      <c r="E14">
        <v>0</v>
      </c>
      <c r="F14">
        <f t="shared" si="0"/>
        <v>0</v>
      </c>
      <c r="H14" s="38">
        <f t="shared" si="1"/>
        <v>0</v>
      </c>
      <c r="I14" s="38">
        <f t="shared" si="2"/>
        <v>193.95962164422403</v>
      </c>
      <c r="J14">
        <f t="shared" si="3"/>
        <v>69.75</v>
      </c>
    </row>
    <row r="15" spans="1:10">
      <c r="A15">
        <v>4.0597500000000002</v>
      </c>
      <c r="B15">
        <v>52.444580000000002</v>
      </c>
      <c r="C15">
        <v>1.18343</v>
      </c>
      <c r="D15">
        <v>4</v>
      </c>
      <c r="E15">
        <v>2</v>
      </c>
      <c r="F15">
        <f t="shared" si="0"/>
        <v>2</v>
      </c>
      <c r="H15" s="38">
        <f t="shared" si="1"/>
        <v>359</v>
      </c>
      <c r="I15" s="38">
        <f t="shared" si="2"/>
        <v>194.30888914422394</v>
      </c>
      <c r="J15">
        <f t="shared" si="3"/>
        <v>346.8125</v>
      </c>
    </row>
    <row r="16" spans="1:10">
      <c r="A16">
        <v>2.8306100000000001</v>
      </c>
      <c r="B16">
        <v>52.433770000000003</v>
      </c>
      <c r="C16">
        <v>1.10148</v>
      </c>
      <c r="D16">
        <v>0</v>
      </c>
      <c r="E16">
        <v>1</v>
      </c>
      <c r="F16">
        <f t="shared" si="0"/>
        <v>1</v>
      </c>
      <c r="H16" s="38">
        <f t="shared" si="1"/>
        <v>39.18294281752442</v>
      </c>
      <c r="I16" s="38">
        <f t="shared" si="2"/>
        <v>193.33328664422402</v>
      </c>
      <c r="J16">
        <f t="shared" si="3"/>
        <v>133.33304829104642</v>
      </c>
    </row>
    <row r="17" spans="1:10">
      <c r="A17">
        <v>4.3734200000000003</v>
      </c>
      <c r="B17">
        <v>52.331600000000002</v>
      </c>
      <c r="C17">
        <v>1.20404</v>
      </c>
      <c r="D17">
        <v>4</v>
      </c>
      <c r="E17">
        <v>2</v>
      </c>
      <c r="F17">
        <f t="shared" si="0"/>
        <v>2</v>
      </c>
      <c r="H17" s="38">
        <f t="shared" si="1"/>
        <v>359</v>
      </c>
      <c r="I17" s="38">
        <f t="shared" si="2"/>
        <v>184.11244414422393</v>
      </c>
      <c r="J17">
        <f t="shared" si="3"/>
        <v>346.8125</v>
      </c>
    </row>
    <row r="18" spans="1:10">
      <c r="A18">
        <v>2.7493799999999999</v>
      </c>
      <c r="B18">
        <v>52.352809999999998</v>
      </c>
      <c r="C18">
        <v>1.2253099999999999</v>
      </c>
      <c r="D18">
        <v>0</v>
      </c>
      <c r="E18">
        <v>1</v>
      </c>
      <c r="F18">
        <f t="shared" si="0"/>
        <v>1</v>
      </c>
      <c r="H18" s="38">
        <f t="shared" si="1"/>
        <v>10.102602817524371</v>
      </c>
      <c r="I18" s="38">
        <f t="shared" si="2"/>
        <v>186.0266466442236</v>
      </c>
      <c r="J18">
        <f t="shared" si="3"/>
        <v>189.67620704104652</v>
      </c>
    </row>
    <row r="19" spans="1:10">
      <c r="A19">
        <v>1.53813</v>
      </c>
      <c r="B19">
        <v>52.174889999999998</v>
      </c>
      <c r="C19">
        <v>1.22607</v>
      </c>
      <c r="D19">
        <v>0</v>
      </c>
      <c r="E19">
        <v>0</v>
      </c>
      <c r="F19">
        <f t="shared" si="0"/>
        <v>0</v>
      </c>
      <c r="H19" s="38">
        <f t="shared" si="1"/>
        <v>0</v>
      </c>
      <c r="I19" s="38">
        <f t="shared" si="2"/>
        <v>161.72230004819593</v>
      </c>
      <c r="J19">
        <f t="shared" si="3"/>
        <v>69.75</v>
      </c>
    </row>
    <row r="20" spans="1:10">
      <c r="A20">
        <v>5.1240699999999997</v>
      </c>
      <c r="B20">
        <v>52.762880000000003</v>
      </c>
      <c r="C20">
        <v>1.37473</v>
      </c>
      <c r="D20">
        <v>4</v>
      </c>
      <c r="E20">
        <v>3</v>
      </c>
      <c r="F20">
        <f t="shared" si="0"/>
        <v>1</v>
      </c>
      <c r="H20" s="38">
        <f t="shared" si="1"/>
        <v>359</v>
      </c>
      <c r="I20" s="38">
        <f t="shared" si="2"/>
        <v>223.03546414422402</v>
      </c>
      <c r="J20">
        <f t="shared" si="3"/>
        <v>207.3125</v>
      </c>
    </row>
    <row r="21" spans="1:10">
      <c r="A21">
        <v>5.92197</v>
      </c>
      <c r="B21">
        <v>52.45402</v>
      </c>
      <c r="C21">
        <v>1.21218</v>
      </c>
      <c r="D21">
        <v>4</v>
      </c>
      <c r="E21">
        <v>4</v>
      </c>
      <c r="F21">
        <f t="shared" si="0"/>
        <v>0</v>
      </c>
      <c r="H21" s="38">
        <f t="shared" si="1"/>
        <v>359</v>
      </c>
      <c r="I21" s="38">
        <f t="shared" si="2"/>
        <v>195.16084914422376</v>
      </c>
      <c r="J21">
        <f t="shared" si="3"/>
        <v>67.8125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57D1-0224-C049-A4E5-A1E14712B4AD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50</v>
      </c>
      <c r="H1" t="s">
        <v>26</v>
      </c>
      <c r="I1" t="s">
        <v>27</v>
      </c>
      <c r="J1" t="s">
        <v>35</v>
      </c>
    </row>
    <row r="2" spans="1:10">
      <c r="A2">
        <v>3.9346100000000002</v>
      </c>
      <c r="B2">
        <v>53.471699999999998</v>
      </c>
      <c r="C2">
        <v>1.8214600000000001</v>
      </c>
      <c r="D2">
        <v>6</v>
      </c>
      <c r="E2">
        <v>1</v>
      </c>
      <c r="F2">
        <f>ABS(D2-E2)</f>
        <v>5</v>
      </c>
      <c r="G2">
        <v>3.3594075697460202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249.93461868571109</v>
      </c>
      <c r="J2">
        <f>ABS(360/(MAX($E$2:$E$21)+1)*(E2+0.5)-(360-I2)) * ((620+(620/MAX($E$2:$E$21)) / 2 ) / 360)</f>
        <v>146.82170469148434</v>
      </c>
    </row>
    <row r="3" spans="1:10">
      <c r="A3">
        <v>3.80748</v>
      </c>
      <c r="B3">
        <v>50.702889999999996</v>
      </c>
      <c r="C3">
        <v>1.4760599999999999</v>
      </c>
      <c r="D3">
        <v>19</v>
      </c>
      <c r="E3">
        <v>11</v>
      </c>
      <c r="F3">
        <f t="shared" ref="F3:F21" si="0">ABS(D3-E3)</f>
        <v>8</v>
      </c>
      <c r="G3">
        <v>52.680180679382701</v>
      </c>
      <c r="H3" s="38">
        <f t="shared" ref="H3:H21" si="1">MIN(359, MAX(0, (A3 - $G$2 + 0.5) * 358 / 1 + 1))</f>
        <v>340.40993003092478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ABS(360/(MAX($E$2:$E$21)+1)*(E3+0.5)-(360-I3)) * ((620+(620/MAX($E$2:$E$21)) / 2 ) / 360)</f>
        <v>270.43421052631578</v>
      </c>
    </row>
    <row r="4" spans="1:10">
      <c r="A4">
        <v>3.7713399999999999</v>
      </c>
      <c r="B4">
        <v>49.892440000000001</v>
      </c>
      <c r="C4">
        <v>0.84309999999999996</v>
      </c>
      <c r="D4">
        <v>19</v>
      </c>
      <c r="E4">
        <v>15</v>
      </c>
      <c r="F4">
        <f t="shared" si="0"/>
        <v>4</v>
      </c>
      <c r="H4" s="38">
        <f t="shared" si="1"/>
        <v>327.47181003092476</v>
      </c>
      <c r="I4" s="38">
        <f t="shared" si="2"/>
        <v>0</v>
      </c>
      <c r="J4">
        <f t="shared" si="3"/>
        <v>143.17105263157893</v>
      </c>
    </row>
    <row r="5" spans="1:10">
      <c r="A5">
        <v>3.8187799999999998</v>
      </c>
      <c r="B5">
        <v>53.215910000000001</v>
      </c>
      <c r="C5">
        <v>1.12463</v>
      </c>
      <c r="D5">
        <v>7</v>
      </c>
      <c r="E5">
        <v>7</v>
      </c>
      <c r="F5">
        <f t="shared" si="0"/>
        <v>0</v>
      </c>
      <c r="H5" s="38">
        <f t="shared" si="1"/>
        <v>344.4553300309247</v>
      </c>
      <c r="I5" s="38">
        <f t="shared" si="2"/>
        <v>226.84957118571128</v>
      </c>
      <c r="J5">
        <f t="shared" si="3"/>
        <v>3.2691981922879267</v>
      </c>
    </row>
    <row r="6" spans="1:10">
      <c r="A6">
        <v>3.87581</v>
      </c>
      <c r="B6">
        <v>54.804650000000002</v>
      </c>
      <c r="C6">
        <v>1.2704</v>
      </c>
      <c r="D6">
        <v>0</v>
      </c>
      <c r="E6">
        <v>2</v>
      </c>
      <c r="F6">
        <f t="shared" si="0"/>
        <v>2</v>
      </c>
      <c r="H6" s="38">
        <f t="shared" si="1"/>
        <v>359</v>
      </c>
      <c r="I6" s="38">
        <f t="shared" si="2"/>
        <v>359</v>
      </c>
      <c r="J6">
        <f t="shared" si="3"/>
        <v>77.771929824561397</v>
      </c>
    </row>
    <row r="7" spans="1:10">
      <c r="A7">
        <v>3.80647</v>
      </c>
      <c r="B7">
        <v>51.24841</v>
      </c>
      <c r="C7">
        <v>1.1141700000000001</v>
      </c>
      <c r="D7">
        <v>19</v>
      </c>
      <c r="E7">
        <v>9</v>
      </c>
      <c r="F7">
        <f t="shared" si="0"/>
        <v>10</v>
      </c>
      <c r="H7" s="38">
        <f t="shared" si="1"/>
        <v>340.04835003092478</v>
      </c>
      <c r="I7" s="38">
        <f t="shared" si="2"/>
        <v>0</v>
      </c>
      <c r="J7">
        <f t="shared" si="3"/>
        <v>334.06578947368416</v>
      </c>
    </row>
    <row r="8" spans="1:10">
      <c r="A8">
        <v>3.9015499999999999</v>
      </c>
      <c r="B8">
        <v>48.141159999999999</v>
      </c>
      <c r="C8">
        <v>1.1701999999999999</v>
      </c>
      <c r="D8">
        <v>19</v>
      </c>
      <c r="E8">
        <v>18</v>
      </c>
      <c r="F8">
        <f t="shared" si="0"/>
        <v>1</v>
      </c>
      <c r="H8" s="38">
        <f t="shared" si="1"/>
        <v>359</v>
      </c>
      <c r="I8" s="38">
        <f t="shared" si="2"/>
        <v>0</v>
      </c>
      <c r="J8">
        <f t="shared" si="3"/>
        <v>47.723684210526308</v>
      </c>
    </row>
    <row r="9" spans="1:10">
      <c r="A9">
        <v>3.8711000000000002</v>
      </c>
      <c r="B9">
        <v>50.646050000000002</v>
      </c>
      <c r="C9">
        <v>1.2943</v>
      </c>
      <c r="D9">
        <v>19</v>
      </c>
      <c r="E9">
        <v>10</v>
      </c>
      <c r="F9">
        <f t="shared" si="0"/>
        <v>9</v>
      </c>
      <c r="H9" s="38">
        <f t="shared" si="1"/>
        <v>359</v>
      </c>
      <c r="I9" s="38">
        <f t="shared" si="2"/>
        <v>0</v>
      </c>
      <c r="J9">
        <f t="shared" si="3"/>
        <v>302.24999999999994</v>
      </c>
    </row>
    <row r="10" spans="1:10">
      <c r="A10">
        <v>4.0438999999999998</v>
      </c>
      <c r="B10">
        <v>55.48312</v>
      </c>
      <c r="C10">
        <v>1.14622</v>
      </c>
      <c r="D10">
        <v>0</v>
      </c>
      <c r="E10">
        <v>0</v>
      </c>
      <c r="F10">
        <f t="shared" si="0"/>
        <v>0</v>
      </c>
      <c r="H10" s="38">
        <f t="shared" si="1"/>
        <v>359</v>
      </c>
      <c r="I10" s="38">
        <f t="shared" si="2"/>
        <v>359</v>
      </c>
      <c r="J10">
        <f t="shared" si="3"/>
        <v>14.140350877192981</v>
      </c>
    </row>
    <row r="11" spans="1:10">
      <c r="A11">
        <v>3.7695799999999999</v>
      </c>
      <c r="B11">
        <v>48.925809999999998</v>
      </c>
      <c r="C11">
        <v>1.8575999999999999</v>
      </c>
      <c r="D11">
        <v>19</v>
      </c>
      <c r="E11">
        <v>16</v>
      </c>
      <c r="F11">
        <f t="shared" si="0"/>
        <v>3</v>
      </c>
      <c r="H11" s="38">
        <f t="shared" si="1"/>
        <v>326.84173003092474</v>
      </c>
      <c r="I11" s="38">
        <f t="shared" si="2"/>
        <v>0</v>
      </c>
      <c r="J11">
        <f t="shared" si="3"/>
        <v>111.35526315789473</v>
      </c>
    </row>
    <row r="12" spans="1:10">
      <c r="A12">
        <v>3.8154499999999998</v>
      </c>
      <c r="B12">
        <v>48.078000000000003</v>
      </c>
      <c r="C12">
        <v>0.93389</v>
      </c>
      <c r="D12">
        <v>19</v>
      </c>
      <c r="E12">
        <v>19</v>
      </c>
      <c r="F12">
        <f t="shared" si="0"/>
        <v>0</v>
      </c>
      <c r="H12" s="38">
        <f t="shared" si="1"/>
        <v>343.2631900309247</v>
      </c>
      <c r="I12" s="38">
        <f t="shared" si="2"/>
        <v>0</v>
      </c>
      <c r="J12">
        <f t="shared" si="3"/>
        <v>15.907894736842104</v>
      </c>
    </row>
    <row r="13" spans="1:10">
      <c r="A13">
        <v>3.8406799999999999</v>
      </c>
      <c r="B13">
        <v>52.326090000000001</v>
      </c>
      <c r="C13">
        <v>1.5754999999999999</v>
      </c>
      <c r="D13">
        <v>13</v>
      </c>
      <c r="E13">
        <v>3</v>
      </c>
      <c r="F13">
        <f t="shared" si="0"/>
        <v>10</v>
      </c>
      <c r="H13" s="38">
        <f t="shared" si="1"/>
        <v>352.29553003092474</v>
      </c>
      <c r="I13" s="38">
        <f t="shared" si="2"/>
        <v>115.64890440957065</v>
      </c>
      <c r="J13">
        <f t="shared" si="3"/>
        <v>320.54601545150445</v>
      </c>
    </row>
    <row r="14" spans="1:10">
      <c r="A14">
        <v>3.7367900000000001</v>
      </c>
      <c r="B14">
        <v>49.521619999999999</v>
      </c>
      <c r="C14">
        <v>0.97648999999999997</v>
      </c>
      <c r="D14">
        <v>19</v>
      </c>
      <c r="E14">
        <v>14</v>
      </c>
      <c r="F14">
        <f t="shared" si="0"/>
        <v>5</v>
      </c>
      <c r="H14" s="38">
        <f t="shared" si="1"/>
        <v>315.10291003092482</v>
      </c>
      <c r="I14" s="38">
        <f t="shared" si="2"/>
        <v>0</v>
      </c>
      <c r="J14">
        <f t="shared" si="3"/>
        <v>174.98684210526315</v>
      </c>
    </row>
    <row r="15" spans="1:10">
      <c r="A15">
        <v>3.88551</v>
      </c>
      <c r="B15">
        <v>52.582680000000003</v>
      </c>
      <c r="C15">
        <v>1.0240400000000001</v>
      </c>
      <c r="D15">
        <v>11</v>
      </c>
      <c r="E15">
        <v>4</v>
      </c>
      <c r="F15">
        <f t="shared" si="0"/>
        <v>7</v>
      </c>
      <c r="H15" s="38">
        <f t="shared" si="1"/>
        <v>359</v>
      </c>
      <c r="I15" s="38">
        <f t="shared" si="2"/>
        <v>161.19362940957114</v>
      </c>
      <c r="J15">
        <f t="shared" si="3"/>
        <v>208.22792696466152</v>
      </c>
    </row>
    <row r="16" spans="1:10">
      <c r="A16">
        <v>3.89269</v>
      </c>
      <c r="B16">
        <v>51.093470000000003</v>
      </c>
      <c r="C16">
        <v>0.93503000000000003</v>
      </c>
      <c r="D16">
        <v>19</v>
      </c>
      <c r="E16">
        <v>8</v>
      </c>
      <c r="F16">
        <f t="shared" si="0"/>
        <v>11</v>
      </c>
      <c r="H16" s="38">
        <f t="shared" si="1"/>
        <v>359</v>
      </c>
      <c r="I16" s="38">
        <f t="shared" si="2"/>
        <v>0</v>
      </c>
      <c r="J16">
        <f t="shared" si="3"/>
        <v>365.88157894736838</v>
      </c>
    </row>
    <row r="17" spans="1:10">
      <c r="A17">
        <v>3.9958100000000001</v>
      </c>
      <c r="B17">
        <v>48.172179999999997</v>
      </c>
      <c r="C17">
        <v>1.11334</v>
      </c>
      <c r="D17">
        <v>19</v>
      </c>
      <c r="E17">
        <v>17</v>
      </c>
      <c r="F17">
        <f t="shared" si="0"/>
        <v>2</v>
      </c>
      <c r="H17" s="38">
        <f t="shared" si="1"/>
        <v>359</v>
      </c>
      <c r="I17" s="38">
        <f t="shared" si="2"/>
        <v>0</v>
      </c>
      <c r="J17">
        <f t="shared" si="3"/>
        <v>79.53947368421052</v>
      </c>
    </row>
    <row r="18" spans="1:10">
      <c r="A18">
        <v>3.8882699999999999</v>
      </c>
      <c r="B18">
        <v>52.361910000000002</v>
      </c>
      <c r="C18">
        <v>1.20465</v>
      </c>
      <c r="D18">
        <v>13</v>
      </c>
      <c r="E18">
        <v>5</v>
      </c>
      <c r="F18">
        <f t="shared" si="0"/>
        <v>8</v>
      </c>
      <c r="H18" s="38">
        <f t="shared" si="1"/>
        <v>359</v>
      </c>
      <c r="I18" s="38">
        <f t="shared" si="2"/>
        <v>122.00695440957084</v>
      </c>
      <c r="J18">
        <f t="shared" si="3"/>
        <v>245.67630426729366</v>
      </c>
    </row>
    <row r="19" spans="1:10">
      <c r="A19">
        <v>3.9028299999999998</v>
      </c>
      <c r="B19">
        <v>51.281849999999999</v>
      </c>
      <c r="C19">
        <v>0.96445999999999998</v>
      </c>
      <c r="D19">
        <v>19</v>
      </c>
      <c r="E19">
        <v>6</v>
      </c>
      <c r="F19">
        <f t="shared" si="0"/>
        <v>13</v>
      </c>
      <c r="H19" s="38">
        <f t="shared" si="1"/>
        <v>359</v>
      </c>
      <c r="I19" s="38">
        <f t="shared" si="2"/>
        <v>0</v>
      </c>
      <c r="J19">
        <f t="shared" si="3"/>
        <v>429.51315789473682</v>
      </c>
    </row>
    <row r="20" spans="1:10">
      <c r="A20">
        <v>3.9262199999999998</v>
      </c>
      <c r="B20">
        <v>50.03736</v>
      </c>
      <c r="C20">
        <v>0.93603999999999998</v>
      </c>
      <c r="D20">
        <v>19</v>
      </c>
      <c r="E20">
        <v>12</v>
      </c>
      <c r="F20">
        <f t="shared" si="0"/>
        <v>7</v>
      </c>
      <c r="H20" s="38">
        <f t="shared" si="1"/>
        <v>359</v>
      </c>
      <c r="I20" s="38">
        <f t="shared" si="2"/>
        <v>0</v>
      </c>
      <c r="J20">
        <f t="shared" si="3"/>
        <v>238.61842105263156</v>
      </c>
    </row>
    <row r="21" spans="1:10">
      <c r="A21">
        <v>3.9385699999999999</v>
      </c>
      <c r="B21">
        <v>49.339329999999997</v>
      </c>
      <c r="C21">
        <v>0.76522000000000001</v>
      </c>
      <c r="D21">
        <v>19</v>
      </c>
      <c r="E21">
        <v>13</v>
      </c>
      <c r="F21">
        <f t="shared" si="0"/>
        <v>6</v>
      </c>
      <c r="H21" s="38">
        <f t="shared" si="1"/>
        <v>359</v>
      </c>
      <c r="I21" s="38">
        <f t="shared" si="2"/>
        <v>0</v>
      </c>
      <c r="J21">
        <f t="shared" si="3"/>
        <v>206.80263157894734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0826-D2C7-504E-8800-55CEF9611617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49</v>
      </c>
      <c r="H1" t="s">
        <v>26</v>
      </c>
      <c r="I1" t="s">
        <v>27</v>
      </c>
      <c r="J1" t="s">
        <v>35</v>
      </c>
    </row>
    <row r="2" spans="1:10">
      <c r="A2">
        <v>3.88157</v>
      </c>
      <c r="B2">
        <v>47.309739999999998</v>
      </c>
      <c r="C2">
        <v>1.63947</v>
      </c>
      <c r="D2">
        <v>7</v>
      </c>
      <c r="E2">
        <v>8</v>
      </c>
      <c r="F2">
        <f>ABS(D2-E2)</f>
        <v>1</v>
      </c>
      <c r="G2">
        <v>3.6628323601843098</v>
      </c>
      <c r="H2" s="38">
        <f>MIN(359, MAX(0, (A2 - $G$2 + 0.5) * 358 / 1 + 1))</f>
        <v>258.30807505401708</v>
      </c>
      <c r="I2" s="38">
        <f>IF(B2 &lt; $G$3,MAX(0,(B2 - $G$3  + 1) * (178.5 -1) / 1 + 1), MIN(359, (B2 - $G$3) * (359 - 178.5) / 2 + 178.5))</f>
        <v>176.5564586638616</v>
      </c>
      <c r="J2">
        <f>ABS(360/(MAX($E$2:$E$21)+1)*(E2+0.5)-(360-I2)) * ((620+(620/MAX($E$2:$E$21)) / 2 ) / 360)</f>
        <v>36.667175275419808</v>
      </c>
    </row>
    <row r="3" spans="1:10">
      <c r="A3">
        <v>3.7683900000000001</v>
      </c>
      <c r="B3">
        <v>48.366100000000003</v>
      </c>
      <c r="C3">
        <v>1.02122</v>
      </c>
      <c r="D3">
        <v>3</v>
      </c>
      <c r="E3">
        <v>7</v>
      </c>
      <c r="F3">
        <f t="shared" ref="F3:F21" si="0">ABS(D3-E3)</f>
        <v>4</v>
      </c>
      <c r="G3">
        <v>47.320689528654299</v>
      </c>
      <c r="H3" s="38">
        <f t="shared" ref="H3:H21" si="1">MIN(359, MAX(0, (A3 - $G$2 + 0.5) * 358 / 1 + 1))</f>
        <v>217.78963505401714</v>
      </c>
      <c r="I3" s="38">
        <f t="shared" ref="I3:I21" si="2">IF(B3 &lt; $G$3,MAX(0,(B3 - $G$3  + 1) * (178.5 -1) / 1 + 1), MIN(359, (B3 - $G$3) * (359 - 178.5) / 2 + 178.5))</f>
        <v>272.8482950389498</v>
      </c>
      <c r="J3">
        <f t="shared" ref="J3:J21" si="3">ABS(360/(MAX($E$2:$E$21)+1)*(E3+0.5)-(360-I3)) * ((620+(620/MAX($E$2:$E$21)) / 2 ) / 360)</f>
        <v>165.61630404765052</v>
      </c>
    </row>
    <row r="4" spans="1:10">
      <c r="A4">
        <v>3.7263700000000002</v>
      </c>
      <c r="B4">
        <v>48.888489999999997</v>
      </c>
      <c r="C4">
        <v>0.78734999999999999</v>
      </c>
      <c r="D4">
        <v>1</v>
      </c>
      <c r="E4">
        <v>6</v>
      </c>
      <c r="F4">
        <f t="shared" si="0"/>
        <v>5</v>
      </c>
      <c r="H4" s="38">
        <f t="shared" si="1"/>
        <v>202.74647505401717</v>
      </c>
      <c r="I4" s="38">
        <f t="shared" si="2"/>
        <v>319.99399253894933</v>
      </c>
      <c r="J4">
        <f t="shared" si="3"/>
        <v>206.90198272324491</v>
      </c>
    </row>
    <row r="5" spans="1:10">
      <c r="A5">
        <v>3.64418</v>
      </c>
      <c r="B5">
        <v>0</v>
      </c>
      <c r="C5">
        <v>1.0703400000000001</v>
      </c>
      <c r="D5">
        <v>14</v>
      </c>
      <c r="E5">
        <v>0</v>
      </c>
      <c r="F5">
        <f t="shared" si="0"/>
        <v>14</v>
      </c>
      <c r="H5" s="38">
        <f t="shared" si="1"/>
        <v>173.32245505401707</v>
      </c>
      <c r="I5" s="38">
        <f t="shared" si="2"/>
        <v>0</v>
      </c>
      <c r="J5">
        <f t="shared" si="3"/>
        <v>620.73809523809518</v>
      </c>
    </row>
    <row r="6" spans="1:10">
      <c r="A6">
        <v>3.7208700000000001</v>
      </c>
      <c r="B6">
        <v>47.713349999999998</v>
      </c>
      <c r="C6">
        <v>1.4719500000000001</v>
      </c>
      <c r="D6">
        <v>6</v>
      </c>
      <c r="E6">
        <v>9</v>
      </c>
      <c r="F6">
        <f t="shared" si="0"/>
        <v>3</v>
      </c>
      <c r="H6" s="38">
        <f t="shared" si="1"/>
        <v>200.77747505401715</v>
      </c>
      <c r="I6" s="38">
        <f t="shared" si="2"/>
        <v>213.93760753894938</v>
      </c>
      <c r="J6">
        <f t="shared" si="3"/>
        <v>146.15458170141963</v>
      </c>
    </row>
    <row r="7" spans="1:10">
      <c r="A7">
        <v>3.65448</v>
      </c>
      <c r="B7">
        <v>49.805549999999997</v>
      </c>
      <c r="C7">
        <v>1.4293499999999999</v>
      </c>
      <c r="D7">
        <v>0</v>
      </c>
      <c r="E7">
        <v>5</v>
      </c>
      <c r="F7">
        <f t="shared" si="0"/>
        <v>5</v>
      </c>
      <c r="H7" s="38">
        <f t="shared" si="1"/>
        <v>177.00985505401707</v>
      </c>
      <c r="I7" s="38">
        <f t="shared" si="2"/>
        <v>359</v>
      </c>
      <c r="J7">
        <f t="shared" si="3"/>
        <v>233.66865079365078</v>
      </c>
    </row>
    <row r="8" spans="1:10">
      <c r="A8">
        <v>3.90917</v>
      </c>
      <c r="B8">
        <v>46.479680000000002</v>
      </c>
      <c r="C8">
        <v>1.2924199999999999</v>
      </c>
      <c r="D8">
        <v>13</v>
      </c>
      <c r="E8">
        <v>13</v>
      </c>
      <c r="F8">
        <f t="shared" si="0"/>
        <v>0</v>
      </c>
      <c r="H8" s="38">
        <f t="shared" si="1"/>
        <v>268.1888750540171</v>
      </c>
      <c r="I8" s="38">
        <f t="shared" si="2"/>
        <v>29.2208086638623</v>
      </c>
      <c r="J8">
        <f t="shared" si="3"/>
        <v>12.092248038071066</v>
      </c>
    </row>
    <row r="9" spans="1:10">
      <c r="A9">
        <v>3.8158400000000001</v>
      </c>
      <c r="B9">
        <v>48.276940000000003</v>
      </c>
      <c r="C9">
        <v>1.27349</v>
      </c>
      <c r="D9">
        <v>3</v>
      </c>
      <c r="E9">
        <v>10</v>
      </c>
      <c r="F9">
        <f t="shared" si="0"/>
        <v>7</v>
      </c>
      <c r="H9" s="38">
        <f t="shared" si="1"/>
        <v>234.77673505401714</v>
      </c>
      <c r="I9" s="38">
        <f t="shared" si="2"/>
        <v>264.80160503894984</v>
      </c>
      <c r="J9">
        <f t="shared" si="3"/>
        <v>279.69175184526966</v>
      </c>
    </row>
    <row r="10" spans="1:10">
      <c r="A10">
        <v>3.6911299999999998</v>
      </c>
      <c r="B10">
        <v>0</v>
      </c>
      <c r="C10">
        <v>1.1916599999999999</v>
      </c>
      <c r="D10">
        <v>14</v>
      </c>
      <c r="E10">
        <v>2</v>
      </c>
      <c r="F10">
        <f t="shared" si="0"/>
        <v>12</v>
      </c>
      <c r="H10" s="38">
        <f t="shared" si="1"/>
        <v>190.13055505401701</v>
      </c>
      <c r="I10" s="38">
        <f t="shared" si="2"/>
        <v>0</v>
      </c>
      <c r="J10">
        <f t="shared" si="3"/>
        <v>535.11904761904759</v>
      </c>
    </row>
    <row r="11" spans="1:10">
      <c r="A11">
        <v>3.5521099999999999</v>
      </c>
      <c r="B11">
        <v>49.169980000000002</v>
      </c>
      <c r="C11">
        <v>1.45143</v>
      </c>
      <c r="D11">
        <v>0</v>
      </c>
      <c r="E11">
        <v>11</v>
      </c>
      <c r="F11">
        <f t="shared" si="0"/>
        <v>11</v>
      </c>
      <c r="H11" s="38">
        <f t="shared" si="1"/>
        <v>140.36139505401704</v>
      </c>
      <c r="I11" s="38">
        <f t="shared" si="2"/>
        <v>345.39846503894978</v>
      </c>
      <c r="J11">
        <f t="shared" si="3"/>
        <v>466.26432553574568</v>
      </c>
    </row>
    <row r="12" spans="1:10">
      <c r="A12">
        <v>3.8611300000000002</v>
      </c>
      <c r="B12">
        <v>45.77234</v>
      </c>
      <c r="C12">
        <v>1.1907300000000001</v>
      </c>
      <c r="D12">
        <v>14</v>
      </c>
      <c r="E12">
        <v>14</v>
      </c>
      <c r="F12">
        <f t="shared" si="0"/>
        <v>0</v>
      </c>
      <c r="H12" s="38">
        <f t="shared" si="1"/>
        <v>250.99055505401716</v>
      </c>
      <c r="I12" s="38">
        <f t="shared" si="2"/>
        <v>0</v>
      </c>
      <c r="J12">
        <f t="shared" si="3"/>
        <v>21.404761904761905</v>
      </c>
    </row>
    <row r="13" spans="1:10">
      <c r="A13">
        <v>3.7455699999999998</v>
      </c>
      <c r="B13">
        <v>49.779699999999998</v>
      </c>
      <c r="C13">
        <v>1.7116100000000001</v>
      </c>
      <c r="D13">
        <v>0</v>
      </c>
      <c r="E13">
        <v>4</v>
      </c>
      <c r="F13">
        <f t="shared" si="0"/>
        <v>4</v>
      </c>
      <c r="H13" s="38">
        <f t="shared" si="1"/>
        <v>209.62007505401704</v>
      </c>
      <c r="I13" s="38">
        <f t="shared" si="2"/>
        <v>359</v>
      </c>
      <c r="J13">
        <f t="shared" si="3"/>
        <v>190.85912698412696</v>
      </c>
    </row>
    <row r="14" spans="1:10">
      <c r="A14">
        <v>3.5663200000000002</v>
      </c>
      <c r="B14">
        <v>0</v>
      </c>
      <c r="C14">
        <v>1.1908000000000001</v>
      </c>
      <c r="D14">
        <v>14</v>
      </c>
      <c r="E14">
        <v>1</v>
      </c>
      <c r="F14">
        <f t="shared" si="0"/>
        <v>13</v>
      </c>
      <c r="H14" s="38">
        <f t="shared" si="1"/>
        <v>145.44857505401714</v>
      </c>
      <c r="I14" s="38">
        <f t="shared" si="2"/>
        <v>0</v>
      </c>
      <c r="J14">
        <f t="shared" si="3"/>
        <v>577.92857142857144</v>
      </c>
    </row>
    <row r="15" spans="1:10">
      <c r="A15">
        <v>3.67638</v>
      </c>
      <c r="B15">
        <v>49.83361</v>
      </c>
      <c r="C15">
        <v>1.4312199999999999</v>
      </c>
      <c r="D15">
        <v>0</v>
      </c>
      <c r="E15">
        <v>3</v>
      </c>
      <c r="F15">
        <f t="shared" si="0"/>
        <v>3</v>
      </c>
      <c r="H15" s="38">
        <f t="shared" si="1"/>
        <v>184.85005505401708</v>
      </c>
      <c r="I15" s="38">
        <f t="shared" si="2"/>
        <v>359</v>
      </c>
      <c r="J15">
        <f t="shared" si="3"/>
        <v>148.04960317460316</v>
      </c>
    </row>
    <row r="16" spans="1:10">
      <c r="A16">
        <v>3.7696200000000002</v>
      </c>
      <c r="B16">
        <v>47.510460000000002</v>
      </c>
      <c r="C16">
        <v>1.7550699999999999</v>
      </c>
      <c r="D16">
        <v>6</v>
      </c>
      <c r="E16">
        <v>12</v>
      </c>
      <c r="F16">
        <f t="shared" si="0"/>
        <v>6</v>
      </c>
      <c r="H16" s="38">
        <f t="shared" si="1"/>
        <v>218.22997505401716</v>
      </c>
      <c r="I16" s="38">
        <f t="shared" si="2"/>
        <v>195.62678503894972</v>
      </c>
      <c r="J16">
        <f t="shared" si="3"/>
        <v>241.92158680558688</v>
      </c>
    </row>
    <row r="17" spans="1:10">
      <c r="A17">
        <v>3.8016999999999999</v>
      </c>
      <c r="B17">
        <v>49.532350000000001</v>
      </c>
      <c r="C17">
        <v>1.2364599999999999</v>
      </c>
      <c r="D17">
        <v>0</v>
      </c>
      <c r="E17">
        <v>10</v>
      </c>
      <c r="F17">
        <f t="shared" si="0"/>
        <v>10</v>
      </c>
      <c r="H17" s="38">
        <f t="shared" si="1"/>
        <v>229.71461505401703</v>
      </c>
      <c r="I17" s="38">
        <f t="shared" si="2"/>
        <v>359</v>
      </c>
      <c r="J17">
        <f t="shared" si="3"/>
        <v>447.71626984126982</v>
      </c>
    </row>
    <row r="18" spans="1:10">
      <c r="A18">
        <v>3.7769200000000001</v>
      </c>
      <c r="B18">
        <v>50.728259999999999</v>
      </c>
      <c r="C18">
        <v>1.1930099999999999</v>
      </c>
      <c r="D18">
        <v>0</v>
      </c>
      <c r="E18">
        <v>8</v>
      </c>
      <c r="F18">
        <f t="shared" si="0"/>
        <v>8</v>
      </c>
      <c r="H18" s="38">
        <f t="shared" si="1"/>
        <v>220.84337505401712</v>
      </c>
      <c r="I18" s="38">
        <f t="shared" si="2"/>
        <v>359</v>
      </c>
      <c r="J18">
        <f t="shared" si="3"/>
        <v>362.09722222222217</v>
      </c>
    </row>
    <row r="19" spans="1:10">
      <c r="A19">
        <v>3.66614</v>
      </c>
      <c r="B19">
        <v>0</v>
      </c>
      <c r="C19">
        <v>1.1356999999999999</v>
      </c>
      <c r="D19">
        <v>14</v>
      </c>
      <c r="E19">
        <v>4</v>
      </c>
      <c r="F19">
        <f t="shared" si="0"/>
        <v>10</v>
      </c>
      <c r="H19" s="38">
        <f t="shared" si="1"/>
        <v>181.18413505401708</v>
      </c>
      <c r="I19" s="38">
        <f t="shared" si="2"/>
        <v>0</v>
      </c>
      <c r="J19">
        <f t="shared" si="3"/>
        <v>449.49999999999994</v>
      </c>
    </row>
    <row r="20" spans="1:10">
      <c r="A20">
        <v>3.7120700000000002</v>
      </c>
      <c r="B20">
        <v>45.86515</v>
      </c>
      <c r="C20">
        <v>1.23831</v>
      </c>
      <c r="D20">
        <v>14</v>
      </c>
      <c r="E20">
        <v>14</v>
      </c>
      <c r="F20">
        <f t="shared" si="0"/>
        <v>0</v>
      </c>
      <c r="H20" s="38">
        <f t="shared" si="1"/>
        <v>197.62707505401715</v>
      </c>
      <c r="I20" s="38">
        <f t="shared" si="2"/>
        <v>0</v>
      </c>
      <c r="J20">
        <f t="shared" si="3"/>
        <v>21.404761904761905</v>
      </c>
    </row>
    <row r="21" spans="1:10">
      <c r="A21">
        <v>3.53539</v>
      </c>
      <c r="B21">
        <v>0</v>
      </c>
      <c r="C21">
        <v>1.3813500000000001</v>
      </c>
      <c r="D21">
        <v>14</v>
      </c>
      <c r="E21">
        <v>0</v>
      </c>
      <c r="F21">
        <f t="shared" si="0"/>
        <v>14</v>
      </c>
      <c r="H21" s="38">
        <f t="shared" si="1"/>
        <v>134.3756350540171</v>
      </c>
      <c r="I21" s="38">
        <f t="shared" si="2"/>
        <v>0</v>
      </c>
      <c r="J21">
        <f t="shared" si="3"/>
        <v>620.73809523809518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861B-3803-0241-A09D-3CAEE35DD9AE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40</v>
      </c>
      <c r="H1" t="s">
        <v>26</v>
      </c>
      <c r="I1" t="s">
        <v>27</v>
      </c>
      <c r="J1" t="s">
        <v>35</v>
      </c>
    </row>
    <row r="2" spans="1:10">
      <c r="A2">
        <v>3.5610300000000001</v>
      </c>
      <c r="B2">
        <v>51.400919999999999</v>
      </c>
      <c r="C2">
        <v>1.6091899999999999</v>
      </c>
      <c r="D2">
        <v>8</v>
      </c>
      <c r="E2">
        <v>6</v>
      </c>
      <c r="F2">
        <f>ABS(D2-E2)</f>
        <v>2</v>
      </c>
      <c r="G2">
        <v>3.3590869670068901</v>
      </c>
      <c r="H2" s="38">
        <f>MIN(359, MAX(0, (A2 - $G$2 + 0.5) * 358 / 1 + 1))</f>
        <v>252.29560581153339</v>
      </c>
      <c r="I2" s="38">
        <f>IF(B2 &lt; $G$3,MAX(0,(B2 - $G$3  + 1) * (178.5 -1) / 1 + 1), MIN(359, (B2 - $G$3) * (359 - 178.5) / 2 + 178.5))</f>
        <v>36.034447414766788</v>
      </c>
      <c r="J2">
        <f>ABS(360/(MAX($E$2:$E$21)+1)*(E2+0.5)-(360-I2)) * ((620+(620/MAX($E$2:$E$21)) / 2 ) / 360)</f>
        <v>163.54848911327895</v>
      </c>
    </row>
    <row r="3" spans="1:10">
      <c r="A3">
        <v>3.6861700000000002</v>
      </c>
      <c r="B3">
        <v>48.469499999999996</v>
      </c>
      <c r="C3">
        <v>1.1694599999999999</v>
      </c>
      <c r="D3">
        <v>9</v>
      </c>
      <c r="E3">
        <v>9</v>
      </c>
      <c r="F3">
        <f t="shared" ref="F3:F21" si="0">ABS(D3-E3)</f>
        <v>0</v>
      </c>
      <c r="G3">
        <v>52.203542831466102</v>
      </c>
      <c r="H3" s="38">
        <f t="shared" ref="H3:H21" si="1">MIN(359, MAX(0, (A3 - $G$2 + 0.5) * 358 / 1 + 1))</f>
        <v>297.09572581153338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ABS(360/(MAX($E$2:$E$21)+1)*(E3+0.5)-(360-I3)) * ((620+(620/MAX($E$2:$E$21)) / 2 ) / 360)</f>
        <v>32.722222222222221</v>
      </c>
    </row>
    <row r="4" spans="1:10">
      <c r="A4">
        <v>3.5865200000000002</v>
      </c>
      <c r="B4">
        <v>51.580469999999998</v>
      </c>
      <c r="C4">
        <v>1.3156399999999999</v>
      </c>
      <c r="D4">
        <v>8</v>
      </c>
      <c r="E4">
        <v>5</v>
      </c>
      <c r="F4">
        <f t="shared" si="0"/>
        <v>3</v>
      </c>
      <c r="H4" s="38">
        <f t="shared" si="1"/>
        <v>261.42102581153341</v>
      </c>
      <c r="I4" s="38">
        <f t="shared" si="2"/>
        <v>67.904572414766619</v>
      </c>
      <c r="J4">
        <f t="shared" si="3"/>
        <v>171.05619397439031</v>
      </c>
    </row>
    <row r="5" spans="1:10">
      <c r="A5">
        <v>3.5719699999999999</v>
      </c>
      <c r="B5">
        <v>52.447279999999999</v>
      </c>
      <c r="C5">
        <v>0.93294999999999995</v>
      </c>
      <c r="D5">
        <v>4</v>
      </c>
      <c r="E5">
        <v>3</v>
      </c>
      <c r="F5">
        <f t="shared" si="0"/>
        <v>1</v>
      </c>
      <c r="H5" s="38">
        <f t="shared" si="1"/>
        <v>256.21212581153327</v>
      </c>
      <c r="I5" s="38">
        <f t="shared" si="2"/>
        <v>200.49727946018425</v>
      </c>
      <c r="J5">
        <f t="shared" si="3"/>
        <v>60.904637030714447</v>
      </c>
    </row>
    <row r="6" spans="1:10">
      <c r="A6">
        <v>3.6692999999999998</v>
      </c>
      <c r="B6">
        <v>53.750059999999998</v>
      </c>
      <c r="C6">
        <v>1.01423</v>
      </c>
      <c r="D6">
        <v>1</v>
      </c>
      <c r="E6">
        <v>0</v>
      </c>
      <c r="F6">
        <f t="shared" si="0"/>
        <v>1</v>
      </c>
      <c r="H6" s="38">
        <f t="shared" si="1"/>
        <v>291.05626581153325</v>
      </c>
      <c r="I6" s="38">
        <f t="shared" si="2"/>
        <v>318.07317446018408</v>
      </c>
      <c r="J6">
        <f t="shared" si="3"/>
        <v>43.496605688122159</v>
      </c>
    </row>
    <row r="7" spans="1:10">
      <c r="A7">
        <v>3.58351</v>
      </c>
      <c r="B7">
        <v>52.836010000000002</v>
      </c>
      <c r="C7">
        <v>1.0234300000000001</v>
      </c>
      <c r="D7">
        <v>3</v>
      </c>
      <c r="E7">
        <v>1</v>
      </c>
      <c r="F7">
        <f t="shared" si="0"/>
        <v>2</v>
      </c>
      <c r="H7" s="38">
        <f t="shared" si="1"/>
        <v>260.34344581153334</v>
      </c>
      <c r="I7" s="38">
        <f t="shared" si="2"/>
        <v>235.58016196018445</v>
      </c>
      <c r="J7">
        <f t="shared" si="3"/>
        <v>128.01631051065235</v>
      </c>
    </row>
    <row r="8" spans="1:10">
      <c r="A8">
        <v>3.5550899999999999</v>
      </c>
      <c r="B8">
        <v>51.989699999999999</v>
      </c>
      <c r="C8">
        <v>0.86568999999999996</v>
      </c>
      <c r="D8">
        <v>6</v>
      </c>
      <c r="E8">
        <v>2</v>
      </c>
      <c r="F8">
        <f t="shared" si="0"/>
        <v>4</v>
      </c>
      <c r="H8" s="38">
        <f t="shared" si="1"/>
        <v>250.16908581153328</v>
      </c>
      <c r="I8" s="38">
        <f t="shared" si="2"/>
        <v>140.54289741476677</v>
      </c>
      <c r="J8">
        <f t="shared" si="3"/>
        <v>235.34022661327893</v>
      </c>
    </row>
    <row r="9" spans="1:10">
      <c r="A9">
        <v>3.61469</v>
      </c>
      <c r="B9">
        <v>48.976689999999998</v>
      </c>
      <c r="C9">
        <v>1.6215999999999999</v>
      </c>
      <c r="D9">
        <v>9</v>
      </c>
      <c r="E9">
        <v>7</v>
      </c>
      <c r="F9">
        <f t="shared" si="0"/>
        <v>2</v>
      </c>
      <c r="H9" s="38">
        <f t="shared" si="1"/>
        <v>271.50588581153329</v>
      </c>
      <c r="I9" s="38">
        <f t="shared" si="2"/>
        <v>0</v>
      </c>
      <c r="J9">
        <f t="shared" si="3"/>
        <v>163.61111111111111</v>
      </c>
    </row>
    <row r="10" spans="1:10">
      <c r="A10">
        <v>3.5334699999999999</v>
      </c>
      <c r="B10">
        <v>51.650770000000001</v>
      </c>
      <c r="C10">
        <v>1.23631</v>
      </c>
      <c r="D10">
        <v>7</v>
      </c>
      <c r="E10">
        <v>4</v>
      </c>
      <c r="F10">
        <f t="shared" si="0"/>
        <v>3</v>
      </c>
      <c r="H10" s="38">
        <f t="shared" si="1"/>
        <v>242.42912581153328</v>
      </c>
      <c r="I10" s="38">
        <f t="shared" si="2"/>
        <v>80.382822414767162</v>
      </c>
      <c r="J10">
        <f t="shared" si="3"/>
        <v>213.81641233858693</v>
      </c>
    </row>
    <row r="11" spans="1:10">
      <c r="A11">
        <v>3.6747999999999998</v>
      </c>
      <c r="B11">
        <v>48.192369999999997</v>
      </c>
      <c r="C11">
        <v>1.31463</v>
      </c>
      <c r="D11">
        <v>9</v>
      </c>
      <c r="E11">
        <v>8</v>
      </c>
      <c r="F11">
        <f t="shared" si="0"/>
        <v>1</v>
      </c>
      <c r="H11" s="38">
        <f t="shared" si="1"/>
        <v>293.0252658115333</v>
      </c>
      <c r="I11" s="38">
        <f t="shared" si="2"/>
        <v>0</v>
      </c>
      <c r="J11">
        <f t="shared" si="3"/>
        <v>98.166666666666671</v>
      </c>
    </row>
    <row r="12" spans="1:10">
      <c r="A12">
        <v>3.5018400000000001</v>
      </c>
      <c r="B12">
        <v>51.030369999999998</v>
      </c>
      <c r="C12">
        <v>1.1603000000000001</v>
      </c>
      <c r="D12">
        <v>9</v>
      </c>
      <c r="E12">
        <v>6</v>
      </c>
      <c r="F12">
        <f t="shared" si="0"/>
        <v>3</v>
      </c>
      <c r="H12" s="38">
        <f t="shared" si="1"/>
        <v>231.10558581153336</v>
      </c>
      <c r="I12" s="38">
        <f t="shared" si="2"/>
        <v>0</v>
      </c>
      <c r="J12">
        <f t="shared" si="3"/>
        <v>229.05555555555557</v>
      </c>
    </row>
    <row r="13" spans="1:10">
      <c r="A13">
        <v>3.6921900000000001</v>
      </c>
      <c r="B13">
        <v>48.207090000000001</v>
      </c>
      <c r="C13">
        <v>1.1701600000000001</v>
      </c>
      <c r="D13">
        <v>9</v>
      </c>
      <c r="E13">
        <v>8</v>
      </c>
      <c r="F13">
        <f t="shared" si="0"/>
        <v>1</v>
      </c>
      <c r="H13" s="38">
        <f t="shared" si="1"/>
        <v>299.25088581153335</v>
      </c>
      <c r="I13" s="38">
        <f t="shared" si="2"/>
        <v>0</v>
      </c>
      <c r="J13">
        <f t="shared" si="3"/>
        <v>98.166666666666671</v>
      </c>
    </row>
    <row r="14" spans="1:10">
      <c r="A14">
        <v>3.50204</v>
      </c>
      <c r="B14">
        <v>51.82206</v>
      </c>
      <c r="C14">
        <v>1.3044</v>
      </c>
      <c r="D14">
        <v>6</v>
      </c>
      <c r="E14">
        <v>5</v>
      </c>
      <c r="F14">
        <f t="shared" si="0"/>
        <v>1</v>
      </c>
      <c r="H14" s="38">
        <f t="shared" si="1"/>
        <v>231.17718581153335</v>
      </c>
      <c r="I14" s="38">
        <f t="shared" si="2"/>
        <v>110.78679741476699</v>
      </c>
      <c r="J14">
        <f t="shared" si="3"/>
        <v>93.100544205871117</v>
      </c>
    </row>
    <row r="15" spans="1:10">
      <c r="A15">
        <v>3.7175699999999998</v>
      </c>
      <c r="B15">
        <v>47.155720000000002</v>
      </c>
      <c r="C15">
        <v>1.0920700000000001</v>
      </c>
      <c r="D15">
        <v>9</v>
      </c>
      <c r="E15">
        <v>9</v>
      </c>
      <c r="F15">
        <f t="shared" si="0"/>
        <v>0</v>
      </c>
      <c r="H15" s="38">
        <f t="shared" si="1"/>
        <v>308.33692581153326</v>
      </c>
      <c r="I15" s="38">
        <f t="shared" si="2"/>
        <v>0</v>
      </c>
      <c r="J15">
        <f t="shared" si="3"/>
        <v>32.722222222222221</v>
      </c>
    </row>
    <row r="16" spans="1:10">
      <c r="A16">
        <v>3.5985999999999998</v>
      </c>
      <c r="B16">
        <v>52.113059999999997</v>
      </c>
      <c r="C16">
        <v>1.6757299999999999</v>
      </c>
      <c r="D16">
        <v>5</v>
      </c>
      <c r="E16">
        <v>3</v>
      </c>
      <c r="F16">
        <f t="shared" si="0"/>
        <v>2</v>
      </c>
      <c r="H16" s="38">
        <f t="shared" si="1"/>
        <v>265.74566581153329</v>
      </c>
      <c r="I16" s="38">
        <f t="shared" si="2"/>
        <v>162.43929741476643</v>
      </c>
      <c r="J16">
        <f t="shared" si="3"/>
        <v>130.09028957624253</v>
      </c>
    </row>
    <row r="17" spans="1:10">
      <c r="A17">
        <v>3.7495400000000001</v>
      </c>
      <c r="B17">
        <v>48.992190000000001</v>
      </c>
      <c r="C17">
        <v>1.3172299999999999</v>
      </c>
      <c r="D17">
        <v>9</v>
      </c>
      <c r="E17">
        <v>7</v>
      </c>
      <c r="F17">
        <f t="shared" si="0"/>
        <v>2</v>
      </c>
      <c r="H17" s="38">
        <f t="shared" si="1"/>
        <v>319.78218581153334</v>
      </c>
      <c r="I17" s="38">
        <f t="shared" si="2"/>
        <v>0</v>
      </c>
      <c r="J17">
        <f t="shared" si="3"/>
        <v>163.61111111111111</v>
      </c>
    </row>
    <row r="18" spans="1:10">
      <c r="A18">
        <v>3.6435200000000001</v>
      </c>
      <c r="B18">
        <v>51.544440000000002</v>
      </c>
      <c r="C18">
        <v>1.31382</v>
      </c>
      <c r="D18">
        <v>8</v>
      </c>
      <c r="E18">
        <v>4</v>
      </c>
      <c r="F18">
        <f t="shared" si="0"/>
        <v>4</v>
      </c>
      <c r="H18" s="38">
        <f t="shared" si="1"/>
        <v>281.82702581153336</v>
      </c>
      <c r="I18" s="38">
        <f t="shared" si="2"/>
        <v>61.509247414767202</v>
      </c>
      <c r="J18">
        <f t="shared" si="3"/>
        <v>248.12670763179673</v>
      </c>
    </row>
    <row r="19" spans="1:10">
      <c r="A19">
        <v>3.7241900000000001</v>
      </c>
      <c r="B19">
        <v>53.684959999999997</v>
      </c>
      <c r="C19">
        <v>1.4308399999999999</v>
      </c>
      <c r="D19">
        <v>1</v>
      </c>
      <c r="E19">
        <v>0</v>
      </c>
      <c r="F19">
        <f t="shared" si="0"/>
        <v>1</v>
      </c>
      <c r="H19" s="38">
        <f t="shared" si="1"/>
        <v>310.70688581153337</v>
      </c>
      <c r="I19" s="38">
        <f t="shared" si="2"/>
        <v>312.19789946018398</v>
      </c>
      <c r="J19">
        <f t="shared" si="3"/>
        <v>54.17727536404827</v>
      </c>
    </row>
    <row r="20" spans="1:10">
      <c r="A20">
        <v>3.71929</v>
      </c>
      <c r="B20">
        <v>53.135640000000002</v>
      </c>
      <c r="C20">
        <v>1.3270999999999999</v>
      </c>
      <c r="D20">
        <v>2</v>
      </c>
      <c r="E20">
        <v>1</v>
      </c>
      <c r="F20">
        <f t="shared" si="0"/>
        <v>1</v>
      </c>
      <c r="H20" s="38">
        <f t="shared" si="1"/>
        <v>308.95268581153334</v>
      </c>
      <c r="I20" s="38">
        <f t="shared" si="2"/>
        <v>262.62176946018451</v>
      </c>
      <c r="J20">
        <f t="shared" si="3"/>
        <v>78.857338851701627</v>
      </c>
    </row>
    <row r="21" spans="1:10">
      <c r="A21">
        <v>3.6579799999999998</v>
      </c>
      <c r="B21">
        <v>51.642220000000002</v>
      </c>
      <c r="C21">
        <v>1.4094800000000001</v>
      </c>
      <c r="D21">
        <v>7</v>
      </c>
      <c r="E21">
        <v>2</v>
      </c>
      <c r="F21">
        <f t="shared" si="0"/>
        <v>5</v>
      </c>
      <c r="H21" s="38">
        <f t="shared" si="1"/>
        <v>287.00370581153328</v>
      </c>
      <c r="I21" s="38">
        <f t="shared" si="2"/>
        <v>78.865197414767238</v>
      </c>
      <c r="J21">
        <f t="shared" si="3"/>
        <v>347.46419358858674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199B-1FFD-974F-9EF6-423C3FE4DD7C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39</v>
      </c>
      <c r="H1" t="s">
        <v>26</v>
      </c>
      <c r="I1" t="s">
        <v>27</v>
      </c>
      <c r="J1" t="s">
        <v>35</v>
      </c>
    </row>
    <row r="2" spans="1:10">
      <c r="A2">
        <v>3.84978</v>
      </c>
      <c r="B2">
        <v>47.574710000000003</v>
      </c>
      <c r="C2">
        <v>1.51318</v>
      </c>
      <c r="D2">
        <v>2</v>
      </c>
      <c r="E2">
        <v>2</v>
      </c>
      <c r="F2">
        <f>ABS(D2-E2)</f>
        <v>0</v>
      </c>
      <c r="G2">
        <v>3.39149626932906</v>
      </c>
      <c r="H2" s="38">
        <f>MIN(359, MAX(0, (A2 - $G$2 + 0.5) * 358 / 1 + 1))</f>
        <v>344.06557558019654</v>
      </c>
      <c r="I2" s="38">
        <f>IF(B2 &lt; $G$3,MAX(0,(B2 - $G$3  + 1) * (178.5 -1) / 1 + 1), MIN(359, (B2 - $G$3) * (359 - 178.5) / 2 + 178.5))</f>
        <v>205.58540315703902</v>
      </c>
      <c r="J2">
        <f>ABS(360/(MAX($E$2:$E$21)+1)*(E2+0.5)-(360-I2)) * ((620+(620/MAX($E$2:$E$21)) / 2 ) / 360)</f>
        <v>49.571718616763107</v>
      </c>
    </row>
    <row r="3" spans="1:10">
      <c r="A3">
        <v>3.8338999999999999</v>
      </c>
      <c r="B3">
        <v>47.114420000000003</v>
      </c>
      <c r="C3">
        <v>0.96442000000000005</v>
      </c>
      <c r="D3">
        <v>2</v>
      </c>
      <c r="E3">
        <v>3</v>
      </c>
      <c r="F3">
        <f t="shared" ref="F3:F21" si="0">ABS(D3-E3)</f>
        <v>1</v>
      </c>
      <c r="G3">
        <v>47.274594729561898</v>
      </c>
      <c r="H3" s="38">
        <f t="shared" ref="H3:H21" si="1">MIN(359, MAX(0, (A3 - $G$2 + 0.5) * 358 / 1 + 1))</f>
        <v>338.38053558019647</v>
      </c>
      <c r="I3" s="38">
        <f t="shared" ref="I3:I21" si="2">IF(B3 &lt; $G$3,MAX(0,(B3 - $G$3  + 1) * (178.5 -1) / 1 + 1), MIN(359, (B3 - $G$3) * (359 - 178.5) / 2 + 178.5))</f>
        <v>150.06898550276364</v>
      </c>
      <c r="J3">
        <f t="shared" ref="J3:J21" si="3">ABS(360/(MAX($E$2:$E$21)+1)*(E3+0.5)-(360-I3)) * ((620+(620/MAX($E$2:$E$21)) / 2 ) / 360)</f>
        <v>81.508659411604555</v>
      </c>
    </row>
    <row r="4" spans="1:10">
      <c r="A4">
        <v>3.7507999999999999</v>
      </c>
      <c r="B4">
        <v>49.690959999999997</v>
      </c>
      <c r="C4">
        <v>1.26325</v>
      </c>
      <c r="D4">
        <v>0</v>
      </c>
      <c r="E4">
        <v>0</v>
      </c>
      <c r="F4">
        <f t="shared" si="0"/>
        <v>0</v>
      </c>
      <c r="H4" s="38">
        <f t="shared" si="1"/>
        <v>308.63073558019647</v>
      </c>
      <c r="I4" s="38">
        <f t="shared" si="2"/>
        <v>359</v>
      </c>
      <c r="J4">
        <f t="shared" si="3"/>
        <v>67.8125</v>
      </c>
    </row>
    <row r="5" spans="1:10">
      <c r="A5">
        <v>3.8025099999999998</v>
      </c>
      <c r="B5">
        <v>46.035060000000001</v>
      </c>
      <c r="C5">
        <v>1.09135</v>
      </c>
      <c r="D5">
        <v>4</v>
      </c>
      <c r="E5">
        <v>4</v>
      </c>
      <c r="F5">
        <f t="shared" si="0"/>
        <v>0</v>
      </c>
      <c r="H5" s="38">
        <f t="shared" si="1"/>
        <v>327.14291558019647</v>
      </c>
      <c r="I5" s="38">
        <f t="shared" si="2"/>
        <v>0</v>
      </c>
      <c r="J5">
        <f t="shared" si="3"/>
        <v>69.75</v>
      </c>
    </row>
    <row r="6" spans="1:10">
      <c r="A6">
        <v>3.8277199999999998</v>
      </c>
      <c r="B6">
        <v>48.081679999999999</v>
      </c>
      <c r="C6">
        <v>1.2804899999999999</v>
      </c>
      <c r="D6">
        <v>1</v>
      </c>
      <c r="E6">
        <v>1</v>
      </c>
      <c r="F6">
        <f t="shared" si="0"/>
        <v>0</v>
      </c>
      <c r="H6" s="38">
        <f t="shared" si="1"/>
        <v>336.16809558019645</v>
      </c>
      <c r="I6" s="38">
        <f t="shared" si="2"/>
        <v>251.33944565703862</v>
      </c>
      <c r="J6">
        <f t="shared" si="3"/>
        <v>1.2798240394876661</v>
      </c>
    </row>
    <row r="7" spans="1:10">
      <c r="A7">
        <v>3.7644899999999999</v>
      </c>
      <c r="B7">
        <v>49.970840000000003</v>
      </c>
      <c r="C7">
        <v>0.94533</v>
      </c>
      <c r="D7">
        <v>0</v>
      </c>
      <c r="E7">
        <v>0</v>
      </c>
      <c r="F7">
        <f t="shared" si="0"/>
        <v>0</v>
      </c>
      <c r="H7" s="38">
        <f t="shared" si="1"/>
        <v>313.53175558019649</v>
      </c>
      <c r="I7" s="38">
        <f t="shared" si="2"/>
        <v>359</v>
      </c>
      <c r="J7">
        <f t="shared" si="3"/>
        <v>67.8125</v>
      </c>
    </row>
    <row r="8" spans="1:10">
      <c r="A8">
        <v>3.77597</v>
      </c>
      <c r="B8">
        <v>46.777880000000003</v>
      </c>
      <c r="C8">
        <v>1.40768</v>
      </c>
      <c r="D8">
        <v>3</v>
      </c>
      <c r="E8">
        <v>3</v>
      </c>
      <c r="F8">
        <f t="shared" si="0"/>
        <v>0</v>
      </c>
      <c r="H8" s="38">
        <f t="shared" si="1"/>
        <v>317.64159558019651</v>
      </c>
      <c r="I8" s="38">
        <f t="shared" si="2"/>
        <v>90.333135502763753</v>
      </c>
      <c r="J8">
        <f t="shared" si="3"/>
        <v>34.229549963395229</v>
      </c>
    </row>
    <row r="9" spans="1:10">
      <c r="A9">
        <v>3.8666299999999998</v>
      </c>
      <c r="B9">
        <v>45.686929999999997</v>
      </c>
      <c r="C9">
        <v>0.81811999999999996</v>
      </c>
      <c r="D9">
        <v>4</v>
      </c>
      <c r="E9">
        <v>4</v>
      </c>
      <c r="F9">
        <f t="shared" si="0"/>
        <v>0</v>
      </c>
      <c r="H9" s="38">
        <f t="shared" si="1"/>
        <v>350.09787558019644</v>
      </c>
      <c r="I9" s="38">
        <f t="shared" si="2"/>
        <v>0</v>
      </c>
      <c r="J9">
        <f t="shared" si="3"/>
        <v>69.75</v>
      </c>
    </row>
    <row r="10" spans="1:10">
      <c r="A10">
        <v>3.9573999999999998</v>
      </c>
      <c r="B10">
        <v>48.063139999999997</v>
      </c>
      <c r="C10">
        <v>1.1590100000000001</v>
      </c>
      <c r="D10">
        <v>1</v>
      </c>
      <c r="E10">
        <v>2</v>
      </c>
      <c r="F10">
        <f t="shared" si="0"/>
        <v>1</v>
      </c>
      <c r="H10" s="38">
        <f t="shared" si="1"/>
        <v>359</v>
      </c>
      <c r="I10" s="38">
        <f t="shared" si="2"/>
        <v>249.66621065703848</v>
      </c>
      <c r="J10">
        <f t="shared" si="3"/>
        <v>134.97828314801205</v>
      </c>
    </row>
    <row r="11" spans="1:10">
      <c r="A11">
        <v>3.8726099999999999</v>
      </c>
      <c r="B11">
        <v>49.80838</v>
      </c>
      <c r="C11">
        <v>0.84589000000000003</v>
      </c>
      <c r="D11">
        <v>0</v>
      </c>
      <c r="E11">
        <v>1</v>
      </c>
      <c r="F11">
        <f t="shared" si="0"/>
        <v>1</v>
      </c>
      <c r="H11" s="38">
        <f t="shared" si="1"/>
        <v>352.23871558019647</v>
      </c>
      <c r="I11" s="38">
        <f t="shared" si="2"/>
        <v>359</v>
      </c>
      <c r="J11">
        <f t="shared" si="3"/>
        <v>207.3125</v>
      </c>
    </row>
    <row r="12" spans="1:10">
      <c r="A12">
        <v>3.9619800000000001</v>
      </c>
      <c r="B12">
        <v>45.56138</v>
      </c>
      <c r="C12">
        <v>1.0463899999999999</v>
      </c>
      <c r="D12">
        <v>4</v>
      </c>
      <c r="E12">
        <v>4</v>
      </c>
      <c r="F12">
        <f t="shared" si="0"/>
        <v>0</v>
      </c>
      <c r="H12" s="38">
        <f t="shared" si="1"/>
        <v>359</v>
      </c>
      <c r="I12" s="38">
        <f t="shared" si="2"/>
        <v>0</v>
      </c>
      <c r="J12">
        <f t="shared" si="3"/>
        <v>69.75</v>
      </c>
    </row>
    <row r="13" spans="1:10">
      <c r="A13">
        <v>4.0425199999999997</v>
      </c>
      <c r="B13">
        <v>46.99774</v>
      </c>
      <c r="C13">
        <v>1.1454</v>
      </c>
      <c r="D13">
        <v>3</v>
      </c>
      <c r="E13">
        <v>3</v>
      </c>
      <c r="F13">
        <f t="shared" si="0"/>
        <v>0</v>
      </c>
      <c r="H13" s="38">
        <f t="shared" si="1"/>
        <v>359</v>
      </c>
      <c r="I13" s="38">
        <f t="shared" si="2"/>
        <v>129.35828550276324</v>
      </c>
      <c r="J13">
        <f t="shared" si="3"/>
        <v>41.381678161603773</v>
      </c>
    </row>
    <row r="14" spans="1:10">
      <c r="A14">
        <v>3.8761899999999998</v>
      </c>
      <c r="B14">
        <v>48.605310000000003</v>
      </c>
      <c r="C14">
        <v>0.83479000000000003</v>
      </c>
      <c r="D14">
        <v>0</v>
      </c>
      <c r="E14">
        <v>2</v>
      </c>
      <c r="F14">
        <f t="shared" si="0"/>
        <v>2</v>
      </c>
      <c r="H14" s="38">
        <f t="shared" si="1"/>
        <v>353.52035558019645</v>
      </c>
      <c r="I14" s="38">
        <f t="shared" si="2"/>
        <v>298.597053157039</v>
      </c>
      <c r="J14">
        <f t="shared" si="3"/>
        <v>229.78179049176305</v>
      </c>
    </row>
    <row r="15" spans="1:10">
      <c r="A15">
        <v>3.8106</v>
      </c>
      <c r="B15">
        <v>50.617579999999997</v>
      </c>
      <c r="C15">
        <v>1.0131300000000001</v>
      </c>
      <c r="D15">
        <v>0</v>
      </c>
      <c r="E15">
        <v>0</v>
      </c>
      <c r="F15">
        <f t="shared" si="0"/>
        <v>0</v>
      </c>
      <c r="H15" s="38">
        <f t="shared" si="1"/>
        <v>330.0391355801965</v>
      </c>
      <c r="I15" s="38">
        <f t="shared" si="2"/>
        <v>359</v>
      </c>
      <c r="J15">
        <f t="shared" si="3"/>
        <v>67.8125</v>
      </c>
    </row>
    <row r="16" spans="1:10">
      <c r="A16">
        <v>3.8609599999999999</v>
      </c>
      <c r="B16">
        <v>48.775210000000001</v>
      </c>
      <c r="C16">
        <v>1.26901</v>
      </c>
      <c r="D16">
        <v>0</v>
      </c>
      <c r="E16">
        <v>1</v>
      </c>
      <c r="F16">
        <f t="shared" si="0"/>
        <v>1</v>
      </c>
      <c r="H16" s="38">
        <f t="shared" si="1"/>
        <v>348.06801558019652</v>
      </c>
      <c r="I16" s="38">
        <f t="shared" si="2"/>
        <v>313.93052815703885</v>
      </c>
      <c r="J16">
        <f t="shared" si="3"/>
        <v>119.99039830426277</v>
      </c>
    </row>
    <row r="17" spans="1:10">
      <c r="A17">
        <v>3.9149400000000001</v>
      </c>
      <c r="B17">
        <v>47.904940000000003</v>
      </c>
      <c r="C17">
        <v>0.88856000000000002</v>
      </c>
      <c r="D17">
        <v>1</v>
      </c>
      <c r="E17">
        <v>2</v>
      </c>
      <c r="F17">
        <f t="shared" si="0"/>
        <v>1</v>
      </c>
      <c r="H17" s="38">
        <f t="shared" si="1"/>
        <v>359</v>
      </c>
      <c r="I17" s="38">
        <f t="shared" si="2"/>
        <v>235.38866065703905</v>
      </c>
      <c r="J17">
        <f t="shared" si="3"/>
        <v>107.31553002301317</v>
      </c>
    </row>
    <row r="18" spans="1:10">
      <c r="A18">
        <v>3.7950400000000002</v>
      </c>
      <c r="B18">
        <v>49.876629999999999</v>
      </c>
      <c r="C18">
        <v>1.3634500000000001</v>
      </c>
      <c r="D18">
        <v>0</v>
      </c>
      <c r="E18">
        <v>1</v>
      </c>
      <c r="F18">
        <f t="shared" si="0"/>
        <v>1</v>
      </c>
      <c r="H18" s="38">
        <f t="shared" si="1"/>
        <v>324.46865558019658</v>
      </c>
      <c r="I18" s="38">
        <f t="shared" si="2"/>
        <v>359</v>
      </c>
      <c r="J18">
        <f t="shared" si="3"/>
        <v>207.3125</v>
      </c>
    </row>
    <row r="19" spans="1:10">
      <c r="A19">
        <v>3.71652</v>
      </c>
      <c r="B19">
        <v>45.854329999999997</v>
      </c>
      <c r="C19">
        <v>1.34999</v>
      </c>
      <c r="D19">
        <v>4</v>
      </c>
      <c r="E19">
        <v>4</v>
      </c>
      <c r="F19">
        <f t="shared" si="0"/>
        <v>0</v>
      </c>
      <c r="H19" s="38">
        <f t="shared" si="1"/>
        <v>296.35849558019652</v>
      </c>
      <c r="I19" s="38">
        <f t="shared" si="2"/>
        <v>0</v>
      </c>
      <c r="J19">
        <f t="shared" si="3"/>
        <v>69.75</v>
      </c>
    </row>
    <row r="20" spans="1:10">
      <c r="A20">
        <v>3.82003</v>
      </c>
      <c r="B20">
        <v>50.232039999999998</v>
      </c>
      <c r="C20">
        <v>1.3610599999999999</v>
      </c>
      <c r="D20">
        <v>0</v>
      </c>
      <c r="E20">
        <v>0</v>
      </c>
      <c r="F20">
        <f t="shared" si="0"/>
        <v>0</v>
      </c>
      <c r="H20" s="38">
        <f t="shared" si="1"/>
        <v>333.41507558019651</v>
      </c>
      <c r="I20" s="38">
        <f t="shared" si="2"/>
        <v>359</v>
      </c>
      <c r="J20">
        <f t="shared" si="3"/>
        <v>67.8125</v>
      </c>
    </row>
    <row r="21" spans="1:10">
      <c r="A21">
        <v>3.7313299999999998</v>
      </c>
      <c r="B21">
        <v>47.250109999999999</v>
      </c>
      <c r="C21">
        <v>1.7324999999999999</v>
      </c>
      <c r="D21">
        <v>2</v>
      </c>
      <c r="E21">
        <v>3</v>
      </c>
      <c r="F21">
        <f t="shared" si="0"/>
        <v>1</v>
      </c>
      <c r="H21" s="38">
        <f t="shared" si="1"/>
        <v>301.66047558019648</v>
      </c>
      <c r="I21" s="38">
        <f t="shared" si="2"/>
        <v>174.15396050276308</v>
      </c>
      <c r="J21">
        <f t="shared" si="3"/>
        <v>128.17329847410349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1A97-1425-B543-B273-0CB0ECFFA45A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38</v>
      </c>
      <c r="H1" t="s">
        <v>26</v>
      </c>
      <c r="I1" t="s">
        <v>27</v>
      </c>
    </row>
    <row r="2" spans="1:10">
      <c r="A2">
        <v>3.5922200000000002</v>
      </c>
      <c r="B2">
        <v>50.556710000000002</v>
      </c>
      <c r="C2">
        <v>2.0987300000000002</v>
      </c>
      <c r="D2">
        <v>6</v>
      </c>
      <c r="E2">
        <v>3</v>
      </c>
      <c r="F2">
        <f>ABS(D2-E2)</f>
        <v>3</v>
      </c>
      <c r="G2">
        <v>3.79312903152048</v>
      </c>
      <c r="H2" s="38">
        <f>MIN(359, MAX(0, (A2 - $G$2 + 0.5) * 358 / 1 + 1))</f>
        <v>108.07456671566824</v>
      </c>
      <c r="I2" s="38">
        <f>IF(B2 &lt; $G$3,MAX(0,(B2 - $G$3  + 1) * (178.5 -1) / 1 + 1), MIN(359, (B2 - $G$3) * (359 - 178.5) / 2 + 178.5))</f>
        <v>0</v>
      </c>
      <c r="J2">
        <f>ABS(360/(MAX($E$2:$E$21)+1)*(E2+0.5)-H2) * ((620+(620/MAX($E$2:$E$21)) / 2 ) / 360)</f>
        <v>79.671273624624121</v>
      </c>
    </row>
    <row r="3" spans="1:10">
      <c r="A3">
        <v>4.3943599999999998</v>
      </c>
      <c r="B3">
        <v>50.469340000000003</v>
      </c>
      <c r="C3">
        <v>1.29352</v>
      </c>
      <c r="D3">
        <v>19</v>
      </c>
      <c r="E3">
        <v>9</v>
      </c>
      <c r="F3">
        <f t="shared" ref="F3:F21" si="0">ABS(D3-E3)</f>
        <v>10</v>
      </c>
      <c r="G3">
        <v>52.034657480285397</v>
      </c>
      <c r="H3" s="38">
        <f t="shared" ref="H3:H21" si="1">MIN(359, MAX(0, (A3 - $G$2 + 0.5) * 358 / 1 + 1))</f>
        <v>359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ABS(360/(MAX($E$2:$E$21)+1)*(E3+0.5)-H3) * ((620+(620/MAX($E$2:$E$21)) / 2 ) / 360)</f>
        <v>332.29824561403507</v>
      </c>
    </row>
    <row r="4" spans="1:10">
      <c r="A4">
        <v>3.5293999999999999</v>
      </c>
      <c r="B4">
        <v>50.717219999999998</v>
      </c>
      <c r="C4">
        <v>1.2264299999999999</v>
      </c>
      <c r="D4">
        <v>4</v>
      </c>
      <c r="E4">
        <v>5</v>
      </c>
      <c r="F4">
        <f t="shared" si="0"/>
        <v>1</v>
      </c>
      <c r="H4" s="38">
        <f t="shared" si="1"/>
        <v>85.585006715668129</v>
      </c>
      <c r="I4" s="38">
        <f t="shared" si="2"/>
        <v>0</v>
      </c>
      <c r="J4">
        <f t="shared" si="3"/>
        <v>23.711589006955016</v>
      </c>
    </row>
    <row r="5" spans="1:10">
      <c r="A5">
        <v>4.2268299999999996</v>
      </c>
      <c r="B5">
        <v>50.550429999999999</v>
      </c>
      <c r="C5">
        <v>1.2718499999999999</v>
      </c>
      <c r="D5">
        <v>18</v>
      </c>
      <c r="E5">
        <v>8</v>
      </c>
      <c r="F5">
        <f t="shared" si="0"/>
        <v>10</v>
      </c>
      <c r="H5" s="38">
        <f t="shared" si="1"/>
        <v>335.26494671566803</v>
      </c>
      <c r="I5" s="38">
        <f t="shared" si="2"/>
        <v>0</v>
      </c>
      <c r="J5">
        <f t="shared" si="3"/>
        <v>322.16128739655358</v>
      </c>
    </row>
    <row r="6" spans="1:10">
      <c r="A6">
        <v>3.8354599999999999</v>
      </c>
      <c r="B6">
        <v>50.649290000000001</v>
      </c>
      <c r="C6">
        <v>0.91059000000000001</v>
      </c>
      <c r="D6">
        <v>10</v>
      </c>
      <c r="E6">
        <v>7</v>
      </c>
      <c r="F6">
        <f t="shared" si="0"/>
        <v>3</v>
      </c>
      <c r="H6" s="38">
        <f t="shared" si="1"/>
        <v>195.15448671566813</v>
      </c>
      <c r="I6" s="38">
        <f t="shared" si="2"/>
        <v>0</v>
      </c>
      <c r="J6">
        <f t="shared" si="3"/>
        <v>106.32569362462392</v>
      </c>
    </row>
    <row r="7" spans="1:10">
      <c r="A7">
        <v>3.23285</v>
      </c>
      <c r="B7">
        <v>50.701300000000003</v>
      </c>
      <c r="C7">
        <v>1.66275</v>
      </c>
      <c r="D7">
        <v>0</v>
      </c>
      <c r="E7">
        <v>1</v>
      </c>
      <c r="F7">
        <f t="shared" si="0"/>
        <v>1</v>
      </c>
      <c r="H7" s="38">
        <f t="shared" si="1"/>
        <v>0</v>
      </c>
      <c r="I7" s="38">
        <f t="shared" si="2"/>
        <v>0</v>
      </c>
      <c r="J7">
        <f t="shared" si="3"/>
        <v>47.723684210526308</v>
      </c>
    </row>
    <row r="8" spans="1:10">
      <c r="A8">
        <v>3.6847699999999999</v>
      </c>
      <c r="B8">
        <v>50.681010000000001</v>
      </c>
      <c r="C8">
        <v>1.3974599999999999</v>
      </c>
      <c r="D8">
        <v>7</v>
      </c>
      <c r="E8">
        <v>4</v>
      </c>
      <c r="F8">
        <f t="shared" si="0"/>
        <v>3</v>
      </c>
      <c r="H8" s="38">
        <f t="shared" si="1"/>
        <v>141.20746671566812</v>
      </c>
      <c r="I8" s="38">
        <f t="shared" si="2"/>
        <v>0</v>
      </c>
      <c r="J8">
        <f t="shared" si="3"/>
        <v>106.41933809830812</v>
      </c>
    </row>
    <row r="9" spans="1:10">
      <c r="A9">
        <v>4.5348699999999997</v>
      </c>
      <c r="B9">
        <v>51.091670000000001</v>
      </c>
      <c r="C9">
        <v>1.4601200000000001</v>
      </c>
      <c r="D9">
        <v>19</v>
      </c>
      <c r="E9">
        <v>15</v>
      </c>
      <c r="F9">
        <f t="shared" si="0"/>
        <v>4</v>
      </c>
      <c r="H9" s="38">
        <f t="shared" si="1"/>
        <v>359</v>
      </c>
      <c r="I9" s="38">
        <f t="shared" si="2"/>
        <v>11.119722249342225</v>
      </c>
      <c r="J9">
        <f t="shared" si="3"/>
        <v>141.40350877192981</v>
      </c>
    </row>
    <row r="10" spans="1:10">
      <c r="A10">
        <v>4.4220300000000003</v>
      </c>
      <c r="B10">
        <v>51.008949999999999</v>
      </c>
      <c r="C10">
        <v>1.3410599999999999</v>
      </c>
      <c r="D10">
        <v>19</v>
      </c>
      <c r="E10">
        <v>14</v>
      </c>
      <c r="F10">
        <f t="shared" si="0"/>
        <v>5</v>
      </c>
      <c r="H10" s="38">
        <f t="shared" si="1"/>
        <v>359</v>
      </c>
      <c r="I10" s="38">
        <f t="shared" si="2"/>
        <v>0</v>
      </c>
      <c r="J10">
        <f t="shared" si="3"/>
        <v>173.21929824561403</v>
      </c>
    </row>
    <row r="11" spans="1:10">
      <c r="A11">
        <v>3.4276</v>
      </c>
      <c r="B11">
        <v>51.137990000000002</v>
      </c>
      <c r="C11">
        <v>1.35023</v>
      </c>
      <c r="D11">
        <v>2</v>
      </c>
      <c r="E11">
        <v>2</v>
      </c>
      <c r="F11">
        <f t="shared" si="0"/>
        <v>0</v>
      </c>
      <c r="H11" s="38">
        <f t="shared" si="1"/>
        <v>49.140606715668163</v>
      </c>
      <c r="I11" s="38">
        <f t="shared" si="2"/>
        <v>19.341522249342486</v>
      </c>
      <c r="J11">
        <f t="shared" si="3"/>
        <v>7.3187039755011822</v>
      </c>
    </row>
    <row r="12" spans="1:10">
      <c r="A12">
        <v>4.43431</v>
      </c>
      <c r="B12">
        <v>51.132689999999997</v>
      </c>
      <c r="C12">
        <v>1.59751</v>
      </c>
      <c r="D12">
        <v>19</v>
      </c>
      <c r="E12">
        <v>11</v>
      </c>
      <c r="F12">
        <f t="shared" si="0"/>
        <v>8</v>
      </c>
      <c r="H12" s="38">
        <f t="shared" si="1"/>
        <v>359</v>
      </c>
      <c r="I12" s="38">
        <f t="shared" si="2"/>
        <v>18.400772249341525</v>
      </c>
      <c r="J12">
        <f t="shared" si="3"/>
        <v>268.66666666666663</v>
      </c>
    </row>
    <row r="13" spans="1:10">
      <c r="A13">
        <v>5.07883</v>
      </c>
      <c r="B13">
        <v>51.184260000000002</v>
      </c>
      <c r="C13">
        <v>1.1921600000000001</v>
      </c>
      <c r="D13">
        <v>19</v>
      </c>
      <c r="E13">
        <v>19</v>
      </c>
      <c r="F13">
        <f t="shared" si="0"/>
        <v>0</v>
      </c>
      <c r="H13" s="38">
        <f t="shared" si="1"/>
        <v>359</v>
      </c>
      <c r="I13" s="38">
        <f t="shared" si="2"/>
        <v>27.554447249342452</v>
      </c>
      <c r="J13">
        <f t="shared" si="3"/>
        <v>14.140350877192981</v>
      </c>
    </row>
    <row r="14" spans="1:10">
      <c r="A14">
        <v>4.4187900000000004</v>
      </c>
      <c r="B14">
        <v>51.139879999999998</v>
      </c>
      <c r="C14">
        <v>1.0563100000000001</v>
      </c>
      <c r="D14">
        <v>19</v>
      </c>
      <c r="E14">
        <v>17</v>
      </c>
      <c r="F14">
        <f t="shared" si="0"/>
        <v>2</v>
      </c>
      <c r="H14" s="38">
        <f t="shared" si="1"/>
        <v>359</v>
      </c>
      <c r="I14" s="38">
        <f t="shared" si="2"/>
        <v>19.676997249341767</v>
      </c>
      <c r="J14">
        <f t="shared" si="3"/>
        <v>77.771929824561397</v>
      </c>
    </row>
    <row r="15" spans="1:10">
      <c r="A15">
        <v>4.0333800000000002</v>
      </c>
      <c r="B15">
        <v>51.019269999999999</v>
      </c>
      <c r="C15">
        <v>1.1264099999999999</v>
      </c>
      <c r="D15">
        <v>14</v>
      </c>
      <c r="E15">
        <v>12</v>
      </c>
      <c r="F15">
        <f t="shared" si="0"/>
        <v>2</v>
      </c>
      <c r="H15" s="38">
        <f t="shared" si="1"/>
        <v>266.00984671566823</v>
      </c>
      <c r="I15" s="38">
        <f t="shared" si="2"/>
        <v>0</v>
      </c>
      <c r="J15">
        <f t="shared" si="3"/>
        <v>72.486702747431124</v>
      </c>
    </row>
    <row r="16" spans="1:10">
      <c r="A16">
        <v>3.5299</v>
      </c>
      <c r="B16">
        <v>51.346820000000001</v>
      </c>
      <c r="C16">
        <v>1.09971</v>
      </c>
      <c r="D16">
        <v>4</v>
      </c>
      <c r="E16">
        <v>10</v>
      </c>
      <c r="F16">
        <f t="shared" si="0"/>
        <v>6</v>
      </c>
      <c r="H16" s="38">
        <f t="shared" si="1"/>
        <v>85.764006715668188</v>
      </c>
      <c r="I16" s="38">
        <f t="shared" si="2"/>
        <v>56.408847249342301</v>
      </c>
      <c r="J16">
        <f t="shared" si="3"/>
        <v>182.47414602449876</v>
      </c>
    </row>
    <row r="17" spans="1:10">
      <c r="A17">
        <v>4.7147199999999998</v>
      </c>
      <c r="B17">
        <v>51.319459999999999</v>
      </c>
      <c r="C17">
        <v>1.28522</v>
      </c>
      <c r="D17">
        <v>19</v>
      </c>
      <c r="E17">
        <v>16</v>
      </c>
      <c r="F17">
        <f t="shared" si="0"/>
        <v>3</v>
      </c>
      <c r="H17" s="38">
        <f t="shared" si="1"/>
        <v>359</v>
      </c>
      <c r="I17" s="38">
        <f t="shared" si="2"/>
        <v>51.552447249342016</v>
      </c>
      <c r="J17">
        <f t="shared" si="3"/>
        <v>109.5877192982456</v>
      </c>
    </row>
    <row r="18" spans="1:10">
      <c r="A18">
        <v>5.0691499999999996</v>
      </c>
      <c r="B18">
        <v>51.13176</v>
      </c>
      <c r="C18">
        <v>1.2491099999999999</v>
      </c>
      <c r="D18">
        <v>19</v>
      </c>
      <c r="E18">
        <v>18</v>
      </c>
      <c r="F18">
        <f t="shared" si="0"/>
        <v>1</v>
      </c>
      <c r="H18" s="38">
        <f t="shared" si="1"/>
        <v>359</v>
      </c>
      <c r="I18" s="38">
        <f t="shared" si="2"/>
        <v>18.235697249342099</v>
      </c>
      <c r="J18">
        <f t="shared" si="3"/>
        <v>45.956140350877192</v>
      </c>
    </row>
    <row r="19" spans="1:10">
      <c r="A19">
        <v>4.2882600000000002</v>
      </c>
      <c r="B19">
        <v>50.938180000000003</v>
      </c>
      <c r="C19">
        <v>1.2041500000000001</v>
      </c>
      <c r="D19">
        <v>19</v>
      </c>
      <c r="E19">
        <v>13</v>
      </c>
      <c r="F19">
        <f t="shared" si="0"/>
        <v>6</v>
      </c>
      <c r="H19" s="38">
        <f t="shared" si="1"/>
        <v>357.25688671566826</v>
      </c>
      <c r="I19" s="38">
        <f t="shared" si="2"/>
        <v>0</v>
      </c>
      <c r="J19">
        <f t="shared" si="3"/>
        <v>201.95405853690485</v>
      </c>
    </row>
    <row r="20" spans="1:10">
      <c r="A20">
        <v>3.4711500000000002</v>
      </c>
      <c r="B20">
        <v>51.331429999999997</v>
      </c>
      <c r="C20">
        <v>1.3128500000000001</v>
      </c>
      <c r="D20">
        <v>3</v>
      </c>
      <c r="E20">
        <v>6</v>
      </c>
      <c r="F20">
        <f t="shared" si="0"/>
        <v>3</v>
      </c>
      <c r="H20" s="38">
        <f t="shared" si="1"/>
        <v>64.731506715668232</v>
      </c>
      <c r="I20" s="38">
        <f t="shared" si="2"/>
        <v>53.677122249341664</v>
      </c>
      <c r="J20">
        <f t="shared" si="3"/>
        <v>92.386854357832021</v>
      </c>
    </row>
    <row r="21" spans="1:10">
      <c r="A21">
        <v>2.7475499999999999</v>
      </c>
      <c r="B21">
        <v>51.319800000000001</v>
      </c>
      <c r="C21">
        <v>1.05844</v>
      </c>
      <c r="D21">
        <v>0</v>
      </c>
      <c r="E21">
        <v>0</v>
      </c>
      <c r="F21">
        <f t="shared" si="0"/>
        <v>0</v>
      </c>
      <c r="H21" s="38">
        <f t="shared" si="1"/>
        <v>0</v>
      </c>
      <c r="I21" s="38">
        <f t="shared" si="2"/>
        <v>51.61279724934225</v>
      </c>
      <c r="J21">
        <f t="shared" si="3"/>
        <v>15.907894736842104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B28D-D408-154C-A604-186E33F90C7C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37</v>
      </c>
      <c r="H1" t="s">
        <v>26</v>
      </c>
      <c r="I1" t="s">
        <v>27</v>
      </c>
      <c r="J1" t="s">
        <v>35</v>
      </c>
    </row>
    <row r="2" spans="1:10">
      <c r="A2">
        <v>4.2239599999999999</v>
      </c>
      <c r="B2">
        <v>48.25318</v>
      </c>
      <c r="C2">
        <v>2.1501399999999999</v>
      </c>
      <c r="D2">
        <v>14</v>
      </c>
      <c r="E2">
        <v>10</v>
      </c>
      <c r="F2">
        <f>ABS(D2-E2)</f>
        <v>4</v>
      </c>
      <c r="G2">
        <v>3.7217747318704801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285.59699475020216</v>
      </c>
      <c r="J2">
        <f>ABS(360/(MAX($E$2:$E$21)+1)*(E2+0.5)-H2) * ((620+(620/MAX($E$2:$E$21)) / 2 ) / 360)</f>
        <v>190.85912698412696</v>
      </c>
    </row>
    <row r="3" spans="1:10">
      <c r="A3">
        <v>3.8644400000000001</v>
      </c>
      <c r="B3">
        <v>47.923679999999997</v>
      </c>
      <c r="C3">
        <v>1.27928</v>
      </c>
      <c r="D3">
        <v>9</v>
      </c>
      <c r="E3">
        <v>7</v>
      </c>
      <c r="F3">
        <f t="shared" ref="F3:F21" si="0">ABS(D3-E3)</f>
        <v>2</v>
      </c>
      <c r="G3">
        <v>47.066509698058702</v>
      </c>
      <c r="H3" s="38">
        <f t="shared" ref="H3:H21" si="1">MIN(359, MAX(0, (A3 - $G$2 + 0.5) * 358 / 1 + 1))</f>
        <v>231.07416599036816</v>
      </c>
      <c r="I3" s="38">
        <f t="shared" ref="I3:I21" si="2">IF(B3 &lt; $G$3,MAX(0,(B3 - $G$3  + 1) * (178.5 -1) / 1 + 1), MIN(359, (B3 - $G$3) * (359 - 178.5) / 2 + 178.5))</f>
        <v>255.85961975020189</v>
      </c>
      <c r="J3">
        <f t="shared" ref="J3:J21" si="3">ABS(360/(MAX($E$2:$E$21)+1)*(E3+0.5)-H3) * ((620+(620/MAX($E$2:$E$21)) / 2 ) / 360)</f>
        <v>91.102530209009856</v>
      </c>
    </row>
    <row r="4" spans="1:10">
      <c r="A4">
        <v>3.3736600000000001</v>
      </c>
      <c r="B4">
        <v>48.306359999999998</v>
      </c>
      <c r="C4">
        <v>1.3073300000000001</v>
      </c>
      <c r="D4">
        <v>2</v>
      </c>
      <c r="E4">
        <v>4</v>
      </c>
      <c r="F4">
        <f t="shared" si="0"/>
        <v>2</v>
      </c>
      <c r="H4" s="38">
        <f t="shared" si="1"/>
        <v>55.374925990368148</v>
      </c>
      <c r="I4" s="38">
        <f t="shared" si="2"/>
        <v>290.39648975020191</v>
      </c>
      <c r="J4">
        <f t="shared" si="3"/>
        <v>93.868931616386973</v>
      </c>
    </row>
    <row r="5" spans="1:10">
      <c r="A5">
        <v>4.2959800000000001</v>
      </c>
      <c r="B5">
        <v>48.570360000000001</v>
      </c>
      <c r="C5">
        <v>1.6987300000000001</v>
      </c>
      <c r="D5">
        <v>14</v>
      </c>
      <c r="E5">
        <v>11</v>
      </c>
      <c r="F5">
        <f t="shared" si="0"/>
        <v>3</v>
      </c>
      <c r="H5" s="38">
        <f t="shared" si="1"/>
        <v>359</v>
      </c>
      <c r="I5" s="38">
        <f t="shared" si="2"/>
        <v>314.22248975020216</v>
      </c>
      <c r="J5">
        <f t="shared" si="3"/>
        <v>148.04960317460316</v>
      </c>
    </row>
    <row r="6" spans="1:10">
      <c r="A6">
        <v>2.8422100000000001</v>
      </c>
      <c r="B6">
        <v>47.806980000000003</v>
      </c>
      <c r="C6">
        <v>2.3067500000000001</v>
      </c>
      <c r="D6">
        <v>0</v>
      </c>
      <c r="E6">
        <v>0</v>
      </c>
      <c r="F6">
        <f t="shared" si="0"/>
        <v>0</v>
      </c>
      <c r="H6" s="38">
        <f t="shared" si="1"/>
        <v>0</v>
      </c>
      <c r="I6" s="38">
        <f t="shared" si="2"/>
        <v>245.32744475020237</v>
      </c>
      <c r="J6">
        <f t="shared" si="3"/>
        <v>21.404761904761905</v>
      </c>
    </row>
    <row r="7" spans="1:10">
      <c r="A7">
        <v>4.1916399999999996</v>
      </c>
      <c r="B7">
        <v>48.30359</v>
      </c>
      <c r="C7">
        <v>2.11389</v>
      </c>
      <c r="D7">
        <v>14</v>
      </c>
      <c r="E7">
        <v>12</v>
      </c>
      <c r="F7">
        <f t="shared" si="0"/>
        <v>2</v>
      </c>
      <c r="H7" s="38">
        <f t="shared" si="1"/>
        <v>348.21176599036795</v>
      </c>
      <c r="I7" s="38">
        <f t="shared" si="2"/>
        <v>290.14649725020212</v>
      </c>
      <c r="J7">
        <f t="shared" si="3"/>
        <v>85.996781002660285</v>
      </c>
    </row>
    <row r="8" spans="1:10">
      <c r="A8">
        <v>3.35026</v>
      </c>
      <c r="B8">
        <v>48.193890000000003</v>
      </c>
      <c r="C8">
        <v>1.5424199999999999</v>
      </c>
      <c r="D8">
        <v>1</v>
      </c>
      <c r="E8">
        <v>8</v>
      </c>
      <c r="F8">
        <f t="shared" si="0"/>
        <v>7</v>
      </c>
      <c r="H8" s="38">
        <f t="shared" si="1"/>
        <v>46.997725990368117</v>
      </c>
      <c r="I8" s="38">
        <f t="shared" si="2"/>
        <v>280.24607225020242</v>
      </c>
      <c r="J8">
        <f t="shared" si="3"/>
        <v>280.04969114019656</v>
      </c>
    </row>
    <row r="9" spans="1:10">
      <c r="A9">
        <v>3.0566399999999998</v>
      </c>
      <c r="B9">
        <v>48.230130000000003</v>
      </c>
      <c r="C9">
        <v>1.2276499999999999</v>
      </c>
      <c r="D9">
        <v>0</v>
      </c>
      <c r="E9">
        <v>6</v>
      </c>
      <c r="F9">
        <f t="shared" si="0"/>
        <v>6</v>
      </c>
      <c r="H9" s="38">
        <f t="shared" si="1"/>
        <v>0</v>
      </c>
      <c r="I9" s="38">
        <f t="shared" si="2"/>
        <v>283.51673225020238</v>
      </c>
      <c r="J9">
        <f t="shared" si="3"/>
        <v>278.26190476190476</v>
      </c>
    </row>
    <row r="10" spans="1:10">
      <c r="A10">
        <v>4.35609</v>
      </c>
      <c r="B10">
        <v>48.615130000000001</v>
      </c>
      <c r="C10">
        <v>1.60731</v>
      </c>
      <c r="D10">
        <v>14</v>
      </c>
      <c r="E10">
        <v>13</v>
      </c>
      <c r="F10">
        <f t="shared" si="0"/>
        <v>1</v>
      </c>
      <c r="H10" s="38">
        <f t="shared" si="1"/>
        <v>359</v>
      </c>
      <c r="I10" s="38">
        <f t="shared" si="2"/>
        <v>318.26298225020219</v>
      </c>
      <c r="J10">
        <f t="shared" si="3"/>
        <v>62.43055555555555</v>
      </c>
    </row>
    <row r="11" spans="1:10">
      <c r="A11">
        <v>2.9834800000000001</v>
      </c>
      <c r="B11">
        <v>48.258699999999997</v>
      </c>
      <c r="C11">
        <v>1.79993</v>
      </c>
      <c r="D11">
        <v>0</v>
      </c>
      <c r="E11">
        <v>5</v>
      </c>
      <c r="F11">
        <f t="shared" si="0"/>
        <v>5</v>
      </c>
      <c r="H11" s="38">
        <f t="shared" si="1"/>
        <v>0</v>
      </c>
      <c r="I11" s="38">
        <f t="shared" si="2"/>
        <v>286.09517475020186</v>
      </c>
      <c r="J11">
        <f t="shared" si="3"/>
        <v>235.45238095238093</v>
      </c>
    </row>
    <row r="12" spans="1:10">
      <c r="A12">
        <v>2.77095</v>
      </c>
      <c r="B12">
        <v>48.2273</v>
      </c>
      <c r="C12">
        <v>1.7536</v>
      </c>
      <c r="D12">
        <v>0</v>
      </c>
      <c r="E12">
        <v>1</v>
      </c>
      <c r="F12">
        <f t="shared" si="0"/>
        <v>1</v>
      </c>
      <c r="H12" s="38">
        <f t="shared" si="1"/>
        <v>0</v>
      </c>
      <c r="I12" s="38">
        <f t="shared" si="2"/>
        <v>283.26132475020211</v>
      </c>
      <c r="J12">
        <f t="shared" si="3"/>
        <v>64.214285714285708</v>
      </c>
    </row>
    <row r="13" spans="1:10">
      <c r="A13">
        <v>2.9849899999999998</v>
      </c>
      <c r="B13">
        <v>48.247990000000001</v>
      </c>
      <c r="C13">
        <v>1.44143</v>
      </c>
      <c r="D13">
        <v>0</v>
      </c>
      <c r="E13">
        <v>2</v>
      </c>
      <c r="F13">
        <f t="shared" si="0"/>
        <v>2</v>
      </c>
      <c r="H13" s="38">
        <f t="shared" si="1"/>
        <v>0</v>
      </c>
      <c r="I13" s="38">
        <f t="shared" si="2"/>
        <v>285.12859725020223</v>
      </c>
      <c r="J13">
        <f t="shared" si="3"/>
        <v>107.02380952380952</v>
      </c>
    </row>
    <row r="14" spans="1:10">
      <c r="A14">
        <v>3.28308</v>
      </c>
      <c r="B14">
        <v>48.463329999999999</v>
      </c>
      <c r="C14">
        <v>0.88841999999999999</v>
      </c>
      <c r="D14">
        <v>0</v>
      </c>
      <c r="E14">
        <v>3</v>
      </c>
      <c r="F14">
        <f t="shared" si="0"/>
        <v>3</v>
      </c>
      <c r="H14" s="38">
        <f t="shared" si="1"/>
        <v>22.947285990368112</v>
      </c>
      <c r="I14" s="38">
        <f t="shared" si="2"/>
        <v>304.56303225020201</v>
      </c>
      <c r="J14">
        <f t="shared" si="3"/>
        <v>108.90156725130765</v>
      </c>
    </row>
    <row r="15" spans="1:10">
      <c r="A15">
        <v>5.04664</v>
      </c>
      <c r="B15">
        <v>49.222099999999998</v>
      </c>
      <c r="C15">
        <v>1.5511200000000001</v>
      </c>
      <c r="D15">
        <v>14</v>
      </c>
      <c r="E15">
        <v>14</v>
      </c>
      <c r="F15">
        <f t="shared" si="0"/>
        <v>0</v>
      </c>
      <c r="H15" s="38">
        <f t="shared" si="1"/>
        <v>359</v>
      </c>
      <c r="I15" s="38">
        <f t="shared" si="2"/>
        <v>359</v>
      </c>
      <c r="J15">
        <f t="shared" si="3"/>
        <v>19.621031746031743</v>
      </c>
    </row>
    <row r="16" spans="1:10">
      <c r="A16">
        <v>3.61429</v>
      </c>
      <c r="B16">
        <v>48.774839999999998</v>
      </c>
      <c r="C16">
        <v>1.59921</v>
      </c>
      <c r="D16">
        <v>5</v>
      </c>
      <c r="E16">
        <v>9</v>
      </c>
      <c r="F16">
        <f t="shared" si="0"/>
        <v>4</v>
      </c>
      <c r="H16" s="38">
        <f t="shared" si="1"/>
        <v>141.52046599036811</v>
      </c>
      <c r="I16" s="38">
        <f t="shared" si="2"/>
        <v>332.67680975020187</v>
      </c>
      <c r="J16">
        <f t="shared" si="3"/>
        <v>154.25615292591084</v>
      </c>
    </row>
    <row r="17" spans="1:10">
      <c r="A17">
        <v>3.2426900000000001</v>
      </c>
      <c r="B17">
        <v>48.861829999999998</v>
      </c>
      <c r="C17">
        <v>1.04512</v>
      </c>
      <c r="D17">
        <v>0</v>
      </c>
      <c r="E17">
        <v>8</v>
      </c>
      <c r="F17">
        <f t="shared" si="0"/>
        <v>8</v>
      </c>
      <c r="H17" s="38">
        <f t="shared" si="1"/>
        <v>8.4876659903681375</v>
      </c>
      <c r="I17" s="38">
        <f t="shared" si="2"/>
        <v>340.52765725020191</v>
      </c>
      <c r="J17">
        <f t="shared" si="3"/>
        <v>348.74124657670444</v>
      </c>
    </row>
    <row r="18" spans="1:10">
      <c r="A18">
        <v>2.5362499999999999</v>
      </c>
      <c r="B18">
        <v>49.121250000000003</v>
      </c>
      <c r="C18">
        <v>1.47333</v>
      </c>
      <c r="D18">
        <v>0</v>
      </c>
      <c r="E18">
        <v>4</v>
      </c>
      <c r="F18">
        <f t="shared" si="0"/>
        <v>4</v>
      </c>
      <c r="H18" s="38">
        <f t="shared" si="1"/>
        <v>0</v>
      </c>
      <c r="I18" s="38">
        <f t="shared" si="2"/>
        <v>359</v>
      </c>
      <c r="J18">
        <f t="shared" si="3"/>
        <v>192.64285714285714</v>
      </c>
    </row>
    <row r="19" spans="1:10">
      <c r="A19">
        <v>2.1430199999999999</v>
      </c>
      <c r="B19">
        <v>48.664020000000001</v>
      </c>
      <c r="C19">
        <v>1.2053100000000001</v>
      </c>
      <c r="D19">
        <v>0</v>
      </c>
      <c r="E19">
        <v>1</v>
      </c>
      <c r="F19">
        <f t="shared" si="0"/>
        <v>1</v>
      </c>
      <c r="H19" s="38">
        <f t="shared" si="1"/>
        <v>0</v>
      </c>
      <c r="I19" s="38">
        <f t="shared" si="2"/>
        <v>322.67530475020214</v>
      </c>
      <c r="J19">
        <f t="shared" si="3"/>
        <v>64.214285714285708</v>
      </c>
    </row>
    <row r="20" spans="1:10">
      <c r="A20">
        <v>4.3440200000000004</v>
      </c>
      <c r="B20">
        <v>49.15737</v>
      </c>
      <c r="C20">
        <v>1.77789</v>
      </c>
      <c r="D20">
        <v>14</v>
      </c>
      <c r="E20">
        <v>11</v>
      </c>
      <c r="F20">
        <f t="shared" si="0"/>
        <v>3</v>
      </c>
      <c r="H20" s="38">
        <f t="shared" si="1"/>
        <v>359</v>
      </c>
      <c r="I20" s="38">
        <f t="shared" si="2"/>
        <v>359</v>
      </c>
      <c r="J20">
        <f t="shared" si="3"/>
        <v>148.04960317460316</v>
      </c>
    </row>
    <row r="21" spans="1:10">
      <c r="A21">
        <v>2.8481999999999998</v>
      </c>
      <c r="B21">
        <v>49.270600000000002</v>
      </c>
      <c r="C21">
        <v>2.1372200000000001</v>
      </c>
      <c r="D21">
        <v>0</v>
      </c>
      <c r="E21">
        <v>2</v>
      </c>
      <c r="F21">
        <f t="shared" si="0"/>
        <v>2</v>
      </c>
      <c r="H21" s="38">
        <f t="shared" si="1"/>
        <v>0</v>
      </c>
      <c r="I21" s="38">
        <f t="shared" si="2"/>
        <v>359</v>
      </c>
      <c r="J21">
        <f t="shared" si="3"/>
        <v>107.02380952380952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8C8F-17C8-EA4F-B6DC-9C635185DEB9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18</v>
      </c>
      <c r="H1" t="s">
        <v>26</v>
      </c>
      <c r="I1" t="s">
        <v>27</v>
      </c>
      <c r="J1" t="s">
        <v>35</v>
      </c>
    </row>
    <row r="2" spans="1:10">
      <c r="A2">
        <v>3.43018</v>
      </c>
      <c r="B2">
        <v>48.713099999999997</v>
      </c>
      <c r="C2">
        <v>1.83083</v>
      </c>
      <c r="D2">
        <v>0</v>
      </c>
      <c r="E2">
        <v>0</v>
      </c>
      <c r="F2">
        <f>ABS(D2-E2)</f>
        <v>0</v>
      </c>
      <c r="G2">
        <v>3.98166433549842</v>
      </c>
      <c r="H2" s="38">
        <f>MIN(359, MAX(0, (A2 - $G$2 + 0.5) * 358 / 1 + 1))</f>
        <v>0</v>
      </c>
      <c r="I2" s="38">
        <f>IF(B2 &lt; $G$3,MAX(0,(B2 - $G$3  + 1) * (178.5 -1) / 1 + 1), MIN(359, (B2 - $G$3) * (359 - 178.5) / 2 + 178.5))</f>
        <v>217.29640753535608</v>
      </c>
      <c r="J2">
        <f>ABS(360/(MAX($E$2:$E$21)+1)*(E2+0.5)-H2) * ((620+(620/MAX($E$2:$E$21)) / 2 ) / 360)</f>
        <v>32.722222222222221</v>
      </c>
    </row>
    <row r="3" spans="1:10">
      <c r="A3">
        <v>4.3347300000000004</v>
      </c>
      <c r="B3">
        <v>48.862250000000003</v>
      </c>
      <c r="C3">
        <v>1.9007000000000001</v>
      </c>
      <c r="D3">
        <v>8</v>
      </c>
      <c r="E3">
        <v>8</v>
      </c>
      <c r="F3">
        <f t="shared" ref="F3:F21" si="0">ABS(D3-E3)</f>
        <v>0</v>
      </c>
      <c r="G3">
        <v>48.283222908195498</v>
      </c>
      <c r="H3" s="38">
        <f t="shared" ref="H3:H21" si="1">MIN(359, MAX(0, (A3 - $G$2 + 0.5) * 358 / 1 + 1))</f>
        <v>306.39750789156579</v>
      </c>
      <c r="I3" s="38">
        <f t="shared" ref="I3:I21" si="2">IF(B3 &lt; $G$3,MAX(0,(B3 - $G$3  + 1) * (178.5 -1) / 1 + 1), MIN(359, (B3 - $G$3) * (359 - 178.5) / 2 + 178.5))</f>
        <v>230.7571950353566</v>
      </c>
      <c r="J3">
        <f t="shared" ref="J3:J21" si="3">ABS(360/(MAX($E$2:$E$21)+1)*(E3+0.5)-H3) * ((620+(620/MAX($E$2:$E$21)) / 2 ) / 360)</f>
        <v>0.72263008682794139</v>
      </c>
    </row>
    <row r="4" spans="1:10">
      <c r="A4">
        <v>4.5555199999999996</v>
      </c>
      <c r="B4">
        <v>49.030090000000001</v>
      </c>
      <c r="C4">
        <v>1.07955</v>
      </c>
      <c r="D4">
        <v>9</v>
      </c>
      <c r="E4">
        <v>9</v>
      </c>
      <c r="F4">
        <f t="shared" si="0"/>
        <v>0</v>
      </c>
      <c r="H4" s="38">
        <f t="shared" si="1"/>
        <v>359</v>
      </c>
      <c r="I4" s="38">
        <f t="shared" si="2"/>
        <v>245.90475503535646</v>
      </c>
      <c r="J4">
        <f t="shared" si="3"/>
        <v>30.904320987654323</v>
      </c>
    </row>
    <row r="5" spans="1:10">
      <c r="A5">
        <v>3.85806</v>
      </c>
      <c r="B5">
        <v>48.772660000000002</v>
      </c>
      <c r="C5">
        <v>1.64198</v>
      </c>
      <c r="D5">
        <v>3</v>
      </c>
      <c r="E5">
        <v>1</v>
      </c>
      <c r="F5">
        <f t="shared" si="0"/>
        <v>2</v>
      </c>
      <c r="H5" s="38">
        <f t="shared" si="1"/>
        <v>135.74964789156564</v>
      </c>
      <c r="I5" s="38">
        <f t="shared" si="2"/>
        <v>222.67169753535649</v>
      </c>
      <c r="J5">
        <f t="shared" si="3"/>
        <v>148.61278582756842</v>
      </c>
    </row>
    <row r="6" spans="1:10">
      <c r="A6">
        <v>4.3848500000000001</v>
      </c>
      <c r="B6">
        <v>48.988410000000002</v>
      </c>
      <c r="C6">
        <v>1.90218</v>
      </c>
      <c r="D6">
        <v>9</v>
      </c>
      <c r="E6">
        <v>7</v>
      </c>
      <c r="F6">
        <f t="shared" si="0"/>
        <v>2</v>
      </c>
      <c r="H6" s="38">
        <f t="shared" si="1"/>
        <v>324.34046789156565</v>
      </c>
      <c r="I6" s="38">
        <f t="shared" si="2"/>
        <v>242.14313503535649</v>
      </c>
      <c r="J6">
        <f t="shared" si="3"/>
        <v>98.785603667074597</v>
      </c>
    </row>
    <row r="7" spans="1:10">
      <c r="A7">
        <v>3.76667</v>
      </c>
      <c r="B7">
        <v>48.979309999999998</v>
      </c>
      <c r="C7">
        <v>1.7886500000000001</v>
      </c>
      <c r="D7">
        <v>2</v>
      </c>
      <c r="E7">
        <v>2</v>
      </c>
      <c r="F7">
        <f t="shared" si="0"/>
        <v>0</v>
      </c>
      <c r="H7" s="38">
        <f t="shared" si="1"/>
        <v>103.03202789156562</v>
      </c>
      <c r="I7" s="38">
        <f t="shared" si="2"/>
        <v>241.32186003535617</v>
      </c>
      <c r="J7">
        <f t="shared" si="3"/>
        <v>23.690939593000461</v>
      </c>
    </row>
    <row r="8" spans="1:10">
      <c r="A8">
        <v>4.3117700000000001</v>
      </c>
      <c r="B8">
        <v>48.968960000000003</v>
      </c>
      <c r="C8">
        <v>1.47095</v>
      </c>
      <c r="D8">
        <v>8</v>
      </c>
      <c r="E8">
        <v>6</v>
      </c>
      <c r="F8">
        <f t="shared" si="0"/>
        <v>2</v>
      </c>
      <c r="H8" s="38">
        <f t="shared" si="1"/>
        <v>298.17782789156564</v>
      </c>
      <c r="I8" s="38">
        <f t="shared" si="2"/>
        <v>240.38777253535656</v>
      </c>
      <c r="J8">
        <f t="shared" si="3"/>
        <v>116.66895255596347</v>
      </c>
    </row>
    <row r="9" spans="1:10">
      <c r="A9">
        <v>4.0829899999999997</v>
      </c>
      <c r="B9">
        <v>48.613370000000003</v>
      </c>
      <c r="C9">
        <v>1.3075399999999999</v>
      </c>
      <c r="D9">
        <v>6</v>
      </c>
      <c r="E9">
        <v>3</v>
      </c>
      <c r="F9">
        <f t="shared" si="0"/>
        <v>3</v>
      </c>
      <c r="H9" s="38">
        <f t="shared" si="1"/>
        <v>216.27458789156552</v>
      </c>
      <c r="I9" s="38">
        <f t="shared" si="2"/>
        <v>208.29577503535663</v>
      </c>
      <c r="J9">
        <f t="shared" si="3"/>
        <v>164.11028477818547</v>
      </c>
    </row>
    <row r="10" spans="1:10">
      <c r="A10">
        <v>4.3586799999999997</v>
      </c>
      <c r="B10">
        <v>48.83831</v>
      </c>
      <c r="C10">
        <v>1.2252099999999999</v>
      </c>
      <c r="D10">
        <v>8</v>
      </c>
      <c r="E10">
        <v>5</v>
      </c>
      <c r="F10">
        <f t="shared" si="0"/>
        <v>3</v>
      </c>
      <c r="H10" s="38">
        <f t="shared" si="1"/>
        <v>314.9716078915655</v>
      </c>
      <c r="I10" s="38">
        <f t="shared" si="2"/>
        <v>228.59661003535632</v>
      </c>
      <c r="J10">
        <f t="shared" si="3"/>
        <v>212.64283039546939</v>
      </c>
    </row>
    <row r="11" spans="1:10">
      <c r="A11">
        <v>4.1097599999999996</v>
      </c>
      <c r="B11">
        <v>48.830489999999998</v>
      </c>
      <c r="C11">
        <v>1.1471100000000001</v>
      </c>
      <c r="D11">
        <v>6</v>
      </c>
      <c r="E11">
        <v>4</v>
      </c>
      <c r="F11">
        <f t="shared" si="0"/>
        <v>2</v>
      </c>
      <c r="H11" s="38">
        <f t="shared" si="1"/>
        <v>225.8582478915655</v>
      </c>
      <c r="I11" s="38">
        <f t="shared" si="2"/>
        <v>227.89085503535608</v>
      </c>
      <c r="J11">
        <f t="shared" si="3"/>
        <v>116.08798767942</v>
      </c>
    </row>
    <row r="12" spans="1:10">
      <c r="A12">
        <v>3.71469</v>
      </c>
      <c r="B12">
        <v>48.948120000000003</v>
      </c>
      <c r="C12">
        <v>1.32602</v>
      </c>
      <c r="D12">
        <v>2</v>
      </c>
      <c r="E12">
        <v>2</v>
      </c>
      <c r="F12">
        <f t="shared" si="0"/>
        <v>0</v>
      </c>
      <c r="H12" s="38">
        <f t="shared" si="1"/>
        <v>84.423187891565647</v>
      </c>
      <c r="I12" s="38">
        <f t="shared" si="2"/>
        <v>238.50696253535659</v>
      </c>
      <c r="J12">
        <f t="shared" si="3"/>
        <v>10.138093616876032</v>
      </c>
    </row>
    <row r="13" spans="1:10">
      <c r="A13">
        <v>3.11199</v>
      </c>
      <c r="B13">
        <v>48.718640000000001</v>
      </c>
      <c r="C13">
        <v>1.23933</v>
      </c>
      <c r="D13">
        <v>0</v>
      </c>
      <c r="E13">
        <v>0</v>
      </c>
      <c r="F13">
        <f t="shared" si="0"/>
        <v>0</v>
      </c>
      <c r="H13" s="38">
        <f t="shared" si="1"/>
        <v>0</v>
      </c>
      <c r="I13" s="38">
        <f t="shared" si="2"/>
        <v>217.79639253535638</v>
      </c>
      <c r="J13">
        <f t="shared" si="3"/>
        <v>32.722222222222221</v>
      </c>
    </row>
    <row r="14" spans="1:10">
      <c r="A14">
        <v>4.2980200000000002</v>
      </c>
      <c r="B14">
        <v>48.897829999999999</v>
      </c>
      <c r="C14">
        <v>1.9392799999999999</v>
      </c>
      <c r="D14">
        <v>8</v>
      </c>
      <c r="E14">
        <v>5</v>
      </c>
      <c r="F14">
        <f t="shared" si="0"/>
        <v>3</v>
      </c>
      <c r="H14" s="38">
        <f t="shared" si="1"/>
        <v>293.25532789156568</v>
      </c>
      <c r="I14" s="38">
        <f t="shared" si="2"/>
        <v>233.96829003535623</v>
      </c>
      <c r="J14">
        <f t="shared" si="3"/>
        <v>173.1647781732475</v>
      </c>
    </row>
    <row r="15" spans="1:10">
      <c r="A15">
        <v>4.7490699999999997</v>
      </c>
      <c r="B15">
        <v>49.315100000000001</v>
      </c>
      <c r="C15">
        <v>1.35728</v>
      </c>
      <c r="D15">
        <v>9</v>
      </c>
      <c r="E15">
        <v>8</v>
      </c>
      <c r="F15">
        <f t="shared" si="0"/>
        <v>1</v>
      </c>
      <c r="H15" s="38">
        <f t="shared" si="1"/>
        <v>359</v>
      </c>
      <c r="I15" s="38">
        <f t="shared" si="2"/>
        <v>271.62690753535639</v>
      </c>
      <c r="J15">
        <f t="shared" si="3"/>
        <v>96.348765432098773</v>
      </c>
    </row>
    <row r="16" spans="1:10">
      <c r="A16">
        <v>3.9468999999999999</v>
      </c>
      <c r="B16">
        <v>48.763269999999999</v>
      </c>
      <c r="C16">
        <v>1.3848100000000001</v>
      </c>
      <c r="D16">
        <v>4</v>
      </c>
      <c r="E16">
        <v>6</v>
      </c>
      <c r="F16">
        <f t="shared" si="0"/>
        <v>2</v>
      </c>
      <c r="H16" s="38">
        <f t="shared" si="1"/>
        <v>167.55436789156559</v>
      </c>
      <c r="I16" s="38">
        <f t="shared" si="2"/>
        <v>221.82425003535619</v>
      </c>
      <c r="J16">
        <f t="shared" si="3"/>
        <v>120.79159664156749</v>
      </c>
    </row>
    <row r="17" spans="1:10">
      <c r="A17">
        <v>4.61897</v>
      </c>
      <c r="B17">
        <v>49.327390000000001</v>
      </c>
      <c r="C17">
        <v>1.57406</v>
      </c>
      <c r="D17">
        <v>9</v>
      </c>
      <c r="E17">
        <v>9</v>
      </c>
      <c r="F17">
        <f t="shared" si="0"/>
        <v>0</v>
      </c>
      <c r="H17" s="38">
        <f t="shared" si="1"/>
        <v>359</v>
      </c>
      <c r="I17" s="38">
        <f t="shared" si="2"/>
        <v>272.73608003535645</v>
      </c>
      <c r="J17">
        <f t="shared" si="3"/>
        <v>30.904320987654323</v>
      </c>
    </row>
    <row r="18" spans="1:10">
      <c r="A18">
        <v>3.0861999999999998</v>
      </c>
      <c r="B18">
        <v>48.909100000000002</v>
      </c>
      <c r="C18">
        <v>1.7982800000000001</v>
      </c>
      <c r="D18">
        <v>0</v>
      </c>
      <c r="E18">
        <v>3</v>
      </c>
      <c r="F18">
        <f t="shared" si="0"/>
        <v>3</v>
      </c>
      <c r="H18" s="38">
        <f t="shared" si="1"/>
        <v>0</v>
      </c>
      <c r="I18" s="38">
        <f t="shared" si="2"/>
        <v>234.98540753535653</v>
      </c>
      <c r="J18">
        <f t="shared" si="3"/>
        <v>229.05555555555557</v>
      </c>
    </row>
    <row r="19" spans="1:10">
      <c r="A19">
        <v>3.89113</v>
      </c>
      <c r="B19">
        <v>48.8979</v>
      </c>
      <c r="C19">
        <v>1.1501300000000001</v>
      </c>
      <c r="D19">
        <v>4</v>
      </c>
      <c r="E19">
        <v>4</v>
      </c>
      <c r="F19">
        <f t="shared" si="0"/>
        <v>0</v>
      </c>
      <c r="H19" s="38">
        <f t="shared" si="1"/>
        <v>147.58870789156563</v>
      </c>
      <c r="I19" s="38">
        <f t="shared" si="2"/>
        <v>233.97460753535631</v>
      </c>
      <c r="J19">
        <f t="shared" si="3"/>
        <v>26.198305715641489</v>
      </c>
    </row>
    <row r="20" spans="1:10">
      <c r="A20">
        <v>4.7119</v>
      </c>
      <c r="B20">
        <v>49.475299999999997</v>
      </c>
      <c r="C20">
        <v>1.35006</v>
      </c>
      <c r="D20">
        <v>9</v>
      </c>
      <c r="E20">
        <v>7</v>
      </c>
      <c r="F20">
        <f t="shared" si="0"/>
        <v>2</v>
      </c>
      <c r="H20" s="38">
        <f t="shared" si="1"/>
        <v>359</v>
      </c>
      <c r="I20" s="38">
        <f t="shared" si="2"/>
        <v>286.08495753535607</v>
      </c>
      <c r="J20">
        <f t="shared" si="3"/>
        <v>161.79320987654322</v>
      </c>
    </row>
    <row r="21" spans="1:10">
      <c r="A21">
        <v>3.20661</v>
      </c>
      <c r="B21">
        <v>48.843139999999998</v>
      </c>
      <c r="C21">
        <v>1.71017</v>
      </c>
      <c r="D21">
        <v>0</v>
      </c>
      <c r="E21">
        <v>1</v>
      </c>
      <c r="F21">
        <f t="shared" si="0"/>
        <v>1</v>
      </c>
      <c r="H21" s="38">
        <f t="shared" si="1"/>
        <v>0</v>
      </c>
      <c r="I21" s="38">
        <f t="shared" si="2"/>
        <v>229.03251753535616</v>
      </c>
      <c r="J21">
        <f t="shared" si="3"/>
        <v>98.166666666666671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7738-E8E7-C04D-A499-B54FD021738D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36</v>
      </c>
      <c r="H1" t="s">
        <v>26</v>
      </c>
      <c r="I1" t="s">
        <v>27</v>
      </c>
      <c r="J1" t="s">
        <v>35</v>
      </c>
    </row>
    <row r="2" spans="1:10">
      <c r="A2">
        <v>3.6846000000000001</v>
      </c>
      <c r="B2">
        <v>49.183100000000003</v>
      </c>
      <c r="C2">
        <v>1.9933000000000001</v>
      </c>
      <c r="D2">
        <v>0</v>
      </c>
      <c r="E2">
        <v>0</v>
      </c>
      <c r="F2">
        <f>ABS(D2-E2)</f>
        <v>0</v>
      </c>
      <c r="G2">
        <v>4.1074650076271002</v>
      </c>
      <c r="H2" s="38">
        <f>MIN(359, MAX(0, (A2 - $G$2 + 0.5) * 358 / 1 + 1))</f>
        <v>28.614327269498162</v>
      </c>
      <c r="I2" s="38">
        <f>IF(B2 &lt; $G$3,MAX(0,(B2 - $G$3  + 1) * (178.5 -1) / 1 + 1), MIN(359, (B2 - $G$3) * (359 - 178.5) / 2 + 178.5))</f>
        <v>359</v>
      </c>
      <c r="J2">
        <f>ABS(360/(MAX($E$2:$E$21)+1)*(E2+0.5)-H2) * ((620+(620/MAX($E$2:$E$21)) / 2 ) / 360)</f>
        <v>14.309740915347312</v>
      </c>
    </row>
    <row r="3" spans="1:10">
      <c r="A3">
        <v>4.1383599999999996</v>
      </c>
      <c r="B3">
        <v>48.980240000000002</v>
      </c>
      <c r="C3">
        <v>1.76508</v>
      </c>
      <c r="D3">
        <v>2</v>
      </c>
      <c r="E3">
        <v>2</v>
      </c>
      <c r="F3">
        <f t="shared" ref="F3:F21" si="0">ABS(D3-E3)</f>
        <v>0</v>
      </c>
      <c r="G3">
        <v>46.895318318493104</v>
      </c>
      <c r="H3" s="38">
        <f t="shared" ref="H3:H21" si="1">MIN(359, MAX(0, (A3 - $G$2 + 0.5) * 358 / 1 + 1))</f>
        <v>191.06040726949797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ABS(360/(MAX($E$2:$E$21)+1)*(E3+0.5)-H3) * ((620+(620/MAX($E$2:$E$21)) / 2 ) / 360)</f>
        <v>21.429539084652319</v>
      </c>
    </row>
    <row r="4" spans="1:10">
      <c r="A4">
        <v>4.0223100000000001</v>
      </c>
      <c r="B4">
        <v>49.0473</v>
      </c>
      <c r="C4">
        <v>1.55623</v>
      </c>
      <c r="D4">
        <v>2</v>
      </c>
      <c r="E4">
        <v>1</v>
      </c>
      <c r="F4">
        <f t="shared" si="0"/>
        <v>1</v>
      </c>
      <c r="H4" s="38">
        <f t="shared" si="1"/>
        <v>149.51450726949815</v>
      </c>
      <c r="I4" s="38">
        <f t="shared" si="2"/>
        <v>359</v>
      </c>
      <c r="J4">
        <f t="shared" si="3"/>
        <v>80.434357834652673</v>
      </c>
    </row>
    <row r="5" spans="1:10">
      <c r="A5">
        <v>4.4759500000000001</v>
      </c>
      <c r="B5">
        <v>49.302059999999997</v>
      </c>
      <c r="C5">
        <v>1.65255</v>
      </c>
      <c r="D5">
        <v>4</v>
      </c>
      <c r="E5">
        <v>3</v>
      </c>
      <c r="F5">
        <f t="shared" si="0"/>
        <v>1</v>
      </c>
      <c r="H5" s="38">
        <f t="shared" si="1"/>
        <v>311.91762726949815</v>
      </c>
      <c r="I5" s="38">
        <f t="shared" si="2"/>
        <v>359</v>
      </c>
      <c r="J5">
        <f t="shared" si="3"/>
        <v>116.09040283465268</v>
      </c>
    </row>
    <row r="6" spans="1:10">
      <c r="A6">
        <v>5.0198200000000002</v>
      </c>
      <c r="B6">
        <v>49.818480000000001</v>
      </c>
      <c r="C6">
        <v>1.27152</v>
      </c>
      <c r="D6">
        <v>4</v>
      </c>
      <c r="E6">
        <v>4</v>
      </c>
      <c r="F6">
        <f t="shared" si="0"/>
        <v>0</v>
      </c>
      <c r="H6" s="38">
        <f t="shared" si="1"/>
        <v>359</v>
      </c>
      <c r="I6" s="38">
        <f t="shared" si="2"/>
        <v>359</v>
      </c>
      <c r="J6">
        <f t="shared" si="3"/>
        <v>67.8125</v>
      </c>
    </row>
    <row r="7" spans="1:10">
      <c r="A7">
        <v>4.4012000000000002</v>
      </c>
      <c r="B7">
        <v>49.298439999999999</v>
      </c>
      <c r="C7">
        <v>1.32559</v>
      </c>
      <c r="D7">
        <v>3</v>
      </c>
      <c r="E7">
        <v>3</v>
      </c>
      <c r="F7">
        <f t="shared" si="0"/>
        <v>0</v>
      </c>
      <c r="H7" s="38">
        <f t="shared" si="1"/>
        <v>285.15712726949823</v>
      </c>
      <c r="I7" s="38">
        <f t="shared" si="2"/>
        <v>359</v>
      </c>
      <c r="J7">
        <f t="shared" si="3"/>
        <v>64.241934084652826</v>
      </c>
    </row>
    <row r="8" spans="1:10">
      <c r="A8">
        <v>4.10921</v>
      </c>
      <c r="B8">
        <v>49.096069999999997</v>
      </c>
      <c r="C8">
        <v>1.15924</v>
      </c>
      <c r="D8">
        <v>2</v>
      </c>
      <c r="E8">
        <v>2</v>
      </c>
      <c r="F8">
        <f t="shared" si="0"/>
        <v>0</v>
      </c>
      <c r="H8" s="38">
        <f t="shared" si="1"/>
        <v>180.62470726949815</v>
      </c>
      <c r="I8" s="38">
        <f t="shared" si="2"/>
        <v>359</v>
      </c>
      <c r="J8">
        <f t="shared" si="3"/>
        <v>1.2103703346526569</v>
      </c>
    </row>
    <row r="9" spans="1:10">
      <c r="A9">
        <v>3.1743299999999999</v>
      </c>
      <c r="B9">
        <v>49.122430000000001</v>
      </c>
      <c r="C9">
        <v>1.1161099999999999</v>
      </c>
      <c r="D9">
        <v>0</v>
      </c>
      <c r="E9">
        <v>0</v>
      </c>
      <c r="F9">
        <f t="shared" si="0"/>
        <v>0</v>
      </c>
      <c r="H9" s="38">
        <f t="shared" si="1"/>
        <v>0</v>
      </c>
      <c r="I9" s="38">
        <f t="shared" si="2"/>
        <v>359</v>
      </c>
      <c r="J9">
        <f t="shared" si="3"/>
        <v>69.75</v>
      </c>
    </row>
    <row r="10" spans="1:10">
      <c r="A10">
        <v>4.0438599999999996</v>
      </c>
      <c r="B10">
        <v>49.199199999999998</v>
      </c>
      <c r="C10">
        <v>1.24474</v>
      </c>
      <c r="D10">
        <v>2</v>
      </c>
      <c r="E10">
        <v>1</v>
      </c>
      <c r="F10">
        <f t="shared" si="0"/>
        <v>1</v>
      </c>
      <c r="H10" s="38">
        <f t="shared" si="1"/>
        <v>157.22940726949798</v>
      </c>
      <c r="I10" s="38">
        <f t="shared" si="2"/>
        <v>359</v>
      </c>
      <c r="J10">
        <f t="shared" si="3"/>
        <v>95.381976584652335</v>
      </c>
    </row>
    <row r="11" spans="1:10">
      <c r="A11">
        <v>4.9073000000000002</v>
      </c>
      <c r="B11">
        <v>49.79316</v>
      </c>
      <c r="C11">
        <v>1.48797</v>
      </c>
      <c r="D11">
        <v>4</v>
      </c>
      <c r="E11">
        <v>4</v>
      </c>
      <c r="F11">
        <f t="shared" si="0"/>
        <v>0</v>
      </c>
      <c r="H11" s="38">
        <f t="shared" si="1"/>
        <v>359</v>
      </c>
      <c r="I11" s="38">
        <f t="shared" si="2"/>
        <v>359</v>
      </c>
      <c r="J11">
        <f t="shared" si="3"/>
        <v>67.8125</v>
      </c>
    </row>
    <row r="12" spans="1:10">
      <c r="A12">
        <v>4.0880200000000002</v>
      </c>
      <c r="B12">
        <v>49.206960000000002</v>
      </c>
      <c r="C12">
        <v>1.53888</v>
      </c>
      <c r="D12">
        <v>2</v>
      </c>
      <c r="E12">
        <v>2</v>
      </c>
      <c r="F12">
        <f t="shared" si="0"/>
        <v>0</v>
      </c>
      <c r="H12" s="38">
        <f t="shared" si="1"/>
        <v>173.03868726949821</v>
      </c>
      <c r="I12" s="38">
        <f t="shared" si="2"/>
        <v>359</v>
      </c>
      <c r="J12">
        <f t="shared" si="3"/>
        <v>13.487543415347215</v>
      </c>
    </row>
    <row r="13" spans="1:10">
      <c r="A13">
        <v>4.51119</v>
      </c>
      <c r="B13">
        <v>49.635269999999998</v>
      </c>
      <c r="C13">
        <v>1.1833100000000001</v>
      </c>
      <c r="D13">
        <v>4</v>
      </c>
      <c r="E13">
        <v>3</v>
      </c>
      <c r="F13">
        <f t="shared" si="0"/>
        <v>1</v>
      </c>
      <c r="H13" s="38">
        <f t="shared" si="1"/>
        <v>324.53354726949811</v>
      </c>
      <c r="I13" s="38">
        <f t="shared" si="2"/>
        <v>359</v>
      </c>
      <c r="J13">
        <f t="shared" si="3"/>
        <v>140.53374783465259</v>
      </c>
    </row>
    <row r="14" spans="1:10">
      <c r="A14">
        <v>4.7246300000000003</v>
      </c>
      <c r="B14">
        <v>49.827350000000003</v>
      </c>
      <c r="C14">
        <v>1.10226</v>
      </c>
      <c r="D14">
        <v>4</v>
      </c>
      <c r="E14">
        <v>4</v>
      </c>
      <c r="F14">
        <f t="shared" si="0"/>
        <v>0</v>
      </c>
      <c r="H14" s="38">
        <f t="shared" si="1"/>
        <v>359</v>
      </c>
      <c r="I14" s="38">
        <f t="shared" si="2"/>
        <v>359</v>
      </c>
      <c r="J14">
        <f t="shared" si="3"/>
        <v>67.8125</v>
      </c>
    </row>
    <row r="15" spans="1:10">
      <c r="A15">
        <v>3.5438700000000001</v>
      </c>
      <c r="B15">
        <v>49.356949999999998</v>
      </c>
      <c r="C15">
        <v>1.32619</v>
      </c>
      <c r="D15">
        <v>0</v>
      </c>
      <c r="E15">
        <v>1</v>
      </c>
      <c r="F15">
        <f t="shared" si="0"/>
        <v>1</v>
      </c>
      <c r="H15" s="38">
        <f t="shared" si="1"/>
        <v>0</v>
      </c>
      <c r="I15" s="38">
        <f t="shared" si="2"/>
        <v>359</v>
      </c>
      <c r="J15">
        <f t="shared" si="3"/>
        <v>209.25</v>
      </c>
    </row>
    <row r="16" spans="1:10">
      <c r="A16">
        <v>3.0535000000000001</v>
      </c>
      <c r="B16">
        <v>49.743450000000003</v>
      </c>
      <c r="C16">
        <v>1.1721600000000001</v>
      </c>
      <c r="D16">
        <v>0</v>
      </c>
      <c r="E16">
        <v>0</v>
      </c>
      <c r="F16">
        <f t="shared" si="0"/>
        <v>0</v>
      </c>
      <c r="H16" s="38">
        <f t="shared" si="1"/>
        <v>0</v>
      </c>
      <c r="I16" s="38">
        <f t="shared" si="2"/>
        <v>359</v>
      </c>
      <c r="J16">
        <f t="shared" si="3"/>
        <v>69.75</v>
      </c>
    </row>
    <row r="17" spans="1:10">
      <c r="A17">
        <v>3.2997399999999999</v>
      </c>
      <c r="B17">
        <v>49.522570000000002</v>
      </c>
      <c r="C17">
        <v>2.6320999999999999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359</v>
      </c>
      <c r="J17">
        <f t="shared" si="3"/>
        <v>69.75</v>
      </c>
    </row>
    <row r="18" spans="1:10">
      <c r="A18">
        <v>3.9224100000000002</v>
      </c>
      <c r="B18">
        <v>49.520449999999997</v>
      </c>
      <c r="C18">
        <v>1.1813400000000001</v>
      </c>
      <c r="D18">
        <v>1</v>
      </c>
      <c r="E18">
        <v>1</v>
      </c>
      <c r="F18">
        <f t="shared" si="0"/>
        <v>0</v>
      </c>
      <c r="H18" s="38">
        <f t="shared" si="1"/>
        <v>113.75030726949819</v>
      </c>
      <c r="I18" s="38">
        <f t="shared" si="2"/>
        <v>359</v>
      </c>
      <c r="J18">
        <f t="shared" si="3"/>
        <v>11.141220334652751</v>
      </c>
    </row>
    <row r="19" spans="1:10">
      <c r="A19">
        <v>4.5247999999999999</v>
      </c>
      <c r="B19">
        <v>49.685270000000003</v>
      </c>
      <c r="C19">
        <v>1.28241</v>
      </c>
      <c r="D19">
        <v>4</v>
      </c>
      <c r="E19">
        <v>3</v>
      </c>
      <c r="F19">
        <f t="shared" si="0"/>
        <v>1</v>
      </c>
      <c r="H19" s="38">
        <f t="shared" si="1"/>
        <v>329.40592726949808</v>
      </c>
      <c r="I19" s="38">
        <f t="shared" si="2"/>
        <v>359</v>
      </c>
      <c r="J19">
        <f t="shared" si="3"/>
        <v>149.97398408465253</v>
      </c>
    </row>
    <row r="20" spans="1:10">
      <c r="A20">
        <v>5.0931100000000002</v>
      </c>
      <c r="B20">
        <v>50.013820000000003</v>
      </c>
      <c r="C20">
        <v>1.09026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359</v>
      </c>
      <c r="J20">
        <f t="shared" si="3"/>
        <v>67.8125</v>
      </c>
    </row>
    <row r="21" spans="1:10">
      <c r="A21">
        <v>4.0670599999999997</v>
      </c>
      <c r="B21">
        <v>49.489460000000001</v>
      </c>
      <c r="C21">
        <v>1.44021</v>
      </c>
      <c r="D21">
        <v>2</v>
      </c>
      <c r="E21">
        <v>2</v>
      </c>
      <c r="F21">
        <f t="shared" si="0"/>
        <v>0</v>
      </c>
      <c r="H21" s="38">
        <f t="shared" si="1"/>
        <v>165.53500726949801</v>
      </c>
      <c r="I21" s="38">
        <f t="shared" si="2"/>
        <v>359</v>
      </c>
      <c r="J21">
        <f t="shared" si="3"/>
        <v>28.025923415347606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2E5D-69C0-DD45-90C3-D3CAC6008E2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48</v>
      </c>
      <c r="H1" t="s">
        <v>26</v>
      </c>
      <c r="I1" t="s">
        <v>27</v>
      </c>
      <c r="J1" t="s">
        <v>35</v>
      </c>
    </row>
    <row r="2" spans="1:10">
      <c r="A2">
        <v>6.6542300000000001</v>
      </c>
      <c r="B2">
        <v>44.655149999999999</v>
      </c>
      <c r="C2">
        <v>2.08142</v>
      </c>
      <c r="D2">
        <v>19</v>
      </c>
      <c r="E2">
        <v>13</v>
      </c>
      <c r="F2">
        <f>ABS(D2-E2)</f>
        <v>6</v>
      </c>
      <c r="G2">
        <v>6.7394900156577799</v>
      </c>
      <c r="H2" s="38">
        <f>MIN(359, MAX(0, (A2 - $G$2 + 0.5) * 358 / 1 + 1))</f>
        <v>149.47691439451481</v>
      </c>
      <c r="I2" s="38">
        <f>IF(B2 &lt; $G$3,MAX(0,(B2 - $G$3  + 1) * (178.5 -1) / 1 + 1), MIN(359, (B2 - $G$3) * (359 - 178.5) / 2 + 178.5))</f>
        <v>0</v>
      </c>
      <c r="J2">
        <f>ABS(360/(MAX($E$2:$E$21)+1)*(E2+0.5)-(360-I2)) * ((620+(620/MAX($E$2:$E$21)) / 2 ) / 360)</f>
        <v>206.80263157894734</v>
      </c>
    </row>
    <row r="3" spans="1:10">
      <c r="A3">
        <v>6.6942700000000004</v>
      </c>
      <c r="B3">
        <v>0</v>
      </c>
      <c r="C3">
        <v>3.4654699999999998</v>
      </c>
      <c r="D3">
        <v>19</v>
      </c>
      <c r="E3">
        <v>5</v>
      </c>
      <c r="F3">
        <f t="shared" ref="F3:F21" si="0">ABS(D3-E3)</f>
        <v>14</v>
      </c>
      <c r="G3">
        <v>46.265044511431199</v>
      </c>
      <c r="H3" s="38">
        <f t="shared" ref="H3:H21" si="1">MIN(359, MAX(0, (A3 - $G$2 + 0.5) * 358 / 1 + 1))</f>
        <v>163.81123439451491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ABS(360/(MAX($E$2:$E$21)+1)*(E3+0.5)-(360-I3)) * ((620+(620/MAX($E$2:$E$21)) / 2 ) / 360)</f>
        <v>461.32894736842098</v>
      </c>
    </row>
    <row r="4" spans="1:10">
      <c r="A4">
        <v>6.63131</v>
      </c>
      <c r="B4">
        <v>44.154530000000001</v>
      </c>
      <c r="C4">
        <v>3.6778</v>
      </c>
      <c r="D4">
        <v>19</v>
      </c>
      <c r="E4">
        <v>15</v>
      </c>
      <c r="F4">
        <f t="shared" si="0"/>
        <v>4</v>
      </c>
      <c r="H4" s="38">
        <f t="shared" si="1"/>
        <v>141.27155439451479</v>
      </c>
      <c r="I4" s="38">
        <f t="shared" si="2"/>
        <v>0</v>
      </c>
      <c r="J4">
        <f t="shared" si="3"/>
        <v>143.17105263157893</v>
      </c>
    </row>
    <row r="5" spans="1:10">
      <c r="A5">
        <v>6.2702499999999999</v>
      </c>
      <c r="B5">
        <v>40.22889</v>
      </c>
      <c r="C5">
        <v>2.32056</v>
      </c>
      <c r="D5">
        <v>19</v>
      </c>
      <c r="E5">
        <v>19</v>
      </c>
      <c r="F5">
        <f t="shared" si="0"/>
        <v>0</v>
      </c>
      <c r="H5" s="38">
        <f t="shared" si="1"/>
        <v>12.012074394514737</v>
      </c>
      <c r="I5" s="38">
        <f t="shared" si="2"/>
        <v>0</v>
      </c>
      <c r="J5">
        <f t="shared" si="3"/>
        <v>15.907894736842104</v>
      </c>
    </row>
    <row r="6" spans="1:10">
      <c r="A6">
        <v>6.7704399999999998</v>
      </c>
      <c r="B6">
        <v>46.813699999999997</v>
      </c>
      <c r="C6">
        <v>2.1573799999999999</v>
      </c>
      <c r="D6">
        <v>7</v>
      </c>
      <c r="E6">
        <v>17</v>
      </c>
      <c r="F6">
        <f t="shared" si="0"/>
        <v>10</v>
      </c>
      <c r="H6" s="38">
        <f t="shared" si="1"/>
        <v>191.0800943945147</v>
      </c>
      <c r="I6" s="38">
        <f t="shared" si="2"/>
        <v>228.01615784333401</v>
      </c>
      <c r="J6">
        <f t="shared" si="3"/>
        <v>323.48908601255965</v>
      </c>
    </row>
    <row r="7" spans="1:10">
      <c r="A7">
        <v>6.5777999999999999</v>
      </c>
      <c r="B7">
        <v>0</v>
      </c>
      <c r="C7">
        <v>3.8712900000000001</v>
      </c>
      <c r="D7">
        <v>19</v>
      </c>
      <c r="E7">
        <v>1</v>
      </c>
      <c r="F7">
        <f t="shared" si="0"/>
        <v>18</v>
      </c>
      <c r="H7" s="38">
        <f t="shared" si="1"/>
        <v>122.11497439451473</v>
      </c>
      <c r="I7" s="38">
        <f t="shared" si="2"/>
        <v>0</v>
      </c>
      <c r="J7">
        <f t="shared" si="3"/>
        <v>588.5921052631578</v>
      </c>
    </row>
    <row r="8" spans="1:10">
      <c r="A8">
        <v>6.7594500000000002</v>
      </c>
      <c r="B8">
        <v>44.14817</v>
      </c>
      <c r="C8">
        <v>5.3760199999999996</v>
      </c>
      <c r="D8">
        <v>19</v>
      </c>
      <c r="E8">
        <v>12</v>
      </c>
      <c r="F8">
        <f t="shared" si="0"/>
        <v>7</v>
      </c>
      <c r="H8" s="38">
        <f t="shared" si="1"/>
        <v>187.14567439451486</v>
      </c>
      <c r="I8" s="38">
        <f t="shared" si="2"/>
        <v>0</v>
      </c>
      <c r="J8">
        <f t="shared" si="3"/>
        <v>238.61842105263156</v>
      </c>
    </row>
    <row r="9" spans="1:10">
      <c r="A9">
        <v>6.5543699999999996</v>
      </c>
      <c r="B9">
        <v>48.634569999999997</v>
      </c>
      <c r="C9">
        <v>2.1813500000000001</v>
      </c>
      <c r="D9">
        <v>0</v>
      </c>
      <c r="E9">
        <v>10</v>
      </c>
      <c r="F9">
        <f t="shared" si="0"/>
        <v>10</v>
      </c>
      <c r="H9" s="38">
        <f t="shared" si="1"/>
        <v>113.72703439451463</v>
      </c>
      <c r="I9" s="38">
        <f t="shared" si="2"/>
        <v>359</v>
      </c>
      <c r="J9">
        <f t="shared" si="3"/>
        <v>332.29824561403507</v>
      </c>
    </row>
    <row r="10" spans="1:10">
      <c r="A10">
        <v>6.69353</v>
      </c>
      <c r="B10">
        <v>0</v>
      </c>
      <c r="C10">
        <v>3.1512199999999999</v>
      </c>
      <c r="D10">
        <v>19</v>
      </c>
      <c r="E10">
        <v>0</v>
      </c>
      <c r="F10">
        <f t="shared" si="0"/>
        <v>19</v>
      </c>
      <c r="H10" s="38">
        <f t="shared" si="1"/>
        <v>163.54631439451478</v>
      </c>
      <c r="I10" s="38">
        <f t="shared" si="2"/>
        <v>0</v>
      </c>
      <c r="J10">
        <f t="shared" si="3"/>
        <v>620.40789473684208</v>
      </c>
    </row>
    <row r="11" spans="1:10">
      <c r="A11">
        <v>6.79366</v>
      </c>
      <c r="B11">
        <v>46.058140000000002</v>
      </c>
      <c r="C11">
        <v>2.8797000000000001</v>
      </c>
      <c r="D11">
        <v>12</v>
      </c>
      <c r="E11">
        <v>7</v>
      </c>
      <c r="F11">
        <f t="shared" si="0"/>
        <v>5</v>
      </c>
      <c r="H11" s="38">
        <f t="shared" si="1"/>
        <v>199.39285439451479</v>
      </c>
      <c r="I11" s="38">
        <f t="shared" si="2"/>
        <v>141.77444922096242</v>
      </c>
      <c r="J11">
        <f t="shared" si="3"/>
        <v>147.10481124540414</v>
      </c>
    </row>
    <row r="12" spans="1:10">
      <c r="A12">
        <v>6.2213799999999999</v>
      </c>
      <c r="B12">
        <v>47.458199999999998</v>
      </c>
      <c r="C12">
        <v>5.9967800000000002</v>
      </c>
      <c r="D12">
        <v>4</v>
      </c>
      <c r="E12">
        <v>16</v>
      </c>
      <c r="F12">
        <f t="shared" si="0"/>
        <v>12</v>
      </c>
      <c r="H12" s="38">
        <f t="shared" si="1"/>
        <v>0</v>
      </c>
      <c r="I12" s="38">
        <f t="shared" si="2"/>
        <v>286.18228284333406</v>
      </c>
      <c r="J12">
        <f t="shared" si="3"/>
        <v>394.48447362220884</v>
      </c>
    </row>
    <row r="13" spans="1:10">
      <c r="A13">
        <v>6.5620200000000004</v>
      </c>
      <c r="B13">
        <v>0</v>
      </c>
      <c r="C13">
        <v>3.4547400000000001</v>
      </c>
      <c r="D13">
        <v>19</v>
      </c>
      <c r="E13">
        <v>2</v>
      </c>
      <c r="F13">
        <f t="shared" si="0"/>
        <v>17</v>
      </c>
      <c r="H13" s="38">
        <f t="shared" si="1"/>
        <v>116.46573439451493</v>
      </c>
      <c r="I13" s="38">
        <f t="shared" si="2"/>
        <v>0</v>
      </c>
      <c r="J13">
        <f t="shared" si="3"/>
        <v>556.77631578947364</v>
      </c>
    </row>
    <row r="14" spans="1:10">
      <c r="A14">
        <v>6.6894400000000003</v>
      </c>
      <c r="B14">
        <v>48.35004</v>
      </c>
      <c r="C14">
        <v>2.7449400000000002</v>
      </c>
      <c r="D14">
        <v>0</v>
      </c>
      <c r="E14">
        <v>9</v>
      </c>
      <c r="F14">
        <f t="shared" si="0"/>
        <v>9</v>
      </c>
      <c r="H14" s="38">
        <f t="shared" si="1"/>
        <v>162.08209439451488</v>
      </c>
      <c r="I14" s="38">
        <f t="shared" si="2"/>
        <v>359</v>
      </c>
      <c r="J14">
        <f t="shared" si="3"/>
        <v>300.48245614035085</v>
      </c>
    </row>
    <row r="15" spans="1:10">
      <c r="A15">
        <v>6.8213499999999998</v>
      </c>
      <c r="B15">
        <v>43.662840000000003</v>
      </c>
      <c r="C15">
        <v>1.9242300000000001</v>
      </c>
      <c r="D15">
        <v>19</v>
      </c>
      <c r="E15">
        <v>11</v>
      </c>
      <c r="F15">
        <f t="shared" si="0"/>
        <v>8</v>
      </c>
      <c r="H15" s="38">
        <f t="shared" si="1"/>
        <v>209.30587439451472</v>
      </c>
      <c r="I15" s="38">
        <f t="shared" si="2"/>
        <v>0</v>
      </c>
      <c r="J15">
        <f t="shared" si="3"/>
        <v>270.43421052631578</v>
      </c>
    </row>
    <row r="16" spans="1:10">
      <c r="A16">
        <v>6.6203099999999999</v>
      </c>
      <c r="B16">
        <v>0</v>
      </c>
      <c r="C16">
        <v>2.1476099999999998</v>
      </c>
      <c r="D16">
        <v>19</v>
      </c>
      <c r="E16">
        <v>6</v>
      </c>
      <c r="F16">
        <f t="shared" si="0"/>
        <v>13</v>
      </c>
      <c r="H16" s="38">
        <f t="shared" si="1"/>
        <v>137.33355439451475</v>
      </c>
      <c r="I16" s="38">
        <f t="shared" si="2"/>
        <v>0</v>
      </c>
      <c r="J16">
        <f t="shared" si="3"/>
        <v>429.51315789473682</v>
      </c>
    </row>
    <row r="17" spans="1:10">
      <c r="A17">
        <v>6.6857499999999996</v>
      </c>
      <c r="B17">
        <v>45.08981</v>
      </c>
      <c r="C17">
        <v>2.6556999999999999</v>
      </c>
      <c r="D17">
        <v>19</v>
      </c>
      <c r="E17">
        <v>14</v>
      </c>
      <c r="F17">
        <f t="shared" si="0"/>
        <v>5</v>
      </c>
      <c r="H17" s="38">
        <f t="shared" si="1"/>
        <v>160.76107439451465</v>
      </c>
      <c r="I17" s="38">
        <f t="shared" si="2"/>
        <v>0</v>
      </c>
      <c r="J17">
        <f t="shared" si="3"/>
        <v>174.98684210526315</v>
      </c>
    </row>
    <row r="18" spans="1:10">
      <c r="A18">
        <v>6.5860900000000004</v>
      </c>
      <c r="B18">
        <v>0</v>
      </c>
      <c r="C18">
        <v>3.1390699999999998</v>
      </c>
      <c r="D18">
        <v>19</v>
      </c>
      <c r="E18">
        <v>4</v>
      </c>
      <c r="F18">
        <f t="shared" si="0"/>
        <v>15</v>
      </c>
      <c r="H18" s="38">
        <f t="shared" si="1"/>
        <v>125.08279439451493</v>
      </c>
      <c r="I18" s="38">
        <f t="shared" si="2"/>
        <v>0</v>
      </c>
      <c r="J18">
        <f t="shared" si="3"/>
        <v>493.1447368421052</v>
      </c>
    </row>
    <row r="19" spans="1:10">
      <c r="A19">
        <v>6.33263</v>
      </c>
      <c r="B19">
        <v>45.495759999999997</v>
      </c>
      <c r="C19">
        <v>6.4683200000000003</v>
      </c>
      <c r="D19">
        <v>17</v>
      </c>
      <c r="E19">
        <v>8</v>
      </c>
      <c r="F19">
        <f t="shared" si="0"/>
        <v>9</v>
      </c>
      <c r="H19" s="38">
        <f t="shared" si="1"/>
        <v>34.344114394514776</v>
      </c>
      <c r="I19" s="38">
        <f t="shared" si="2"/>
        <v>41.951999220961625</v>
      </c>
      <c r="J19">
        <f t="shared" si="3"/>
        <v>291.72958032435287</v>
      </c>
    </row>
    <row r="20" spans="1:10">
      <c r="A20">
        <v>6.6610899999999997</v>
      </c>
      <c r="B20">
        <v>41.515860000000004</v>
      </c>
      <c r="C20">
        <v>2.7465099999999998</v>
      </c>
      <c r="D20">
        <v>19</v>
      </c>
      <c r="E20">
        <v>18</v>
      </c>
      <c r="F20">
        <f t="shared" si="0"/>
        <v>1</v>
      </c>
      <c r="H20" s="38">
        <f t="shared" si="1"/>
        <v>151.93279439451467</v>
      </c>
      <c r="I20" s="38">
        <f t="shared" si="2"/>
        <v>0</v>
      </c>
      <c r="J20">
        <f t="shared" si="3"/>
        <v>47.723684210526308</v>
      </c>
    </row>
    <row r="21" spans="1:10">
      <c r="A21">
        <v>6.4760999999999997</v>
      </c>
      <c r="B21">
        <v>0</v>
      </c>
      <c r="C21">
        <v>3.1937600000000002</v>
      </c>
      <c r="D21">
        <v>19</v>
      </c>
      <c r="E21">
        <v>3</v>
      </c>
      <c r="F21">
        <f t="shared" si="0"/>
        <v>16</v>
      </c>
      <c r="H21" s="38">
        <f t="shared" si="1"/>
        <v>85.706374394514683</v>
      </c>
      <c r="I21" s="38">
        <f t="shared" si="2"/>
        <v>0</v>
      </c>
      <c r="J21">
        <f t="shared" si="3"/>
        <v>524.96052631578948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9A5-846A-BB46-8EDF-63D18E5EB1AA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47</v>
      </c>
      <c r="H1" t="s">
        <v>26</v>
      </c>
      <c r="I1" t="s">
        <v>27</v>
      </c>
      <c r="J1" t="s">
        <v>35</v>
      </c>
    </row>
    <row r="2" spans="1:10">
      <c r="A2">
        <v>5.9051</v>
      </c>
      <c r="B2">
        <v>48.128909999999998</v>
      </c>
      <c r="C2">
        <v>1.7544599999999999</v>
      </c>
      <c r="D2">
        <v>5</v>
      </c>
      <c r="E2">
        <v>9</v>
      </c>
      <c r="F2">
        <f>ABS(D2-E2)</f>
        <v>4</v>
      </c>
      <c r="G2">
        <v>6.0344198913601401</v>
      </c>
      <c r="H2" s="38">
        <f>MIN(359, MAX(0, (A2 - $G$2 + 0.5) * 358 / 1 + 1))</f>
        <v>133.70347889306984</v>
      </c>
      <c r="I2" s="38">
        <f>IF(B2 &lt; $G$3,MAX(0,(B2 - $G$3  + 1) * (178.5 -1) / 1 + 1), MIN(359, (B2 - $G$3) * (359 - 178.5) / 2 + 178.5))</f>
        <v>227.85990198893876</v>
      </c>
      <c r="J2">
        <f>ABS(360/(MAX($E$2:$E$21)+1)*(E2+0.5)-(360-I2)) * ((620+(620/MAX($E$2:$E$21)) / 2 ) / 360)</f>
        <v>170.98819819058718</v>
      </c>
    </row>
    <row r="3" spans="1:10">
      <c r="A3">
        <v>6.1449999999999996</v>
      </c>
      <c r="B3">
        <v>49.709009999999999</v>
      </c>
      <c r="C3">
        <v>2.2282600000000001</v>
      </c>
      <c r="D3">
        <v>0</v>
      </c>
      <c r="E3">
        <v>8</v>
      </c>
      <c r="F3">
        <f t="shared" ref="F3:F21" si="0">ABS(D3-E3)</f>
        <v>8</v>
      </c>
      <c r="G3">
        <v>47.581985878238903</v>
      </c>
      <c r="H3" s="38">
        <f t="shared" ref="H3:H21" si="1">MIN(359, MAX(0, (A3 - $G$2 + 0.5) * 358 / 1 + 1))</f>
        <v>219.58767889306969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ABS(360/(MAX($E$2:$E$21)+1)*(E3+0.5)-(360-I3)) * ((620+(620/MAX($E$2:$E$21)) / 2 ) / 360)</f>
        <v>362.09722222222217</v>
      </c>
    </row>
    <row r="4" spans="1:10">
      <c r="A4">
        <v>6.1137800000000002</v>
      </c>
      <c r="B4">
        <v>45.452010000000001</v>
      </c>
      <c r="C4">
        <v>3.8687800000000001</v>
      </c>
      <c r="D4">
        <v>14</v>
      </c>
      <c r="E4">
        <v>12</v>
      </c>
      <c r="F4">
        <f t="shared" si="0"/>
        <v>2</v>
      </c>
      <c r="H4" s="38">
        <f t="shared" si="1"/>
        <v>208.41091889306992</v>
      </c>
      <c r="I4" s="38">
        <f t="shared" si="2"/>
        <v>0</v>
      </c>
      <c r="J4">
        <f t="shared" si="3"/>
        <v>107.02380952380952</v>
      </c>
    </row>
    <row r="5" spans="1:10">
      <c r="A5">
        <v>6.2626999999999997</v>
      </c>
      <c r="B5">
        <v>0</v>
      </c>
      <c r="C5">
        <v>4.9510800000000001</v>
      </c>
      <c r="D5">
        <v>14</v>
      </c>
      <c r="E5">
        <v>4</v>
      </c>
      <c r="F5">
        <f t="shared" si="0"/>
        <v>10</v>
      </c>
      <c r="H5" s="38">
        <f t="shared" si="1"/>
        <v>261.72427889306971</v>
      </c>
      <c r="I5" s="38">
        <f t="shared" si="2"/>
        <v>0</v>
      </c>
      <c r="J5">
        <f t="shared" si="3"/>
        <v>449.49999999999994</v>
      </c>
    </row>
    <row r="6" spans="1:10">
      <c r="A6">
        <v>6.4690700000000003</v>
      </c>
      <c r="B6">
        <v>0</v>
      </c>
      <c r="C6">
        <v>3.1051700000000002</v>
      </c>
      <c r="D6">
        <v>14</v>
      </c>
      <c r="E6">
        <v>0</v>
      </c>
      <c r="F6">
        <f t="shared" si="0"/>
        <v>14</v>
      </c>
      <c r="H6" s="38">
        <f t="shared" si="1"/>
        <v>335.60473889306996</v>
      </c>
      <c r="I6" s="38">
        <f t="shared" si="2"/>
        <v>0</v>
      </c>
      <c r="J6">
        <f t="shared" si="3"/>
        <v>620.73809523809518</v>
      </c>
    </row>
    <row r="7" spans="1:10">
      <c r="A7">
        <v>6.4773100000000001</v>
      </c>
      <c r="B7">
        <v>0</v>
      </c>
      <c r="C7">
        <v>1.23742</v>
      </c>
      <c r="D7">
        <v>14</v>
      </c>
      <c r="E7">
        <v>1</v>
      </c>
      <c r="F7">
        <f t="shared" si="0"/>
        <v>13</v>
      </c>
      <c r="H7" s="38">
        <f t="shared" si="1"/>
        <v>338.55465889306987</v>
      </c>
      <c r="I7" s="38">
        <f t="shared" si="2"/>
        <v>0</v>
      </c>
      <c r="J7">
        <f t="shared" si="3"/>
        <v>577.92857142857144</v>
      </c>
    </row>
    <row r="8" spans="1:10">
      <c r="A8">
        <v>6.2458200000000001</v>
      </c>
      <c r="B8">
        <v>51.508200000000002</v>
      </c>
      <c r="C8">
        <v>1.4060699999999999</v>
      </c>
      <c r="D8">
        <v>0</v>
      </c>
      <c r="E8">
        <v>3</v>
      </c>
      <c r="F8">
        <f t="shared" si="0"/>
        <v>3</v>
      </c>
      <c r="H8" s="38">
        <f t="shared" si="1"/>
        <v>255.68123889306989</v>
      </c>
      <c r="I8" s="38">
        <f t="shared" si="2"/>
        <v>359</v>
      </c>
      <c r="J8">
        <f t="shared" si="3"/>
        <v>148.04960317460316</v>
      </c>
    </row>
    <row r="9" spans="1:10">
      <c r="A9">
        <v>6.4608499999999998</v>
      </c>
      <c r="B9">
        <v>45.240229999999997</v>
      </c>
      <c r="C9">
        <v>3.1589200000000002</v>
      </c>
      <c r="D9">
        <v>14</v>
      </c>
      <c r="E9">
        <v>11</v>
      </c>
      <c r="F9">
        <f t="shared" si="0"/>
        <v>3</v>
      </c>
      <c r="H9" s="38">
        <f t="shared" si="1"/>
        <v>332.66197889306977</v>
      </c>
      <c r="I9" s="38">
        <f t="shared" si="2"/>
        <v>0</v>
      </c>
      <c r="J9">
        <f t="shared" si="3"/>
        <v>149.83333333333331</v>
      </c>
    </row>
    <row r="10" spans="1:10">
      <c r="A10">
        <v>6.1581599999999996</v>
      </c>
      <c r="B10">
        <v>51.077210000000001</v>
      </c>
      <c r="C10">
        <v>3.0377900000000002</v>
      </c>
      <c r="D10">
        <v>0</v>
      </c>
      <c r="E10">
        <v>5</v>
      </c>
      <c r="F10">
        <f t="shared" si="0"/>
        <v>5</v>
      </c>
      <c r="H10" s="38">
        <f t="shared" si="1"/>
        <v>224.29895889306971</v>
      </c>
      <c r="I10" s="38">
        <f t="shared" si="2"/>
        <v>359</v>
      </c>
      <c r="J10">
        <f t="shared" si="3"/>
        <v>233.66865079365078</v>
      </c>
    </row>
    <row r="11" spans="1:10">
      <c r="A11">
        <v>6.41317</v>
      </c>
      <c r="B11">
        <v>48.167520000000003</v>
      </c>
      <c r="C11">
        <v>2.3748900000000002</v>
      </c>
      <c r="D11">
        <v>5</v>
      </c>
      <c r="E11">
        <v>7</v>
      </c>
      <c r="F11">
        <f t="shared" si="0"/>
        <v>2</v>
      </c>
      <c r="H11" s="38">
        <f t="shared" si="1"/>
        <v>315.59253889306984</v>
      </c>
      <c r="I11" s="38">
        <f t="shared" si="2"/>
        <v>231.34445448893928</v>
      </c>
      <c r="J11">
        <f t="shared" si="3"/>
        <v>91.584651955469056</v>
      </c>
    </row>
    <row r="12" spans="1:10">
      <c r="A12">
        <v>5.9685100000000002</v>
      </c>
      <c r="B12">
        <v>42.894089999999998</v>
      </c>
      <c r="C12">
        <v>4.3550000000000004</v>
      </c>
      <c r="D12">
        <v>14</v>
      </c>
      <c r="E12">
        <v>10</v>
      </c>
      <c r="F12">
        <f t="shared" si="0"/>
        <v>4</v>
      </c>
      <c r="H12" s="38">
        <f t="shared" si="1"/>
        <v>156.40425889306991</v>
      </c>
      <c r="I12" s="38">
        <f t="shared" si="2"/>
        <v>0</v>
      </c>
      <c r="J12">
        <f t="shared" si="3"/>
        <v>192.64285714285714</v>
      </c>
    </row>
    <row r="13" spans="1:10">
      <c r="A13">
        <v>6.2921699999999996</v>
      </c>
      <c r="B13">
        <v>0</v>
      </c>
      <c r="C13">
        <v>3.5547800000000001</v>
      </c>
      <c r="D13">
        <v>14</v>
      </c>
      <c r="E13">
        <v>2</v>
      </c>
      <c r="F13">
        <f t="shared" si="0"/>
        <v>12</v>
      </c>
      <c r="H13" s="38">
        <f t="shared" si="1"/>
        <v>272.27453889306969</v>
      </c>
      <c r="I13" s="38">
        <f t="shared" si="2"/>
        <v>0</v>
      </c>
      <c r="J13">
        <f t="shared" si="3"/>
        <v>535.11904761904759</v>
      </c>
    </row>
    <row r="14" spans="1:10">
      <c r="A14">
        <v>6.0886899999999997</v>
      </c>
      <c r="B14">
        <v>41.347279999999998</v>
      </c>
      <c r="C14">
        <v>3.7238600000000002</v>
      </c>
      <c r="D14">
        <v>14</v>
      </c>
      <c r="E14">
        <v>14</v>
      </c>
      <c r="F14">
        <f t="shared" si="0"/>
        <v>0</v>
      </c>
      <c r="H14" s="38">
        <f t="shared" si="1"/>
        <v>199.42869889306974</v>
      </c>
      <c r="I14" s="38">
        <f t="shared" si="2"/>
        <v>0</v>
      </c>
      <c r="J14">
        <f t="shared" si="3"/>
        <v>21.404761904761905</v>
      </c>
    </row>
    <row r="15" spans="1:10">
      <c r="A15">
        <v>6.0476999999999999</v>
      </c>
      <c r="B15">
        <v>47.805410000000002</v>
      </c>
      <c r="C15">
        <v>3.0269300000000001</v>
      </c>
      <c r="D15">
        <v>6</v>
      </c>
      <c r="E15">
        <v>13</v>
      </c>
      <c r="F15">
        <f t="shared" si="0"/>
        <v>7</v>
      </c>
      <c r="H15" s="38">
        <f t="shared" si="1"/>
        <v>184.7542788930698</v>
      </c>
      <c r="I15" s="38">
        <f t="shared" si="2"/>
        <v>198.66402698893916</v>
      </c>
      <c r="J15">
        <f t="shared" si="3"/>
        <v>290.14873068066726</v>
      </c>
    </row>
    <row r="16" spans="1:10">
      <c r="A16">
        <v>6.5203699999999998</v>
      </c>
      <c r="B16">
        <v>0</v>
      </c>
      <c r="C16">
        <v>3.4186000000000001</v>
      </c>
      <c r="D16">
        <v>14</v>
      </c>
      <c r="E16">
        <v>6</v>
      </c>
      <c r="F16">
        <f t="shared" si="0"/>
        <v>8</v>
      </c>
      <c r="H16" s="38">
        <f t="shared" si="1"/>
        <v>353.97013889306976</v>
      </c>
      <c r="I16" s="38">
        <f t="shared" si="2"/>
        <v>0</v>
      </c>
      <c r="J16">
        <f t="shared" si="3"/>
        <v>363.88095238095235</v>
      </c>
    </row>
    <row r="17" spans="1:10">
      <c r="A17">
        <v>6.4834800000000001</v>
      </c>
      <c r="B17">
        <v>0</v>
      </c>
      <c r="C17">
        <v>1.90212</v>
      </c>
      <c r="D17">
        <v>14</v>
      </c>
      <c r="E17">
        <v>6</v>
      </c>
      <c r="F17">
        <f t="shared" si="0"/>
        <v>8</v>
      </c>
      <c r="H17" s="38">
        <f t="shared" si="1"/>
        <v>340.76351889306989</v>
      </c>
      <c r="I17" s="38">
        <f t="shared" si="2"/>
        <v>0</v>
      </c>
      <c r="J17">
        <f t="shared" si="3"/>
        <v>363.88095238095235</v>
      </c>
    </row>
    <row r="18" spans="1:10">
      <c r="A18">
        <v>6.7365700000000004</v>
      </c>
      <c r="B18">
        <v>0</v>
      </c>
      <c r="C18">
        <v>1.8773899999999999</v>
      </c>
      <c r="D18">
        <v>14</v>
      </c>
      <c r="E18">
        <v>3</v>
      </c>
      <c r="F18">
        <f t="shared" si="0"/>
        <v>11</v>
      </c>
      <c r="H18" s="38">
        <f t="shared" si="1"/>
        <v>359</v>
      </c>
      <c r="I18" s="38">
        <f t="shared" si="2"/>
        <v>0</v>
      </c>
      <c r="J18">
        <f t="shared" si="3"/>
        <v>492.3095238095238</v>
      </c>
    </row>
    <row r="19" spans="1:10">
      <c r="A19">
        <v>6.6595000000000004</v>
      </c>
      <c r="B19">
        <v>0</v>
      </c>
      <c r="C19">
        <v>1.6532199999999999</v>
      </c>
      <c r="D19">
        <v>14</v>
      </c>
      <c r="E19">
        <v>4</v>
      </c>
      <c r="F19">
        <f t="shared" si="0"/>
        <v>10</v>
      </c>
      <c r="H19" s="38">
        <f t="shared" si="1"/>
        <v>359</v>
      </c>
      <c r="I19" s="38">
        <f t="shared" si="2"/>
        <v>0</v>
      </c>
      <c r="J19">
        <f t="shared" si="3"/>
        <v>449.49999999999994</v>
      </c>
    </row>
    <row r="20" spans="1:10">
      <c r="A20">
        <v>6.6430600000000002</v>
      </c>
      <c r="B20">
        <v>45.080500000000001</v>
      </c>
      <c r="C20">
        <v>3.4779300000000002</v>
      </c>
      <c r="D20">
        <v>14</v>
      </c>
      <c r="E20">
        <v>12</v>
      </c>
      <c r="F20">
        <f t="shared" si="0"/>
        <v>2</v>
      </c>
      <c r="H20" s="38">
        <f t="shared" si="1"/>
        <v>359</v>
      </c>
      <c r="I20" s="38">
        <f t="shared" si="2"/>
        <v>0</v>
      </c>
      <c r="J20">
        <f t="shared" si="3"/>
        <v>107.02380952380952</v>
      </c>
    </row>
    <row r="21" spans="1:10">
      <c r="A21">
        <v>6.8970200000000004</v>
      </c>
      <c r="B21">
        <v>0</v>
      </c>
      <c r="C21">
        <v>3.1155499999999998</v>
      </c>
      <c r="D21">
        <v>14</v>
      </c>
      <c r="E21">
        <v>1</v>
      </c>
      <c r="F21">
        <f t="shared" si="0"/>
        <v>13</v>
      </c>
      <c r="H21" s="38">
        <f t="shared" si="1"/>
        <v>359</v>
      </c>
      <c r="I21" s="38">
        <f t="shared" si="2"/>
        <v>0</v>
      </c>
      <c r="J21">
        <f t="shared" si="3"/>
        <v>577.92857142857144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2046-F890-A04D-A41C-3D3A783E5C37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46</v>
      </c>
      <c r="H1" t="s">
        <v>26</v>
      </c>
      <c r="I1" t="s">
        <v>27</v>
      </c>
      <c r="J1" t="s">
        <v>35</v>
      </c>
    </row>
    <row r="2" spans="1:10">
      <c r="A2">
        <v>5.9011899999999997</v>
      </c>
      <c r="B2">
        <v>48.033839999999998</v>
      </c>
      <c r="C2">
        <v>1.1923699999999999</v>
      </c>
      <c r="D2">
        <v>7</v>
      </c>
      <c r="E2">
        <v>7</v>
      </c>
      <c r="F2">
        <f>ABS(D2-E2)</f>
        <v>0</v>
      </c>
      <c r="G2">
        <v>6.0201690157979204</v>
      </c>
      <c r="H2" s="38">
        <f>MIN(359, MAX(0, (A2 - $G$2 + 0.5) * 358 / 1 + 1))</f>
        <v>137.4055123443444</v>
      </c>
      <c r="I2" s="38">
        <f>IF(B2 &lt; $G$3,MAX(0,(B2 - $G$3  + 1) * (178.5 -1) / 1 + 1), MIN(359, (B2 - $G$3) * (359 - 178.5) / 2 + 178.5))</f>
        <v>87.235894726824426</v>
      </c>
      <c r="J2">
        <f>ABS(360/(MAX($E$2:$E$21)+1)*(E2+0.5)-(360-I2)) * ((620+(620/MAX($E$2:$E$21)) / 2 ) / 360)</f>
        <v>5.0248703885815216</v>
      </c>
    </row>
    <row r="3" spans="1:10">
      <c r="A3">
        <v>6.1033499999999998</v>
      </c>
      <c r="B3">
        <v>52.353059999999999</v>
      </c>
      <c r="C3">
        <v>3.6008399999999998</v>
      </c>
      <c r="D3">
        <v>0</v>
      </c>
      <c r="E3">
        <v>0</v>
      </c>
      <c r="F3">
        <f t="shared" ref="F3:F21" si="0">ABS(D3-E3)</f>
        <v>0</v>
      </c>
      <c r="G3">
        <v>48.548003973370001</v>
      </c>
      <c r="H3" s="38">
        <f t="shared" ref="H3:H21" si="1">MIN(359, MAX(0, (A3 - $G$2 + 0.5) * 358 / 1 + 1))</f>
        <v>209.77879234434442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ABS(360/(MAX($E$2:$E$21)+1)*(E3+0.5)-(360-I3)) * ((620+(620/MAX($E$2:$E$21)) / 2 ) / 360)</f>
        <v>30.904320987654323</v>
      </c>
    </row>
    <row r="4" spans="1:10">
      <c r="A4">
        <v>5.8319099999999997</v>
      </c>
      <c r="B4">
        <v>47.227800000000002</v>
      </c>
      <c r="C4">
        <v>3.1833900000000002</v>
      </c>
      <c r="D4">
        <v>9</v>
      </c>
      <c r="E4">
        <v>8</v>
      </c>
      <c r="F4">
        <f t="shared" si="0"/>
        <v>1</v>
      </c>
      <c r="H4" s="38">
        <f t="shared" si="1"/>
        <v>112.60327234434439</v>
      </c>
      <c r="I4" s="38">
        <f t="shared" si="2"/>
        <v>0</v>
      </c>
      <c r="J4">
        <f t="shared" si="3"/>
        <v>98.166666666666671</v>
      </c>
    </row>
    <row r="5" spans="1:10">
      <c r="A5">
        <v>6.15585</v>
      </c>
      <c r="B5">
        <v>50.90634</v>
      </c>
      <c r="C5">
        <v>2.1804299999999999</v>
      </c>
      <c r="D5">
        <v>0</v>
      </c>
      <c r="E5">
        <v>3</v>
      </c>
      <c r="F5">
        <f t="shared" si="0"/>
        <v>3</v>
      </c>
      <c r="H5" s="38">
        <f t="shared" si="1"/>
        <v>228.5737923443445</v>
      </c>
      <c r="I5" s="38">
        <f t="shared" si="2"/>
        <v>359</v>
      </c>
      <c r="J5">
        <f t="shared" si="3"/>
        <v>227.23765432098767</v>
      </c>
    </row>
    <row r="6" spans="1:10">
      <c r="A6">
        <v>5.8763699999999996</v>
      </c>
      <c r="B6">
        <v>45.867800000000003</v>
      </c>
      <c r="C6">
        <v>2.8352200000000001</v>
      </c>
      <c r="D6">
        <v>9</v>
      </c>
      <c r="E6">
        <v>6</v>
      </c>
      <c r="F6">
        <f t="shared" si="0"/>
        <v>3</v>
      </c>
      <c r="H6" s="38">
        <f t="shared" si="1"/>
        <v>128.51995234434438</v>
      </c>
      <c r="I6" s="38">
        <f t="shared" si="2"/>
        <v>0</v>
      </c>
      <c r="J6">
        <f t="shared" si="3"/>
        <v>229.05555555555557</v>
      </c>
    </row>
    <row r="7" spans="1:10">
      <c r="A7">
        <v>6.3277299999999999</v>
      </c>
      <c r="B7">
        <v>51.356839999999998</v>
      </c>
      <c r="C7">
        <v>2.29427</v>
      </c>
      <c r="D7">
        <v>0</v>
      </c>
      <c r="E7">
        <v>4</v>
      </c>
      <c r="F7">
        <f t="shared" si="0"/>
        <v>4</v>
      </c>
      <c r="H7" s="38">
        <f t="shared" si="1"/>
        <v>290.10683234434447</v>
      </c>
      <c r="I7" s="38">
        <f t="shared" si="2"/>
        <v>359</v>
      </c>
      <c r="J7">
        <f t="shared" si="3"/>
        <v>292.6820987654321</v>
      </c>
    </row>
    <row r="8" spans="1:10">
      <c r="A8">
        <v>6.0676300000000003</v>
      </c>
      <c r="B8">
        <v>48.467759999999998</v>
      </c>
      <c r="C8">
        <v>2.1410300000000002</v>
      </c>
      <c r="D8">
        <v>5</v>
      </c>
      <c r="E8">
        <v>5</v>
      </c>
      <c r="F8">
        <f t="shared" si="0"/>
        <v>0</v>
      </c>
      <c r="H8" s="38">
        <f t="shared" si="1"/>
        <v>196.9910323443446</v>
      </c>
      <c r="I8" s="38">
        <f t="shared" si="2"/>
        <v>164.25669472682452</v>
      </c>
      <c r="J8">
        <f t="shared" si="3"/>
        <v>4.1024481299371676</v>
      </c>
    </row>
    <row r="9" spans="1:10">
      <c r="A9">
        <v>6.1876100000000003</v>
      </c>
      <c r="B9">
        <v>0</v>
      </c>
      <c r="C9">
        <v>2.6656300000000002</v>
      </c>
      <c r="D9">
        <v>9</v>
      </c>
      <c r="E9">
        <v>2</v>
      </c>
      <c r="F9">
        <f t="shared" si="0"/>
        <v>7</v>
      </c>
      <c r="H9" s="38">
        <f t="shared" si="1"/>
        <v>239.94387234434458</v>
      </c>
      <c r="I9" s="38">
        <f t="shared" si="2"/>
        <v>0</v>
      </c>
      <c r="J9">
        <f t="shared" si="3"/>
        <v>490.83333333333337</v>
      </c>
    </row>
    <row r="10" spans="1:10">
      <c r="A10">
        <v>5.8766299999999996</v>
      </c>
      <c r="B10">
        <v>42.661239999999999</v>
      </c>
      <c r="C10">
        <v>3.0262600000000002</v>
      </c>
      <c r="D10">
        <v>9</v>
      </c>
      <c r="E10">
        <v>9</v>
      </c>
      <c r="F10">
        <f t="shared" si="0"/>
        <v>0</v>
      </c>
      <c r="H10" s="38">
        <f t="shared" si="1"/>
        <v>128.61303234434433</v>
      </c>
      <c r="I10" s="38">
        <f t="shared" si="2"/>
        <v>0</v>
      </c>
      <c r="J10">
        <f t="shared" si="3"/>
        <v>32.722222222222221</v>
      </c>
    </row>
    <row r="11" spans="1:10">
      <c r="A11">
        <v>6.6997600000000004</v>
      </c>
      <c r="B11">
        <v>0</v>
      </c>
      <c r="C11">
        <v>4.1847399999999997</v>
      </c>
      <c r="D11">
        <v>9</v>
      </c>
      <c r="E11">
        <v>1</v>
      </c>
      <c r="F11">
        <f t="shared" si="0"/>
        <v>8</v>
      </c>
      <c r="H11" s="38">
        <f t="shared" si="1"/>
        <v>359</v>
      </c>
      <c r="I11" s="38">
        <f t="shared" si="2"/>
        <v>0</v>
      </c>
      <c r="J11">
        <f t="shared" si="3"/>
        <v>556.27777777777783</v>
      </c>
    </row>
    <row r="12" spans="1:10">
      <c r="A12">
        <v>6.5765500000000001</v>
      </c>
      <c r="B12">
        <v>50.806759999999997</v>
      </c>
      <c r="C12">
        <v>2.9932300000000001</v>
      </c>
      <c r="D12">
        <v>0</v>
      </c>
      <c r="E12">
        <v>3</v>
      </c>
      <c r="F12">
        <f t="shared" si="0"/>
        <v>3</v>
      </c>
      <c r="H12" s="38">
        <f t="shared" si="1"/>
        <v>359</v>
      </c>
      <c r="I12" s="38">
        <f t="shared" si="2"/>
        <v>359</v>
      </c>
      <c r="J12">
        <f t="shared" si="3"/>
        <v>227.23765432098767</v>
      </c>
    </row>
    <row r="13" spans="1:10">
      <c r="A13">
        <v>6.6532999999999998</v>
      </c>
      <c r="B13">
        <v>0</v>
      </c>
      <c r="C13">
        <v>1.94499</v>
      </c>
      <c r="D13">
        <v>9</v>
      </c>
      <c r="E13">
        <v>2</v>
      </c>
      <c r="F13">
        <f t="shared" si="0"/>
        <v>7</v>
      </c>
      <c r="H13" s="38">
        <f t="shared" si="1"/>
        <v>359</v>
      </c>
      <c r="I13" s="38">
        <f t="shared" si="2"/>
        <v>0</v>
      </c>
      <c r="J13">
        <f t="shared" si="3"/>
        <v>490.83333333333337</v>
      </c>
    </row>
    <row r="14" spans="1:10">
      <c r="A14">
        <v>6.1926699999999997</v>
      </c>
      <c r="B14">
        <v>45.319719999999997</v>
      </c>
      <c r="C14">
        <v>7.69604</v>
      </c>
      <c r="D14">
        <v>9</v>
      </c>
      <c r="E14">
        <v>6</v>
      </c>
      <c r="F14">
        <f t="shared" si="0"/>
        <v>3</v>
      </c>
      <c r="H14" s="38">
        <f t="shared" si="1"/>
        <v>241.75535234434437</v>
      </c>
      <c r="I14" s="38">
        <f t="shared" si="2"/>
        <v>0</v>
      </c>
      <c r="J14">
        <f t="shared" si="3"/>
        <v>229.05555555555557</v>
      </c>
    </row>
    <row r="15" spans="1:10">
      <c r="A15">
        <v>6.0517799999999999</v>
      </c>
      <c r="B15">
        <v>42.116439999999997</v>
      </c>
      <c r="C15">
        <v>2.1571500000000001</v>
      </c>
      <c r="D15">
        <v>9</v>
      </c>
      <c r="E15">
        <v>9</v>
      </c>
      <c r="F15">
        <f t="shared" si="0"/>
        <v>0</v>
      </c>
      <c r="H15" s="38">
        <f t="shared" si="1"/>
        <v>191.31673234434447</v>
      </c>
      <c r="I15" s="38">
        <f t="shared" si="2"/>
        <v>0</v>
      </c>
      <c r="J15">
        <f t="shared" si="3"/>
        <v>32.722222222222221</v>
      </c>
    </row>
    <row r="16" spans="1:10">
      <c r="A16">
        <v>6.4933800000000002</v>
      </c>
      <c r="B16">
        <v>0</v>
      </c>
      <c r="C16">
        <v>4.5808200000000001</v>
      </c>
      <c r="D16">
        <v>9</v>
      </c>
      <c r="E16">
        <v>1</v>
      </c>
      <c r="F16">
        <f t="shared" si="0"/>
        <v>8</v>
      </c>
      <c r="H16" s="38">
        <f t="shared" si="1"/>
        <v>349.40953234434454</v>
      </c>
      <c r="I16" s="38">
        <f t="shared" si="2"/>
        <v>0</v>
      </c>
      <c r="J16">
        <f t="shared" si="3"/>
        <v>556.27777777777783</v>
      </c>
    </row>
    <row r="17" spans="1:10">
      <c r="A17">
        <v>6.5988699999999998</v>
      </c>
      <c r="B17">
        <v>0</v>
      </c>
      <c r="C17">
        <v>1.67544</v>
      </c>
      <c r="D17">
        <v>9</v>
      </c>
      <c r="E17">
        <v>0</v>
      </c>
      <c r="F17">
        <f t="shared" si="0"/>
        <v>9</v>
      </c>
      <c r="H17" s="38">
        <f t="shared" si="1"/>
        <v>359</v>
      </c>
      <c r="I17" s="38">
        <f t="shared" si="2"/>
        <v>0</v>
      </c>
      <c r="J17">
        <f t="shared" si="3"/>
        <v>621.72222222222229</v>
      </c>
    </row>
    <row r="18" spans="1:10">
      <c r="A18">
        <v>6.3114400000000002</v>
      </c>
      <c r="B18">
        <v>46.293019999999999</v>
      </c>
      <c r="C18">
        <v>2.1372399999999998</v>
      </c>
      <c r="D18">
        <v>9</v>
      </c>
      <c r="E18">
        <v>8</v>
      </c>
      <c r="F18">
        <f t="shared" si="0"/>
        <v>1</v>
      </c>
      <c r="H18" s="38">
        <f t="shared" si="1"/>
        <v>284.27501234434453</v>
      </c>
      <c r="I18" s="38">
        <f t="shared" si="2"/>
        <v>0</v>
      </c>
      <c r="J18">
        <f t="shared" si="3"/>
        <v>98.166666666666671</v>
      </c>
    </row>
    <row r="19" spans="1:10">
      <c r="A19">
        <v>6.4971699999999997</v>
      </c>
      <c r="B19">
        <v>0</v>
      </c>
      <c r="C19">
        <v>2.6456200000000001</v>
      </c>
      <c r="D19">
        <v>9</v>
      </c>
      <c r="E19">
        <v>4</v>
      </c>
      <c r="F19">
        <f t="shared" si="0"/>
        <v>5</v>
      </c>
      <c r="H19" s="38">
        <f t="shared" si="1"/>
        <v>350.7663523443444</v>
      </c>
      <c r="I19" s="38">
        <f t="shared" si="2"/>
        <v>0</v>
      </c>
      <c r="J19">
        <f t="shared" si="3"/>
        <v>359.94444444444446</v>
      </c>
    </row>
    <row r="20" spans="1:10">
      <c r="A20">
        <v>6.3204500000000001</v>
      </c>
      <c r="B20">
        <v>49.653959999999998</v>
      </c>
      <c r="C20">
        <v>1.4387700000000001</v>
      </c>
      <c r="D20">
        <v>2</v>
      </c>
      <c r="E20">
        <v>5</v>
      </c>
      <c r="F20">
        <f t="shared" si="0"/>
        <v>3</v>
      </c>
      <c r="H20" s="38">
        <f t="shared" si="1"/>
        <v>287.50059234434451</v>
      </c>
      <c r="I20" s="38">
        <f t="shared" si="2"/>
        <v>278.31253140335718</v>
      </c>
      <c r="J20">
        <f t="shared" si="3"/>
        <v>211.44469443388081</v>
      </c>
    </row>
    <row r="21" spans="1:10">
      <c r="A21">
        <v>6.3042999999999996</v>
      </c>
      <c r="B21">
        <v>45.337060000000001</v>
      </c>
      <c r="C21">
        <v>1.7766299999999999</v>
      </c>
      <c r="D21">
        <v>9</v>
      </c>
      <c r="E21">
        <v>7</v>
      </c>
      <c r="F21">
        <f t="shared" si="0"/>
        <v>2</v>
      </c>
      <c r="H21" s="38">
        <f t="shared" si="1"/>
        <v>281.71889234434434</v>
      </c>
      <c r="I21" s="38">
        <f t="shared" si="2"/>
        <v>0</v>
      </c>
      <c r="J21">
        <f t="shared" si="3"/>
        <v>163.61111111111111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54E-4A78-024E-A296-6068DDA975DE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45</v>
      </c>
      <c r="H1" t="s">
        <v>26</v>
      </c>
      <c r="I1" t="s">
        <v>27</v>
      </c>
      <c r="J1" t="s">
        <v>35</v>
      </c>
    </row>
    <row r="2" spans="1:10">
      <c r="A2">
        <v>5.5416699999999999</v>
      </c>
      <c r="B2">
        <v>46.041600000000003</v>
      </c>
      <c r="C2">
        <v>3.0950299999999999</v>
      </c>
      <c r="D2">
        <v>4</v>
      </c>
      <c r="E2">
        <v>3</v>
      </c>
      <c r="F2">
        <f>ABS(D2-E2)</f>
        <v>1</v>
      </c>
      <c r="G2">
        <v>5.3643104269945097</v>
      </c>
      <c r="H2" s="38">
        <f>MIN(359, MAX(0, (A2 - $G$2 + 0.5) * 358 / 1 + 1))</f>
        <v>243.49472713596549</v>
      </c>
      <c r="I2" s="38">
        <f>IF(B2 &lt; $G$3,MAX(0,(B2 - $G$3  + 1) * (178.5 -1) / 1 + 1), MIN(359, (B2 - $G$3) * (359 - 178.5) / 2 + 178.5))</f>
        <v>0</v>
      </c>
      <c r="J2">
        <f>ABS(360/(MAX($E$2:$E$21)+1)*(E2+0.5)-(360-I2)) * ((620+(620/MAX($E$2:$E$21)) / 2 ) / 360)</f>
        <v>209.25</v>
      </c>
    </row>
    <row r="3" spans="1:10">
      <c r="A3">
        <v>5.4820599999999997</v>
      </c>
      <c r="B3">
        <v>50.011920000000003</v>
      </c>
      <c r="C3">
        <v>2.8912300000000002</v>
      </c>
      <c r="D3">
        <v>0</v>
      </c>
      <c r="E3">
        <v>1</v>
      </c>
      <c r="F3">
        <f t="shared" ref="F3:F21" si="0">ABS(D3-E3)</f>
        <v>1</v>
      </c>
      <c r="G3">
        <v>47.829564930824503</v>
      </c>
      <c r="H3" s="38">
        <f t="shared" ref="H3:H21" si="1">MIN(359, MAX(0, (A3 - $G$2 + 0.5) * 358 / 1 + 1))</f>
        <v>222.15434713596545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ABS(360/(MAX($E$2:$E$21)+1)*(E3+0.5)-(360-I3)) * ((620+(620/MAX($E$2:$E$21)) / 2 ) / 360)</f>
        <v>207.3125</v>
      </c>
    </row>
    <row r="4" spans="1:10">
      <c r="A4">
        <v>5.5424800000000003</v>
      </c>
      <c r="B4">
        <v>46.234900000000003</v>
      </c>
      <c r="C4">
        <v>2.8460399999999999</v>
      </c>
      <c r="D4">
        <v>4</v>
      </c>
      <c r="E4">
        <v>2</v>
      </c>
      <c r="F4">
        <f t="shared" si="0"/>
        <v>2</v>
      </c>
      <c r="H4" s="38">
        <f t="shared" si="1"/>
        <v>243.78470713596565</v>
      </c>
      <c r="I4" s="38">
        <f t="shared" si="2"/>
        <v>0</v>
      </c>
      <c r="J4">
        <f t="shared" si="3"/>
        <v>348.75</v>
      </c>
    </row>
    <row r="5" spans="1:10">
      <c r="A5">
        <v>5.5501899999999997</v>
      </c>
      <c r="B5">
        <v>41.803379999999997</v>
      </c>
      <c r="C5">
        <v>2.8016999999999999</v>
      </c>
      <c r="D5">
        <v>4</v>
      </c>
      <c r="E5">
        <v>4</v>
      </c>
      <c r="F5">
        <f t="shared" si="0"/>
        <v>0</v>
      </c>
      <c r="H5" s="38">
        <f t="shared" si="1"/>
        <v>246.54488713596544</v>
      </c>
      <c r="I5" s="38">
        <f t="shared" si="2"/>
        <v>0</v>
      </c>
      <c r="J5">
        <f t="shared" si="3"/>
        <v>69.75</v>
      </c>
    </row>
    <row r="6" spans="1:10">
      <c r="A6">
        <v>5.9367999999999999</v>
      </c>
      <c r="B6">
        <v>0</v>
      </c>
      <c r="C6">
        <v>3.2734100000000002</v>
      </c>
      <c r="D6">
        <v>4</v>
      </c>
      <c r="E6">
        <v>0</v>
      </c>
      <c r="F6">
        <f t="shared" si="0"/>
        <v>4</v>
      </c>
      <c r="H6" s="38">
        <f t="shared" si="1"/>
        <v>359</v>
      </c>
      <c r="I6" s="38">
        <f t="shared" si="2"/>
        <v>0</v>
      </c>
      <c r="J6">
        <f t="shared" si="3"/>
        <v>627.75</v>
      </c>
    </row>
    <row r="7" spans="1:10">
      <c r="A7">
        <v>5.9501099999999996</v>
      </c>
      <c r="B7">
        <v>50.15748</v>
      </c>
      <c r="C7">
        <v>1.3849800000000001</v>
      </c>
      <c r="D7">
        <v>0</v>
      </c>
      <c r="E7">
        <v>1</v>
      </c>
      <c r="F7">
        <f t="shared" si="0"/>
        <v>1</v>
      </c>
      <c r="H7" s="38">
        <f t="shared" si="1"/>
        <v>359</v>
      </c>
      <c r="I7" s="38">
        <f t="shared" si="2"/>
        <v>359</v>
      </c>
      <c r="J7">
        <f t="shared" si="3"/>
        <v>207.3125</v>
      </c>
    </row>
    <row r="8" spans="1:10">
      <c r="A8">
        <v>5.5694600000000003</v>
      </c>
      <c r="B8">
        <v>42.4878</v>
      </c>
      <c r="C8">
        <v>3.2262599999999999</v>
      </c>
      <c r="D8">
        <v>4</v>
      </c>
      <c r="E8">
        <v>3</v>
      </c>
      <c r="F8">
        <f t="shared" si="0"/>
        <v>1</v>
      </c>
      <c r="H8" s="38">
        <f t="shared" si="1"/>
        <v>253.44354713596564</v>
      </c>
      <c r="I8" s="38">
        <f t="shared" si="2"/>
        <v>0</v>
      </c>
      <c r="J8">
        <f t="shared" si="3"/>
        <v>209.25</v>
      </c>
    </row>
    <row r="9" spans="1:10">
      <c r="A9">
        <v>5.6531500000000001</v>
      </c>
      <c r="B9">
        <v>41.177019999999999</v>
      </c>
      <c r="C9">
        <v>1.7222</v>
      </c>
      <c r="D9">
        <v>4</v>
      </c>
      <c r="E9">
        <v>4</v>
      </c>
      <c r="F9">
        <f t="shared" si="0"/>
        <v>0</v>
      </c>
      <c r="H9" s="38">
        <f t="shared" si="1"/>
        <v>283.40456713596558</v>
      </c>
      <c r="I9" s="38">
        <f t="shared" si="2"/>
        <v>0</v>
      </c>
      <c r="J9">
        <f t="shared" si="3"/>
        <v>69.75</v>
      </c>
    </row>
    <row r="10" spans="1:10">
      <c r="A10">
        <v>6.0556000000000001</v>
      </c>
      <c r="B10">
        <v>0</v>
      </c>
      <c r="C10">
        <v>3.5333600000000001</v>
      </c>
      <c r="D10">
        <v>4</v>
      </c>
      <c r="E10">
        <v>0</v>
      </c>
      <c r="F10">
        <f t="shared" si="0"/>
        <v>4</v>
      </c>
      <c r="H10" s="38">
        <f t="shared" si="1"/>
        <v>359</v>
      </c>
      <c r="I10" s="38">
        <f t="shared" si="2"/>
        <v>0</v>
      </c>
      <c r="J10">
        <f t="shared" si="3"/>
        <v>627.75</v>
      </c>
    </row>
    <row r="11" spans="1:10">
      <c r="A11">
        <v>5.8545499999999997</v>
      </c>
      <c r="B11">
        <v>46.963880000000003</v>
      </c>
      <c r="C11">
        <v>3.81202</v>
      </c>
      <c r="D11">
        <v>4</v>
      </c>
      <c r="E11">
        <v>2</v>
      </c>
      <c r="F11">
        <f t="shared" si="0"/>
        <v>2</v>
      </c>
      <c r="H11" s="38">
        <f t="shared" si="1"/>
        <v>355.50576713596541</v>
      </c>
      <c r="I11" s="38">
        <f t="shared" si="2"/>
        <v>24.840924778651242</v>
      </c>
      <c r="J11">
        <f t="shared" si="3"/>
        <v>300.62070824136322</v>
      </c>
    </row>
    <row r="12" spans="1:10">
      <c r="A12">
        <v>5.8653700000000004</v>
      </c>
      <c r="B12">
        <v>42.302529999999997</v>
      </c>
      <c r="C12">
        <v>4.3543700000000003</v>
      </c>
      <c r="D12">
        <v>4</v>
      </c>
      <c r="E12">
        <v>4</v>
      </c>
      <c r="F12">
        <f t="shared" si="0"/>
        <v>0</v>
      </c>
      <c r="H12" s="38">
        <f t="shared" si="1"/>
        <v>359</v>
      </c>
      <c r="I12" s="38">
        <f t="shared" si="2"/>
        <v>0</v>
      </c>
      <c r="J12">
        <f t="shared" si="3"/>
        <v>69.75</v>
      </c>
    </row>
    <row r="13" spans="1:10">
      <c r="A13">
        <v>6.3550300000000002</v>
      </c>
      <c r="B13">
        <v>0</v>
      </c>
      <c r="C13">
        <v>5.3214399999999999</v>
      </c>
      <c r="D13">
        <v>4</v>
      </c>
      <c r="E13">
        <v>0</v>
      </c>
      <c r="F13">
        <f t="shared" si="0"/>
        <v>4</v>
      </c>
      <c r="H13" s="38">
        <f t="shared" si="1"/>
        <v>359</v>
      </c>
      <c r="I13" s="38">
        <f t="shared" si="2"/>
        <v>0</v>
      </c>
      <c r="J13">
        <f t="shared" si="3"/>
        <v>627.75</v>
      </c>
    </row>
    <row r="14" spans="1:10">
      <c r="A14">
        <v>6.2512600000000003</v>
      </c>
      <c r="B14">
        <v>48.30059</v>
      </c>
      <c r="C14">
        <v>2.7338499999999999</v>
      </c>
      <c r="D14">
        <v>1</v>
      </c>
      <c r="E14">
        <v>2</v>
      </c>
      <c r="F14">
        <f t="shared" si="0"/>
        <v>1</v>
      </c>
      <c r="H14" s="38">
        <f t="shared" si="1"/>
        <v>359</v>
      </c>
      <c r="I14" s="38">
        <f t="shared" si="2"/>
        <v>221.01001249308854</v>
      </c>
      <c r="J14">
        <f t="shared" si="3"/>
        <v>79.456899205359036</v>
      </c>
    </row>
    <row r="15" spans="1:10">
      <c r="A15">
        <v>6.26776</v>
      </c>
      <c r="B15">
        <v>45.519100000000002</v>
      </c>
      <c r="C15">
        <v>1.77718</v>
      </c>
      <c r="D15">
        <v>4</v>
      </c>
      <c r="E15">
        <v>3</v>
      </c>
      <c r="F15">
        <f t="shared" si="0"/>
        <v>1</v>
      </c>
      <c r="H15" s="38">
        <f t="shared" si="1"/>
        <v>359</v>
      </c>
      <c r="I15" s="38">
        <f t="shared" si="2"/>
        <v>0</v>
      </c>
      <c r="J15">
        <f t="shared" si="3"/>
        <v>209.25</v>
      </c>
    </row>
    <row r="16" spans="1:10">
      <c r="A16">
        <v>5.9721599999999997</v>
      </c>
      <c r="B16">
        <v>0</v>
      </c>
      <c r="C16">
        <v>3.2407699999999999</v>
      </c>
      <c r="D16">
        <v>4</v>
      </c>
      <c r="E16">
        <v>1</v>
      </c>
      <c r="F16">
        <f t="shared" si="0"/>
        <v>3</v>
      </c>
      <c r="H16" s="38">
        <f t="shared" si="1"/>
        <v>359</v>
      </c>
      <c r="I16" s="38">
        <f t="shared" si="2"/>
        <v>0</v>
      </c>
      <c r="J16">
        <f t="shared" si="3"/>
        <v>488.25</v>
      </c>
    </row>
    <row r="17" spans="1:10">
      <c r="A17">
        <v>6.1472499999999997</v>
      </c>
      <c r="B17">
        <v>47.646569999999997</v>
      </c>
      <c r="C17">
        <v>2.1383100000000002</v>
      </c>
      <c r="D17">
        <v>2</v>
      </c>
      <c r="E17">
        <v>2</v>
      </c>
      <c r="F17">
        <f t="shared" si="0"/>
        <v>0</v>
      </c>
      <c r="H17" s="38">
        <f t="shared" si="1"/>
        <v>359</v>
      </c>
      <c r="I17" s="38">
        <f t="shared" si="2"/>
        <v>146.01839977865015</v>
      </c>
      <c r="J17">
        <f t="shared" si="3"/>
        <v>65.83935042886533</v>
      </c>
    </row>
    <row r="18" spans="1:10">
      <c r="A18">
        <v>6.3508500000000003</v>
      </c>
      <c r="B18">
        <v>0</v>
      </c>
      <c r="C18">
        <v>2.19245</v>
      </c>
      <c r="D18">
        <v>4</v>
      </c>
      <c r="E18">
        <v>0</v>
      </c>
      <c r="F18">
        <f t="shared" si="0"/>
        <v>4</v>
      </c>
      <c r="H18" s="38">
        <f t="shared" si="1"/>
        <v>359</v>
      </c>
      <c r="I18" s="38">
        <f t="shared" si="2"/>
        <v>0</v>
      </c>
      <c r="J18">
        <f t="shared" si="3"/>
        <v>627.75</v>
      </c>
    </row>
    <row r="19" spans="1:10">
      <c r="A19">
        <v>6.3258700000000001</v>
      </c>
      <c r="B19">
        <v>50.233550000000001</v>
      </c>
      <c r="C19">
        <v>1.6079399999999999</v>
      </c>
      <c r="D19">
        <v>0</v>
      </c>
      <c r="E19">
        <v>1</v>
      </c>
      <c r="F19">
        <f t="shared" si="0"/>
        <v>1</v>
      </c>
      <c r="H19" s="38">
        <f t="shared" si="1"/>
        <v>359</v>
      </c>
      <c r="I19" s="38">
        <f t="shared" si="2"/>
        <v>359</v>
      </c>
      <c r="J19">
        <f t="shared" si="3"/>
        <v>207.3125</v>
      </c>
    </row>
    <row r="20" spans="1:10">
      <c r="A20">
        <v>6.1110499999999996</v>
      </c>
      <c r="B20">
        <v>42.315069999999999</v>
      </c>
      <c r="C20">
        <v>2.67788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0</v>
      </c>
      <c r="J20">
        <f t="shared" si="3"/>
        <v>69.75</v>
      </c>
    </row>
    <row r="21" spans="1:10">
      <c r="A21">
        <v>6.1228899999999999</v>
      </c>
      <c r="B21">
        <v>48.459739999999996</v>
      </c>
      <c r="C21">
        <v>1.73156</v>
      </c>
      <c r="D21">
        <v>1</v>
      </c>
      <c r="E21">
        <v>3</v>
      </c>
      <c r="F21">
        <f t="shared" si="0"/>
        <v>2</v>
      </c>
      <c r="H21" s="38">
        <f t="shared" si="1"/>
        <v>359</v>
      </c>
      <c r="I21" s="38">
        <f t="shared" si="2"/>
        <v>235.37329999308827</v>
      </c>
      <c r="J21">
        <f t="shared" si="3"/>
        <v>246.78576873660853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F70D-5D80-3544-8EAA-6862B1ADE8C4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44</v>
      </c>
      <c r="H1" t="s">
        <v>26</v>
      </c>
      <c r="I1" t="s">
        <v>27</v>
      </c>
      <c r="J1" t="s">
        <v>35</v>
      </c>
    </row>
    <row r="2" spans="1:10">
      <c r="A2">
        <v>4.9347000000000003</v>
      </c>
      <c r="B2">
        <v>47.679189999999998</v>
      </c>
      <c r="C2">
        <v>2.60521</v>
      </c>
      <c r="D2">
        <v>4</v>
      </c>
      <c r="E2">
        <v>3</v>
      </c>
      <c r="F2">
        <f>ABS(D2-E2)</f>
        <v>1</v>
      </c>
      <c r="G2">
        <v>5.1991860025143302</v>
      </c>
      <c r="H2" s="38">
        <f>MIN(359, MAX(0, (A2 - $G$2 + 0.5) * 358 / 1 + 1))</f>
        <v>85.314011099869916</v>
      </c>
      <c r="I2" s="38">
        <f>IF(B2 &lt; $G$3,MAX(0,(B2 - $G$3  + 1) * (178.5 -1) / 1 + 1), MIN(359, (B2 - $G$3) * (359 - 178.5) / 2 + 178.5))</f>
        <v>165.03079412886953</v>
      </c>
      <c r="J2">
        <f>ABS(360/(MAX($E$2:$E$21)+1)*(E2+0.5)-H2) * ((620+(620/MAX($E$2:$E$21)) / 2 ) / 360)</f>
        <v>39.440993303717434</v>
      </c>
    </row>
    <row r="3" spans="1:10">
      <c r="A3">
        <v>4.7017100000000003</v>
      </c>
      <c r="B3">
        <v>47.882649999999998</v>
      </c>
      <c r="C3">
        <v>1.3160400000000001</v>
      </c>
      <c r="D3">
        <v>0</v>
      </c>
      <c r="E3">
        <v>2</v>
      </c>
      <c r="F3">
        <f t="shared" ref="F3:F21" si="0">ABS(D3-E3)</f>
        <v>2</v>
      </c>
      <c r="G3">
        <v>47.755072849978198</v>
      </c>
      <c r="H3" s="38">
        <f t="shared" ref="H3:H21" si="1">MIN(359, MAX(0, (A3 - $G$2 + 0.5) * 358 / 1 + 1))</f>
        <v>1.9035910998699013</v>
      </c>
      <c r="I3" s="38">
        <f t="shared" ref="I3:I21" si="2">IF(B3 &lt; $G$3,MAX(0,(B3 - $G$3  + 1) * (178.5 -1) / 1 + 1), MIN(359, (B3 - $G$3) * (359 - 178.5) / 2 + 178.5))</f>
        <v>190.01383778946743</v>
      </c>
      <c r="J3">
        <f t="shared" ref="J3:J21" si="3">ABS(360/(MAX($E$2:$E$21)+1)*(E3+0.5)-H3) * ((620+(620/MAX($E$2:$E$21)) / 2 ) / 360)</f>
        <v>76.174792924352758</v>
      </c>
    </row>
    <row r="4" spans="1:10">
      <c r="A4">
        <v>5.8863200000000004</v>
      </c>
      <c r="B4">
        <v>47.44117</v>
      </c>
      <c r="C4">
        <v>2.1024099999999999</v>
      </c>
      <c r="D4">
        <v>19</v>
      </c>
      <c r="E4">
        <v>18</v>
      </c>
      <c r="F4">
        <f t="shared" si="0"/>
        <v>1</v>
      </c>
      <c r="H4" s="38">
        <f t="shared" si="1"/>
        <v>359</v>
      </c>
      <c r="I4" s="38">
        <f t="shared" si="2"/>
        <v>122.78224412886975</v>
      </c>
      <c r="J4">
        <f t="shared" si="3"/>
        <v>45.956140350877192</v>
      </c>
    </row>
    <row r="5" spans="1:10">
      <c r="A5">
        <v>4.1173999999999999</v>
      </c>
      <c r="B5">
        <v>47.797759999999997</v>
      </c>
      <c r="C5">
        <v>2.8467899999999999</v>
      </c>
      <c r="D5">
        <v>0</v>
      </c>
      <c r="E5">
        <v>1</v>
      </c>
      <c r="F5">
        <f t="shared" si="0"/>
        <v>1</v>
      </c>
      <c r="H5" s="38">
        <f t="shared" si="1"/>
        <v>0</v>
      </c>
      <c r="I5" s="38">
        <f t="shared" si="2"/>
        <v>182.35251528946731</v>
      </c>
      <c r="J5">
        <f t="shared" si="3"/>
        <v>47.723684210526308</v>
      </c>
    </row>
    <row r="6" spans="1:10">
      <c r="A6">
        <v>4.9479100000000003</v>
      </c>
      <c r="B6">
        <v>47.786990000000003</v>
      </c>
      <c r="C6">
        <v>1.82206</v>
      </c>
      <c r="D6">
        <v>5</v>
      </c>
      <c r="E6">
        <v>8</v>
      </c>
      <c r="F6">
        <f t="shared" si="0"/>
        <v>3</v>
      </c>
      <c r="H6" s="38">
        <f t="shared" si="1"/>
        <v>90.043191099869887</v>
      </c>
      <c r="I6" s="38">
        <f t="shared" si="2"/>
        <v>181.38052278946788</v>
      </c>
      <c r="J6">
        <f t="shared" si="3"/>
        <v>111.27892099452822</v>
      </c>
    </row>
    <row r="7" spans="1:10">
      <c r="A7">
        <v>5.9806400000000002</v>
      </c>
      <c r="B7">
        <v>47.22587</v>
      </c>
      <c r="C7">
        <v>2.7800099999999999</v>
      </c>
      <c r="D7">
        <v>19</v>
      </c>
      <c r="E7">
        <v>16</v>
      </c>
      <c r="F7">
        <f t="shared" si="0"/>
        <v>3</v>
      </c>
      <c r="H7" s="38">
        <f t="shared" si="1"/>
        <v>359</v>
      </c>
      <c r="I7" s="38">
        <f t="shared" si="2"/>
        <v>84.566494128869891</v>
      </c>
      <c r="J7">
        <f t="shared" si="3"/>
        <v>109.5877192982456</v>
      </c>
    </row>
    <row r="8" spans="1:10">
      <c r="A8">
        <v>4.8054800000000002</v>
      </c>
      <c r="B8">
        <v>47.568930000000002</v>
      </c>
      <c r="C8">
        <v>2.6884399999999999</v>
      </c>
      <c r="D8">
        <v>2</v>
      </c>
      <c r="E8">
        <v>4</v>
      </c>
      <c r="F8">
        <f t="shared" si="0"/>
        <v>2</v>
      </c>
      <c r="H8" s="38">
        <f t="shared" si="1"/>
        <v>39.053251099869868</v>
      </c>
      <c r="I8" s="38">
        <f t="shared" si="2"/>
        <v>145.45964412887011</v>
      </c>
      <c r="J8">
        <f t="shared" si="3"/>
        <v>74.142718450668596</v>
      </c>
    </row>
    <row r="9" spans="1:10">
      <c r="A9">
        <v>5.4038899999999996</v>
      </c>
      <c r="B9">
        <v>47.430799999999998</v>
      </c>
      <c r="C9">
        <v>1.81037</v>
      </c>
      <c r="D9">
        <v>14</v>
      </c>
      <c r="E9">
        <v>10</v>
      </c>
      <c r="F9">
        <f t="shared" si="0"/>
        <v>4</v>
      </c>
      <c r="H9" s="38">
        <f t="shared" si="1"/>
        <v>253.28403109986968</v>
      </c>
      <c r="I9" s="38">
        <f t="shared" si="2"/>
        <v>120.94156912886943</v>
      </c>
      <c r="J9">
        <f t="shared" si="3"/>
        <v>113.62484444406789</v>
      </c>
    </row>
    <row r="10" spans="1:10">
      <c r="A10">
        <v>5.8612599999999997</v>
      </c>
      <c r="B10">
        <v>47.61056</v>
      </c>
      <c r="C10">
        <v>1.3835999999999999</v>
      </c>
      <c r="D10">
        <v>19</v>
      </c>
      <c r="E10">
        <v>11</v>
      </c>
      <c r="F10">
        <f t="shared" si="0"/>
        <v>8</v>
      </c>
      <c r="H10" s="38">
        <f t="shared" si="1"/>
        <v>359</v>
      </c>
      <c r="I10" s="38">
        <f t="shared" si="2"/>
        <v>152.84896912886973</v>
      </c>
      <c r="J10">
        <f t="shared" si="3"/>
        <v>268.66666666666663</v>
      </c>
    </row>
    <row r="11" spans="1:10">
      <c r="A11">
        <v>5.0827400000000003</v>
      </c>
      <c r="B11">
        <v>47.924100000000003</v>
      </c>
      <c r="C11">
        <v>2.2513899999999998</v>
      </c>
      <c r="D11">
        <v>7</v>
      </c>
      <c r="E11">
        <v>5</v>
      </c>
      <c r="F11">
        <f t="shared" si="0"/>
        <v>2</v>
      </c>
      <c r="H11" s="38">
        <f t="shared" si="1"/>
        <v>138.31233109986988</v>
      </c>
      <c r="I11" s="38">
        <f t="shared" si="2"/>
        <v>193.75470028946785</v>
      </c>
      <c r="J11">
        <f t="shared" si="3"/>
        <v>69.486269444068242</v>
      </c>
    </row>
    <row r="12" spans="1:10">
      <c r="A12">
        <v>6.0233600000000003</v>
      </c>
      <c r="B12">
        <v>47.13165</v>
      </c>
      <c r="C12">
        <v>1.93404</v>
      </c>
      <c r="D12">
        <v>19</v>
      </c>
      <c r="E12">
        <v>13</v>
      </c>
      <c r="F12">
        <f t="shared" si="0"/>
        <v>6</v>
      </c>
      <c r="H12" s="38">
        <f t="shared" si="1"/>
        <v>359</v>
      </c>
      <c r="I12" s="38">
        <f t="shared" si="2"/>
        <v>67.8424441288699</v>
      </c>
      <c r="J12">
        <f t="shared" si="3"/>
        <v>205.03508771929822</v>
      </c>
    </row>
    <row r="13" spans="1:10">
      <c r="A13">
        <v>5.22051</v>
      </c>
      <c r="B13">
        <v>47.716059999999999</v>
      </c>
      <c r="C13">
        <v>1.6319999999999999</v>
      </c>
      <c r="D13">
        <v>10</v>
      </c>
      <c r="E13">
        <v>6</v>
      </c>
      <c r="F13">
        <f t="shared" si="0"/>
        <v>4</v>
      </c>
      <c r="H13" s="38">
        <f t="shared" si="1"/>
        <v>187.6339910998698</v>
      </c>
      <c r="I13" s="38">
        <f t="shared" si="2"/>
        <v>171.57521912886961</v>
      </c>
      <c r="J13">
        <f t="shared" si="3"/>
        <v>124.84867725108565</v>
      </c>
    </row>
    <row r="14" spans="1:10">
      <c r="A14">
        <v>6.4680099999999996</v>
      </c>
      <c r="B14">
        <v>46.626390000000001</v>
      </c>
      <c r="C14">
        <v>2.1039099999999999</v>
      </c>
      <c r="D14">
        <v>19</v>
      </c>
      <c r="E14">
        <v>15</v>
      </c>
      <c r="F14">
        <f t="shared" si="0"/>
        <v>4</v>
      </c>
      <c r="H14" s="38">
        <f t="shared" si="1"/>
        <v>359</v>
      </c>
      <c r="I14" s="38">
        <f t="shared" si="2"/>
        <v>0</v>
      </c>
      <c r="J14">
        <f t="shared" si="3"/>
        <v>141.40350877192981</v>
      </c>
    </row>
    <row r="15" spans="1:10">
      <c r="A15">
        <v>4.2632500000000002</v>
      </c>
      <c r="B15">
        <v>47.512549999999997</v>
      </c>
      <c r="C15">
        <v>2.2269899999999998</v>
      </c>
      <c r="D15">
        <v>0</v>
      </c>
      <c r="E15">
        <v>0</v>
      </c>
      <c r="F15">
        <f t="shared" si="0"/>
        <v>0</v>
      </c>
      <c r="H15" s="38">
        <f t="shared" si="1"/>
        <v>0</v>
      </c>
      <c r="I15" s="38">
        <f t="shared" si="2"/>
        <v>135.45219412886934</v>
      </c>
      <c r="J15">
        <f t="shared" si="3"/>
        <v>15.907894736842104</v>
      </c>
    </row>
    <row r="16" spans="1:10">
      <c r="A16">
        <v>5.1316899999999999</v>
      </c>
      <c r="B16">
        <v>47.757199999999997</v>
      </c>
      <c r="C16">
        <v>1.8207599999999999</v>
      </c>
      <c r="D16">
        <v>8</v>
      </c>
      <c r="E16">
        <v>9</v>
      </c>
      <c r="F16">
        <f t="shared" si="0"/>
        <v>1</v>
      </c>
      <c r="H16" s="38">
        <f t="shared" si="1"/>
        <v>155.83643109986974</v>
      </c>
      <c r="I16" s="38">
        <f t="shared" si="2"/>
        <v>178.69197528946736</v>
      </c>
      <c r="J16">
        <f t="shared" si="3"/>
        <v>26.802273099791638</v>
      </c>
    </row>
    <row r="17" spans="1:10">
      <c r="A17">
        <v>6.3583699999999999</v>
      </c>
      <c r="B17">
        <v>46.566879999999998</v>
      </c>
      <c r="C17">
        <v>2.4547500000000002</v>
      </c>
      <c r="D17">
        <v>19</v>
      </c>
      <c r="E17">
        <v>17</v>
      </c>
      <c r="F17">
        <f t="shared" si="0"/>
        <v>2</v>
      </c>
      <c r="H17" s="38">
        <f t="shared" si="1"/>
        <v>359</v>
      </c>
      <c r="I17" s="38">
        <f t="shared" si="2"/>
        <v>0</v>
      </c>
      <c r="J17">
        <f t="shared" si="3"/>
        <v>77.771929824561397</v>
      </c>
    </row>
    <row r="18" spans="1:10">
      <c r="A18">
        <v>5.8608399999999996</v>
      </c>
      <c r="B18">
        <v>47.392110000000002</v>
      </c>
      <c r="C18">
        <v>1.72027</v>
      </c>
      <c r="D18">
        <v>19</v>
      </c>
      <c r="E18">
        <v>14</v>
      </c>
      <c r="F18">
        <f t="shared" si="0"/>
        <v>5</v>
      </c>
      <c r="H18" s="38">
        <f t="shared" si="1"/>
        <v>359</v>
      </c>
      <c r="I18" s="38">
        <f t="shared" si="2"/>
        <v>114.07409412887024</v>
      </c>
      <c r="J18">
        <f t="shared" si="3"/>
        <v>173.21929824561403</v>
      </c>
    </row>
    <row r="19" spans="1:10">
      <c r="A19">
        <v>5.5469200000000001</v>
      </c>
      <c r="B19">
        <v>47.770020000000002</v>
      </c>
      <c r="C19">
        <v>2.0845699999999998</v>
      </c>
      <c r="D19">
        <v>16</v>
      </c>
      <c r="E19">
        <v>12</v>
      </c>
      <c r="F19">
        <f t="shared" si="0"/>
        <v>4</v>
      </c>
      <c r="H19" s="38">
        <f t="shared" si="1"/>
        <v>304.48877109986984</v>
      </c>
      <c r="I19" s="38">
        <f t="shared" si="2"/>
        <v>179.84898028946782</v>
      </c>
      <c r="J19">
        <f t="shared" si="3"/>
        <v>140.49988926862957</v>
      </c>
    </row>
    <row r="20" spans="1:10">
      <c r="A20">
        <v>5.0895299999999999</v>
      </c>
      <c r="B20">
        <v>48.123959999999997</v>
      </c>
      <c r="C20">
        <v>2.12425</v>
      </c>
      <c r="D20">
        <v>7</v>
      </c>
      <c r="E20">
        <v>7</v>
      </c>
      <c r="F20">
        <f t="shared" si="0"/>
        <v>0</v>
      </c>
      <c r="H20" s="38">
        <f t="shared" si="1"/>
        <v>140.74315109986975</v>
      </c>
      <c r="I20" s="38">
        <f t="shared" si="2"/>
        <v>211.7920652894673</v>
      </c>
      <c r="J20">
        <f t="shared" si="3"/>
        <v>10.151271461611881</v>
      </c>
    </row>
    <row r="21" spans="1:10">
      <c r="A21">
        <v>6.6457199999999998</v>
      </c>
      <c r="B21">
        <v>46.4375</v>
      </c>
      <c r="C21">
        <v>2.7673399999999999</v>
      </c>
      <c r="D21">
        <v>19</v>
      </c>
      <c r="E21">
        <v>19</v>
      </c>
      <c r="F21">
        <f t="shared" si="0"/>
        <v>0</v>
      </c>
      <c r="H21" s="38">
        <f t="shared" si="1"/>
        <v>359</v>
      </c>
      <c r="I21" s="38">
        <f t="shared" si="2"/>
        <v>0</v>
      </c>
      <c r="J21">
        <f t="shared" si="3"/>
        <v>14.140350877192981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321B-5428-B744-ADDB-0DF44ED3C480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43</v>
      </c>
      <c r="H1" t="s">
        <v>26</v>
      </c>
      <c r="I1" t="s">
        <v>27</v>
      </c>
      <c r="J1" t="s">
        <v>35</v>
      </c>
    </row>
    <row r="2" spans="1:10">
      <c r="A2">
        <v>5.7515599999999996</v>
      </c>
      <c r="B2">
        <v>45.61045</v>
      </c>
      <c r="C2">
        <v>2.4235099999999998</v>
      </c>
      <c r="D2">
        <v>13</v>
      </c>
      <c r="E2">
        <v>12</v>
      </c>
      <c r="F2">
        <f>ABS(D2-E2)</f>
        <v>1</v>
      </c>
      <c r="G2">
        <v>5.3631288680416702</v>
      </c>
      <c r="H2" s="38">
        <f>MIN(359, MAX(0, (A2 - $G$2 + 0.5) * 358 / 1 + 1))</f>
        <v>319.05834524108189</v>
      </c>
      <c r="I2" s="38">
        <f>IF(B2 &lt; $G$3,MAX(0,(B2 - $G$3  + 1) * (178.5 -1) / 1 + 1), MIN(359, (B2 - $G$3) * (359 - 178.5) / 2 + 178.5))</f>
        <v>0</v>
      </c>
      <c r="J2">
        <f>ABS(360/(MAX($E$2:$E$21)+1)*(E2+0.5)-H2) * ((620+(620/MAX($E$2:$E$21)) / 2 ) / 360)</f>
        <v>33.994945182009168</v>
      </c>
    </row>
    <row r="3" spans="1:10">
      <c r="A3">
        <v>6.50725</v>
      </c>
      <c r="B3">
        <v>44.68685</v>
      </c>
      <c r="C3">
        <v>1.55105</v>
      </c>
      <c r="D3">
        <v>14</v>
      </c>
      <c r="E3">
        <v>13</v>
      </c>
      <c r="F3">
        <f t="shared" ref="F3:F21" si="0">ABS(D3-E3)</f>
        <v>1</v>
      </c>
      <c r="G3">
        <v>47.277041157178097</v>
      </c>
      <c r="H3" s="38">
        <f t="shared" ref="H3:H21" si="1">MIN(359, MAX(0, (A3 - $G$2 + 0.5) * 358 / 1 + 1))</f>
        <v>359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ABS(360/(MAX($E$2:$E$21)+1)*(E3+0.5)-H3) * ((620+(620/MAX($E$2:$E$21)) / 2 ) / 360)</f>
        <v>62.43055555555555</v>
      </c>
    </row>
    <row r="4" spans="1:10">
      <c r="A4">
        <v>3.1782599999999999</v>
      </c>
      <c r="B4">
        <v>46.133009999999999</v>
      </c>
      <c r="C4">
        <v>2.40741</v>
      </c>
      <c r="D4">
        <v>0</v>
      </c>
      <c r="E4">
        <v>0</v>
      </c>
      <c r="F4">
        <f t="shared" si="0"/>
        <v>0</v>
      </c>
      <c r="H4" s="38">
        <f t="shared" si="1"/>
        <v>0</v>
      </c>
      <c r="I4" s="38">
        <f t="shared" si="2"/>
        <v>0</v>
      </c>
      <c r="J4">
        <f t="shared" si="3"/>
        <v>21.404761904761905</v>
      </c>
    </row>
    <row r="5" spans="1:10">
      <c r="A5">
        <v>4.49864</v>
      </c>
      <c r="B5">
        <v>45.460509999999999</v>
      </c>
      <c r="C5">
        <v>1.58697</v>
      </c>
      <c r="D5">
        <v>0</v>
      </c>
      <c r="E5">
        <v>3</v>
      </c>
      <c r="F5">
        <f t="shared" si="0"/>
        <v>3</v>
      </c>
      <c r="H5" s="38">
        <f t="shared" si="1"/>
        <v>0</v>
      </c>
      <c r="I5" s="38">
        <f t="shared" si="2"/>
        <v>0</v>
      </c>
      <c r="J5">
        <f t="shared" si="3"/>
        <v>149.83333333333331</v>
      </c>
    </row>
    <row r="6" spans="1:10">
      <c r="A6">
        <v>5.7857900000000004</v>
      </c>
      <c r="B6">
        <v>45.845570000000002</v>
      </c>
      <c r="C6">
        <v>2.3287200000000001</v>
      </c>
      <c r="D6">
        <v>13</v>
      </c>
      <c r="E6">
        <v>9</v>
      </c>
      <c r="F6">
        <f t="shared" si="0"/>
        <v>4</v>
      </c>
      <c r="H6" s="38">
        <f t="shared" si="1"/>
        <v>331.31268524108219</v>
      </c>
      <c r="I6" s="38">
        <f t="shared" si="2"/>
        <v>0</v>
      </c>
      <c r="J6">
        <f t="shared" si="3"/>
        <v>184.28195244391446</v>
      </c>
    </row>
    <row r="7" spans="1:10">
      <c r="A7">
        <v>4.1444000000000001</v>
      </c>
      <c r="B7">
        <v>45.86956</v>
      </c>
      <c r="C7">
        <v>1.9571700000000001</v>
      </c>
      <c r="D7">
        <v>0</v>
      </c>
      <c r="E7">
        <v>1</v>
      </c>
      <c r="F7">
        <f t="shared" si="0"/>
        <v>1</v>
      </c>
      <c r="H7" s="38">
        <f t="shared" si="1"/>
        <v>0</v>
      </c>
      <c r="I7" s="38">
        <f t="shared" si="2"/>
        <v>0</v>
      </c>
      <c r="J7">
        <f t="shared" si="3"/>
        <v>64.214285714285708</v>
      </c>
    </row>
    <row r="8" spans="1:10">
      <c r="A8">
        <v>5.9809799999999997</v>
      </c>
      <c r="B8">
        <v>46.200229999999998</v>
      </c>
      <c r="C8">
        <v>2.7236600000000002</v>
      </c>
      <c r="D8">
        <v>14</v>
      </c>
      <c r="E8">
        <v>10</v>
      </c>
      <c r="F8">
        <f t="shared" si="0"/>
        <v>4</v>
      </c>
      <c r="H8" s="38">
        <f t="shared" si="1"/>
        <v>359</v>
      </c>
      <c r="I8" s="38">
        <f t="shared" si="2"/>
        <v>0</v>
      </c>
      <c r="J8">
        <f t="shared" si="3"/>
        <v>190.85912698412696</v>
      </c>
    </row>
    <row r="9" spans="1:10">
      <c r="A9">
        <v>5.3202600000000002</v>
      </c>
      <c r="B9">
        <v>46.078429999999997</v>
      </c>
      <c r="C9">
        <v>2.01058</v>
      </c>
      <c r="D9">
        <v>6</v>
      </c>
      <c r="E9">
        <v>4</v>
      </c>
      <c r="F9">
        <f t="shared" si="0"/>
        <v>2</v>
      </c>
      <c r="H9" s="38">
        <f t="shared" si="1"/>
        <v>164.65294524108214</v>
      </c>
      <c r="I9" s="38">
        <f t="shared" si="2"/>
        <v>0</v>
      </c>
      <c r="J9">
        <f t="shared" si="3"/>
        <v>101.05356700740643</v>
      </c>
    </row>
    <row r="10" spans="1:10">
      <c r="A10">
        <v>6.0851600000000001</v>
      </c>
      <c r="B10">
        <v>44.840850000000003</v>
      </c>
      <c r="C10">
        <v>2.1163799999999999</v>
      </c>
      <c r="D10">
        <v>14</v>
      </c>
      <c r="E10">
        <v>11</v>
      </c>
      <c r="F10">
        <f t="shared" si="0"/>
        <v>3</v>
      </c>
      <c r="H10" s="38">
        <f t="shared" si="1"/>
        <v>359</v>
      </c>
      <c r="I10" s="38">
        <f t="shared" si="2"/>
        <v>0</v>
      </c>
      <c r="J10">
        <f t="shared" si="3"/>
        <v>148.04960317460316</v>
      </c>
    </row>
    <row r="11" spans="1:10">
      <c r="A11">
        <v>4.9430800000000001</v>
      </c>
      <c r="B11">
        <v>45.699289999999998</v>
      </c>
      <c r="C11">
        <v>1.9247099999999999</v>
      </c>
      <c r="D11">
        <v>1</v>
      </c>
      <c r="E11">
        <v>5</v>
      </c>
      <c r="F11">
        <f t="shared" si="0"/>
        <v>4</v>
      </c>
      <c r="H11" s="38">
        <f t="shared" si="1"/>
        <v>29.622505241082113</v>
      </c>
      <c r="I11" s="38">
        <f t="shared" si="2"/>
        <v>0</v>
      </c>
      <c r="J11">
        <f t="shared" si="3"/>
        <v>182.61382497672059</v>
      </c>
    </row>
    <row r="12" spans="1:10">
      <c r="A12">
        <v>5.6417099999999998</v>
      </c>
      <c r="B12">
        <v>45.880189999999999</v>
      </c>
      <c r="C12">
        <v>1.764</v>
      </c>
      <c r="D12">
        <v>11</v>
      </c>
      <c r="E12">
        <v>8</v>
      </c>
      <c r="F12">
        <f t="shared" si="0"/>
        <v>3</v>
      </c>
      <c r="H12" s="38">
        <f t="shared" si="1"/>
        <v>279.73204524108201</v>
      </c>
      <c r="I12" s="38">
        <f t="shared" si="2"/>
        <v>0</v>
      </c>
      <c r="J12">
        <f t="shared" si="3"/>
        <v>135.08553307883477</v>
      </c>
    </row>
    <row r="13" spans="1:10">
      <c r="A13">
        <v>5.1956199999999999</v>
      </c>
      <c r="B13">
        <v>46.187989999999999</v>
      </c>
      <c r="C13">
        <v>1.63496</v>
      </c>
      <c r="D13">
        <v>5</v>
      </c>
      <c r="E13">
        <v>6</v>
      </c>
      <c r="F13">
        <f t="shared" si="0"/>
        <v>1</v>
      </c>
      <c r="H13" s="38">
        <f t="shared" si="1"/>
        <v>120.03182524108203</v>
      </c>
      <c r="I13" s="38">
        <f t="shared" si="2"/>
        <v>0</v>
      </c>
      <c r="J13">
        <f t="shared" si="3"/>
        <v>64.157518071958833</v>
      </c>
    </row>
    <row r="14" spans="1:10">
      <c r="A14">
        <v>6.8588199999999997</v>
      </c>
      <c r="B14">
        <v>45.111150000000002</v>
      </c>
      <c r="C14">
        <v>2.10033</v>
      </c>
      <c r="D14">
        <v>14</v>
      </c>
      <c r="E14">
        <v>14</v>
      </c>
      <c r="F14">
        <f t="shared" si="0"/>
        <v>0</v>
      </c>
      <c r="H14" s="38">
        <f t="shared" si="1"/>
        <v>359</v>
      </c>
      <c r="I14" s="38">
        <f t="shared" si="2"/>
        <v>0</v>
      </c>
      <c r="J14">
        <f t="shared" si="3"/>
        <v>19.621031746031743</v>
      </c>
    </row>
    <row r="15" spans="1:10">
      <c r="A15">
        <v>4.2943199999999999</v>
      </c>
      <c r="B15">
        <v>45.933660000000003</v>
      </c>
      <c r="C15">
        <v>2.1369799999999999</v>
      </c>
      <c r="D15">
        <v>0</v>
      </c>
      <c r="E15">
        <v>2</v>
      </c>
      <c r="F15">
        <f t="shared" si="0"/>
        <v>2</v>
      </c>
      <c r="H15" s="38">
        <f t="shared" si="1"/>
        <v>0</v>
      </c>
      <c r="I15" s="38">
        <f t="shared" si="2"/>
        <v>0</v>
      </c>
      <c r="J15">
        <f t="shared" si="3"/>
        <v>107.02380952380952</v>
      </c>
    </row>
    <row r="16" spans="1:10">
      <c r="A16">
        <v>5.5953499999999998</v>
      </c>
      <c r="B16">
        <v>46.062440000000002</v>
      </c>
      <c r="C16">
        <v>2.0521699999999998</v>
      </c>
      <c r="D16">
        <v>10</v>
      </c>
      <c r="E16">
        <v>7</v>
      </c>
      <c r="F16">
        <f t="shared" si="0"/>
        <v>3</v>
      </c>
      <c r="H16" s="38">
        <f t="shared" si="1"/>
        <v>263.13516524108201</v>
      </c>
      <c r="I16" s="38">
        <f t="shared" si="2"/>
        <v>0</v>
      </c>
      <c r="J16">
        <f t="shared" si="3"/>
        <v>148.29070149153318</v>
      </c>
    </row>
    <row r="17" spans="1:10">
      <c r="A17">
        <v>5.4509999999999996</v>
      </c>
      <c r="B17">
        <v>46.059809999999999</v>
      </c>
      <c r="C17">
        <v>2.8218700000000001</v>
      </c>
      <c r="D17">
        <v>8</v>
      </c>
      <c r="E17">
        <v>7</v>
      </c>
      <c r="F17">
        <f t="shared" si="0"/>
        <v>1</v>
      </c>
      <c r="H17" s="38">
        <f t="shared" si="1"/>
        <v>211.45786524108192</v>
      </c>
      <c r="I17" s="38">
        <f t="shared" si="2"/>
        <v>0</v>
      </c>
      <c r="J17">
        <f t="shared" si="3"/>
        <v>56.112342959786993</v>
      </c>
    </row>
    <row r="18" spans="1:10">
      <c r="A18">
        <v>6.73325</v>
      </c>
      <c r="B18">
        <v>45.122369999999997</v>
      </c>
      <c r="C18">
        <v>2.7896700000000001</v>
      </c>
      <c r="D18">
        <v>14</v>
      </c>
      <c r="E18">
        <v>13</v>
      </c>
      <c r="F18">
        <f t="shared" si="0"/>
        <v>1</v>
      </c>
      <c r="H18" s="38">
        <f t="shared" si="1"/>
        <v>359</v>
      </c>
      <c r="I18" s="38">
        <f t="shared" si="2"/>
        <v>0</v>
      </c>
      <c r="J18">
        <f t="shared" si="3"/>
        <v>62.43055555555555</v>
      </c>
    </row>
    <row r="19" spans="1:10">
      <c r="A19">
        <v>5.0215300000000003</v>
      </c>
      <c r="B19">
        <v>46.445639999999997</v>
      </c>
      <c r="C19">
        <v>2.83351</v>
      </c>
      <c r="D19">
        <v>2</v>
      </c>
      <c r="E19">
        <v>4</v>
      </c>
      <c r="F19">
        <f t="shared" si="0"/>
        <v>2</v>
      </c>
      <c r="H19" s="38">
        <f t="shared" si="1"/>
        <v>57.707605241082163</v>
      </c>
      <c r="I19" s="38">
        <f t="shared" si="2"/>
        <v>30.926294600887342</v>
      </c>
      <c r="J19">
        <f t="shared" si="3"/>
        <v>89.708061286244316</v>
      </c>
    </row>
    <row r="20" spans="1:10">
      <c r="A20">
        <v>5.6061699999999997</v>
      </c>
      <c r="B20">
        <v>46.365630000000003</v>
      </c>
      <c r="C20">
        <v>1.5425800000000001</v>
      </c>
      <c r="D20">
        <v>11</v>
      </c>
      <c r="E20">
        <v>6</v>
      </c>
      <c r="F20">
        <f t="shared" si="0"/>
        <v>5</v>
      </c>
      <c r="H20" s="38">
        <f t="shared" si="1"/>
        <v>267.00872524108195</v>
      </c>
      <c r="I20" s="38">
        <f t="shared" si="2"/>
        <v>16.724519600888343</v>
      </c>
      <c r="J20">
        <f t="shared" si="3"/>
        <v>198.00961109470768</v>
      </c>
    </row>
    <row r="21" spans="1:10">
      <c r="A21">
        <v>5.3868</v>
      </c>
      <c r="B21">
        <v>46.319659999999999</v>
      </c>
      <c r="C21">
        <v>1.11442</v>
      </c>
      <c r="D21">
        <v>7</v>
      </c>
      <c r="E21">
        <v>5</v>
      </c>
      <c r="F21">
        <f t="shared" si="0"/>
        <v>2</v>
      </c>
      <c r="H21" s="38">
        <f t="shared" si="1"/>
        <v>188.47426524108207</v>
      </c>
      <c r="I21" s="38">
        <f t="shared" si="2"/>
        <v>8.5648446008876213</v>
      </c>
      <c r="J21">
        <f t="shared" si="3"/>
        <v>100.73485010264439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9D15-64D9-CE42-941C-0BF2BCD86870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42</v>
      </c>
      <c r="H1" t="s">
        <v>26</v>
      </c>
      <c r="I1" t="s">
        <v>27</v>
      </c>
      <c r="J1" t="s">
        <v>35</v>
      </c>
    </row>
    <row r="2" spans="1:10">
      <c r="A2">
        <v>4.6369600000000002</v>
      </c>
      <c r="B2">
        <v>47.802860000000003</v>
      </c>
      <c r="C2">
        <v>1.49777</v>
      </c>
      <c r="D2">
        <v>0</v>
      </c>
      <c r="E2">
        <v>2</v>
      </c>
      <c r="F2">
        <f>ABS(D2-E2)</f>
        <v>2</v>
      </c>
      <c r="G2">
        <v>5.18843134585327</v>
      </c>
      <c r="H2" s="38">
        <f>MIN(359, MAX(0, (A2 - $G$2 + 0.5) * 358 / 1 + 1))</f>
        <v>0</v>
      </c>
      <c r="I2" s="38">
        <f>IF(B2 &lt; $G$3,MAX(0,(B2 - $G$3  + 1) * (178.5 -1) / 1 + 1), MIN(359, (B2 - $G$3) * (359 - 178.5) / 2 + 178.5))</f>
        <v>201.04269408516103</v>
      </c>
      <c r="J2">
        <f>ABS(360/(MAX($E$2:$E$21)+1)*(E2+0.5)-H2) * ((620+(620/MAX($E$2:$E$21)) / 2 ) / 360)</f>
        <v>163.61111111111111</v>
      </c>
    </row>
    <row r="3" spans="1:10">
      <c r="A3">
        <v>5.8447500000000003</v>
      </c>
      <c r="B3">
        <v>47.484050000000003</v>
      </c>
      <c r="C3">
        <v>1.7738400000000001</v>
      </c>
      <c r="D3">
        <v>9</v>
      </c>
      <c r="E3">
        <v>5</v>
      </c>
      <c r="F3">
        <f t="shared" ref="F3:F21" si="0">ABS(D3-E3)</f>
        <v>4</v>
      </c>
      <c r="G3">
        <v>47.553079456120102</v>
      </c>
      <c r="H3" s="38">
        <f t="shared" ref="H3:H21" si="1">MIN(359, MAX(0, (A3 - $G$2 + 0.5) * 358 / 1 + 1))</f>
        <v>359</v>
      </c>
      <c r="I3" s="38">
        <f t="shared" ref="I3:I21" si="2">IF(B3 &lt; $G$3,MAX(0,(B3 - $G$3  + 1) * (178.5 -1) / 1 + 1), MIN(359, (B3 - $G$3) * (359 - 178.5) / 2 + 178.5))</f>
        <v>166.2472715386825</v>
      </c>
      <c r="J3">
        <f t="shared" ref="J3:J21" si="3">ABS(360/(MAX($E$2:$E$21)+1)*(E3+0.5)-H3) * ((620+(620/MAX($E$2:$E$21)) / 2 ) / 360)</f>
        <v>292.6820987654321</v>
      </c>
    </row>
    <row r="4" spans="1:10">
      <c r="A4">
        <v>5.2875800000000002</v>
      </c>
      <c r="B4">
        <v>47.718690000000002</v>
      </c>
      <c r="C4">
        <v>1.39733</v>
      </c>
      <c r="D4">
        <v>5</v>
      </c>
      <c r="E4">
        <v>4</v>
      </c>
      <c r="F4">
        <f t="shared" si="0"/>
        <v>1</v>
      </c>
      <c r="H4" s="38">
        <f t="shared" si="1"/>
        <v>215.49521818452939</v>
      </c>
      <c r="I4" s="38">
        <f t="shared" si="2"/>
        <v>193.44635158516101</v>
      </c>
      <c r="J4">
        <f t="shared" si="3"/>
        <v>97.249023181135229</v>
      </c>
    </row>
    <row r="5" spans="1:10">
      <c r="A5">
        <v>6.0453099999999997</v>
      </c>
      <c r="B5">
        <v>46.969589999999997</v>
      </c>
      <c r="C5">
        <v>1.91046</v>
      </c>
      <c r="D5">
        <v>9</v>
      </c>
      <c r="E5">
        <v>6</v>
      </c>
      <c r="F5">
        <f t="shared" si="0"/>
        <v>3</v>
      </c>
      <c r="H5" s="38">
        <f t="shared" si="1"/>
        <v>359</v>
      </c>
      <c r="I5" s="38">
        <f t="shared" si="2"/>
        <v>74.930621538681294</v>
      </c>
      <c r="J5">
        <f t="shared" si="3"/>
        <v>227.23765432098767</v>
      </c>
    </row>
    <row r="6" spans="1:10">
      <c r="A6">
        <v>4.7429600000000001</v>
      </c>
      <c r="B6">
        <v>47.758629999999997</v>
      </c>
      <c r="C6">
        <v>1.97106</v>
      </c>
      <c r="D6">
        <v>0</v>
      </c>
      <c r="E6">
        <v>1</v>
      </c>
      <c r="F6">
        <f t="shared" si="0"/>
        <v>1</v>
      </c>
      <c r="H6" s="38">
        <f t="shared" si="1"/>
        <v>20.521258184529351</v>
      </c>
      <c r="I6" s="38">
        <f t="shared" si="2"/>
        <v>197.05093658516049</v>
      </c>
      <c r="J6">
        <f t="shared" si="3"/>
        <v>60.861046078124112</v>
      </c>
    </row>
    <row r="7" spans="1:10">
      <c r="A7">
        <v>5.3224</v>
      </c>
      <c r="B7">
        <v>47.669139999999999</v>
      </c>
      <c r="C7">
        <v>1.9236200000000001</v>
      </c>
      <c r="D7">
        <v>6</v>
      </c>
      <c r="E7">
        <v>3</v>
      </c>
      <c r="F7">
        <f t="shared" si="0"/>
        <v>3</v>
      </c>
      <c r="H7" s="38">
        <f t="shared" si="1"/>
        <v>227.96077818452935</v>
      </c>
      <c r="I7" s="38">
        <f t="shared" si="2"/>
        <v>188.97446408516069</v>
      </c>
      <c r="J7">
        <f t="shared" si="3"/>
        <v>185.35462453915983</v>
      </c>
    </row>
    <row r="8" spans="1:10">
      <c r="A8">
        <v>3.2909799999999998</v>
      </c>
      <c r="B8">
        <v>47.273699999999998</v>
      </c>
      <c r="C8">
        <v>1.92289</v>
      </c>
      <c r="D8">
        <v>0</v>
      </c>
      <c r="E8">
        <v>0</v>
      </c>
      <c r="F8">
        <f t="shared" si="0"/>
        <v>0</v>
      </c>
      <c r="H8" s="38">
        <f t="shared" si="1"/>
        <v>0</v>
      </c>
      <c r="I8" s="38">
        <f t="shared" si="2"/>
        <v>128.91014653868154</v>
      </c>
      <c r="J8">
        <f t="shared" si="3"/>
        <v>32.722222222222221</v>
      </c>
    </row>
    <row r="9" spans="1:10">
      <c r="A9">
        <v>5.9469900000000004</v>
      </c>
      <c r="B9">
        <v>47.330570000000002</v>
      </c>
      <c r="C9">
        <v>3.6798299999999999</v>
      </c>
      <c r="D9">
        <v>9</v>
      </c>
      <c r="E9">
        <v>7</v>
      </c>
      <c r="F9">
        <f t="shared" si="0"/>
        <v>2</v>
      </c>
      <c r="H9" s="38">
        <f t="shared" si="1"/>
        <v>359</v>
      </c>
      <c r="I9" s="38">
        <f t="shared" si="2"/>
        <v>139.00457153868217</v>
      </c>
      <c r="J9">
        <f t="shared" si="3"/>
        <v>161.79320987654322</v>
      </c>
    </row>
    <row r="10" spans="1:10">
      <c r="A10">
        <v>6.7473099999999997</v>
      </c>
      <c r="B10">
        <v>46.60324</v>
      </c>
      <c r="C10">
        <v>2.26058</v>
      </c>
      <c r="D10">
        <v>9</v>
      </c>
      <c r="E10">
        <v>9</v>
      </c>
      <c r="F10">
        <f t="shared" si="0"/>
        <v>0</v>
      </c>
      <c r="H10" s="38">
        <f t="shared" si="1"/>
        <v>359</v>
      </c>
      <c r="I10" s="38">
        <f t="shared" si="2"/>
        <v>9.9034965386818143</v>
      </c>
      <c r="J10">
        <f t="shared" si="3"/>
        <v>30.904320987654323</v>
      </c>
    </row>
    <row r="11" spans="1:10">
      <c r="A11">
        <v>6.00807</v>
      </c>
      <c r="B11">
        <v>47.563200000000002</v>
      </c>
      <c r="C11">
        <v>2.5876899999999998</v>
      </c>
      <c r="D11">
        <v>9</v>
      </c>
      <c r="E11">
        <v>8</v>
      </c>
      <c r="F11">
        <f t="shared" si="0"/>
        <v>1</v>
      </c>
      <c r="H11" s="38">
        <f t="shared" si="1"/>
        <v>359</v>
      </c>
      <c r="I11" s="38">
        <f t="shared" si="2"/>
        <v>179.41337908516095</v>
      </c>
      <c r="J11">
        <f t="shared" si="3"/>
        <v>96.348765432098773</v>
      </c>
    </row>
    <row r="12" spans="1:10">
      <c r="A12">
        <v>5.4882299999999997</v>
      </c>
      <c r="B12">
        <v>47.44482</v>
      </c>
      <c r="C12">
        <v>1.34748</v>
      </c>
      <c r="D12">
        <v>7</v>
      </c>
      <c r="E12">
        <v>7</v>
      </c>
      <c r="F12">
        <f t="shared" si="0"/>
        <v>0</v>
      </c>
      <c r="H12" s="38">
        <f t="shared" si="1"/>
        <v>287.32791818452921</v>
      </c>
      <c r="I12" s="38">
        <f t="shared" si="2"/>
        <v>159.2839465386819</v>
      </c>
      <c r="J12">
        <f t="shared" si="3"/>
        <v>31.500443860147239</v>
      </c>
    </row>
    <row r="13" spans="1:10">
      <c r="A13">
        <v>6.6065699999999996</v>
      </c>
      <c r="B13">
        <v>46.883580000000002</v>
      </c>
      <c r="C13">
        <v>1.94739</v>
      </c>
      <c r="D13">
        <v>9</v>
      </c>
      <c r="E13">
        <v>9</v>
      </c>
      <c r="F13">
        <f t="shared" si="0"/>
        <v>0</v>
      </c>
      <c r="H13" s="38">
        <f t="shared" si="1"/>
        <v>359</v>
      </c>
      <c r="I13" s="38">
        <f t="shared" si="2"/>
        <v>59.66384653868225</v>
      </c>
      <c r="J13">
        <f t="shared" si="3"/>
        <v>30.904320987654323</v>
      </c>
    </row>
    <row r="14" spans="1:10">
      <c r="A14">
        <v>4.44529</v>
      </c>
      <c r="B14">
        <v>47.400109999999998</v>
      </c>
      <c r="C14">
        <v>3.1617299999999999</v>
      </c>
      <c r="D14">
        <v>0</v>
      </c>
      <c r="E14">
        <v>1</v>
      </c>
      <c r="F14">
        <f t="shared" si="0"/>
        <v>1</v>
      </c>
      <c r="H14" s="38">
        <f t="shared" si="1"/>
        <v>0</v>
      </c>
      <c r="I14" s="38">
        <f t="shared" si="2"/>
        <v>151.34792153868153</v>
      </c>
      <c r="J14">
        <f t="shared" si="3"/>
        <v>98.166666666666671</v>
      </c>
    </row>
    <row r="15" spans="1:10">
      <c r="A15">
        <v>5.7209399999999997</v>
      </c>
      <c r="B15">
        <v>47.750720000000001</v>
      </c>
      <c r="C15">
        <v>2.2147800000000002</v>
      </c>
      <c r="D15">
        <v>9</v>
      </c>
      <c r="E15">
        <v>5</v>
      </c>
      <c r="F15">
        <f t="shared" si="0"/>
        <v>4</v>
      </c>
      <c r="H15" s="38">
        <f t="shared" si="1"/>
        <v>359</v>
      </c>
      <c r="I15" s="38">
        <f t="shared" si="2"/>
        <v>196.33705908516089</v>
      </c>
      <c r="J15">
        <f t="shared" si="3"/>
        <v>292.6820987654321</v>
      </c>
    </row>
    <row r="16" spans="1:10">
      <c r="A16">
        <v>5.1158000000000001</v>
      </c>
      <c r="B16">
        <v>47.934939999999997</v>
      </c>
      <c r="C16">
        <v>2.6917499999999999</v>
      </c>
      <c r="D16">
        <v>4</v>
      </c>
      <c r="E16">
        <v>4</v>
      </c>
      <c r="F16">
        <f t="shared" si="0"/>
        <v>0</v>
      </c>
      <c r="H16" s="38">
        <f t="shared" si="1"/>
        <v>153.99797818452936</v>
      </c>
      <c r="I16" s="38">
        <f t="shared" si="2"/>
        <v>212.96291408516055</v>
      </c>
      <c r="J16">
        <f t="shared" si="3"/>
        <v>14.546885337383358</v>
      </c>
    </row>
    <row r="17" spans="1:10">
      <c r="A17">
        <v>6.14785</v>
      </c>
      <c r="B17">
        <v>47.15878</v>
      </c>
      <c r="C17">
        <v>2.7002799999999998</v>
      </c>
      <c r="D17">
        <v>9</v>
      </c>
      <c r="E17">
        <v>6</v>
      </c>
      <c r="F17">
        <f t="shared" si="0"/>
        <v>3</v>
      </c>
      <c r="H17" s="38">
        <f t="shared" si="1"/>
        <v>359</v>
      </c>
      <c r="I17" s="38">
        <f t="shared" si="2"/>
        <v>108.51184653868192</v>
      </c>
      <c r="J17">
        <f t="shared" si="3"/>
        <v>227.23765432098767</v>
      </c>
    </row>
    <row r="18" spans="1:10">
      <c r="A18">
        <v>4.2310699999999999</v>
      </c>
      <c r="B18">
        <v>47.52861</v>
      </c>
      <c r="C18">
        <v>3.2145800000000002</v>
      </c>
      <c r="D18">
        <v>0</v>
      </c>
      <c r="E18">
        <v>2</v>
      </c>
      <c r="F18">
        <f t="shared" si="0"/>
        <v>2</v>
      </c>
      <c r="H18" s="38">
        <f t="shared" si="1"/>
        <v>0</v>
      </c>
      <c r="I18" s="38">
        <f t="shared" si="2"/>
        <v>174.15667153868196</v>
      </c>
      <c r="J18">
        <f t="shared" si="3"/>
        <v>163.61111111111111</v>
      </c>
    </row>
    <row r="19" spans="1:10">
      <c r="A19">
        <v>5.1234999999999999</v>
      </c>
      <c r="B19">
        <v>47.961570000000002</v>
      </c>
      <c r="C19">
        <v>1.6773</v>
      </c>
      <c r="D19">
        <v>4</v>
      </c>
      <c r="E19">
        <v>3</v>
      </c>
      <c r="F19">
        <f t="shared" si="0"/>
        <v>1</v>
      </c>
      <c r="H19" s="38">
        <f t="shared" si="1"/>
        <v>156.75457818452929</v>
      </c>
      <c r="I19" s="38">
        <f t="shared" si="2"/>
        <v>215.36627158516097</v>
      </c>
      <c r="J19">
        <f t="shared" si="3"/>
        <v>55.90878565027085</v>
      </c>
    </row>
    <row r="20" spans="1:10">
      <c r="A20">
        <v>3.16208</v>
      </c>
      <c r="B20">
        <v>47.508139999999997</v>
      </c>
      <c r="C20">
        <v>2.3524500000000002</v>
      </c>
      <c r="D20">
        <v>0</v>
      </c>
      <c r="E20">
        <v>0</v>
      </c>
      <c r="F20">
        <f t="shared" si="0"/>
        <v>0</v>
      </c>
      <c r="H20" s="38">
        <f t="shared" si="1"/>
        <v>0</v>
      </c>
      <c r="I20" s="38">
        <f t="shared" si="2"/>
        <v>170.52324653868143</v>
      </c>
      <c r="J20">
        <f t="shared" si="3"/>
        <v>32.722222222222221</v>
      </c>
    </row>
    <row r="21" spans="1:10">
      <c r="A21">
        <v>6.24655</v>
      </c>
      <c r="B21">
        <v>47.189450000000001</v>
      </c>
      <c r="C21">
        <v>3.6313599999999999</v>
      </c>
      <c r="D21">
        <v>9</v>
      </c>
      <c r="E21">
        <v>8</v>
      </c>
      <c r="F21">
        <f t="shared" si="0"/>
        <v>1</v>
      </c>
      <c r="H21" s="38">
        <f t="shared" si="1"/>
        <v>359</v>
      </c>
      <c r="I21" s="38">
        <f t="shared" si="2"/>
        <v>113.95577153868203</v>
      </c>
      <c r="J21">
        <f t="shared" si="3"/>
        <v>96.348765432098773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519-4034-3047-8A89-EB76FBACBF0D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41</v>
      </c>
      <c r="H1" t="s">
        <v>26</v>
      </c>
      <c r="I1" t="s">
        <v>27</v>
      </c>
      <c r="J1" t="s">
        <v>35</v>
      </c>
    </row>
    <row r="2" spans="1:10">
      <c r="A2">
        <v>5.0953499999999998</v>
      </c>
      <c r="B2">
        <v>47.1661</v>
      </c>
      <c r="C2">
        <v>1.9803999999999999</v>
      </c>
      <c r="D2">
        <v>4</v>
      </c>
      <c r="E2">
        <v>3</v>
      </c>
      <c r="F2">
        <f>ABS(D2-E2)</f>
        <v>1</v>
      </c>
      <c r="G2">
        <v>4.5811648693135698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167.57962333285292</v>
      </c>
      <c r="J2">
        <f>ABS(360/(MAX($E$2:$E$21)+1)*(E2+0.5)-H2) * ((620+(620/MAX($E$2:$E$21)) / 2 ) / 360)</f>
        <v>207.3125</v>
      </c>
    </row>
    <row r="3" spans="1:10">
      <c r="A3">
        <v>3.7494900000000002</v>
      </c>
      <c r="B3">
        <v>46.814529999999998</v>
      </c>
      <c r="C3">
        <v>1.9265600000000001</v>
      </c>
      <c r="D3">
        <v>0</v>
      </c>
      <c r="E3">
        <v>1</v>
      </c>
      <c r="F3">
        <f t="shared" ref="F3:F21" si="0">ABS(D3-E3)</f>
        <v>1</v>
      </c>
      <c r="G3">
        <v>47.227623248828998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105.1759483328525</v>
      </c>
      <c r="J3">
        <f t="shared" ref="J3:J21" si="3">ABS(360/(MAX($E$2:$E$21)+1)*(E3+0.5)-H3) * ((620+(620/MAX($E$2:$E$21)) / 2 ) / 360)</f>
        <v>209.25</v>
      </c>
    </row>
    <row r="4" spans="1:10">
      <c r="A4">
        <v>4.7297599999999997</v>
      </c>
      <c r="B4">
        <v>47.289990000000003</v>
      </c>
      <c r="C4">
        <v>1.3473299999999999</v>
      </c>
      <c r="D4">
        <v>3</v>
      </c>
      <c r="E4">
        <v>2</v>
      </c>
      <c r="F4">
        <f t="shared" si="0"/>
        <v>1</v>
      </c>
      <c r="H4" s="38">
        <f t="shared" si="1"/>
        <v>233.19705678574192</v>
      </c>
      <c r="I4" s="38">
        <f t="shared" si="2"/>
        <v>184.12859929318324</v>
      </c>
      <c r="J4">
        <f t="shared" si="3"/>
        <v>103.06929752237497</v>
      </c>
    </row>
    <row r="5" spans="1:10">
      <c r="A5">
        <v>5.7220500000000003</v>
      </c>
      <c r="B5">
        <v>47.138289999999998</v>
      </c>
      <c r="C5">
        <v>1.6327499999999999</v>
      </c>
      <c r="D5">
        <v>4</v>
      </c>
      <c r="E5">
        <v>4</v>
      </c>
      <c r="F5">
        <f t="shared" si="0"/>
        <v>0</v>
      </c>
      <c r="H5" s="38">
        <f t="shared" si="1"/>
        <v>359</v>
      </c>
      <c r="I5" s="38">
        <f t="shared" si="2"/>
        <v>162.6433483328525</v>
      </c>
      <c r="J5">
        <f t="shared" si="3"/>
        <v>67.8125</v>
      </c>
    </row>
    <row r="6" spans="1:10">
      <c r="A6">
        <v>2.7490399999999999</v>
      </c>
      <c r="B6">
        <v>47.169980000000002</v>
      </c>
      <c r="C6">
        <v>2.4759600000000002</v>
      </c>
      <c r="D6">
        <v>0</v>
      </c>
      <c r="E6">
        <v>0</v>
      </c>
      <c r="F6">
        <f t="shared" si="0"/>
        <v>0</v>
      </c>
      <c r="H6" s="38">
        <f t="shared" si="1"/>
        <v>0</v>
      </c>
      <c r="I6" s="38">
        <f t="shared" si="2"/>
        <v>168.26832333285333</v>
      </c>
      <c r="J6">
        <f t="shared" si="3"/>
        <v>69.75</v>
      </c>
    </row>
    <row r="7" spans="1:10">
      <c r="A7">
        <v>5.6442600000000001</v>
      </c>
      <c r="B7">
        <v>47.129660000000001</v>
      </c>
      <c r="C7">
        <v>2.0584799999999999</v>
      </c>
      <c r="D7">
        <v>4</v>
      </c>
      <c r="E7">
        <v>4</v>
      </c>
      <c r="F7">
        <f t="shared" si="0"/>
        <v>0</v>
      </c>
      <c r="H7" s="38">
        <f t="shared" si="1"/>
        <v>359</v>
      </c>
      <c r="I7" s="38">
        <f t="shared" si="2"/>
        <v>161.11152333285312</v>
      </c>
      <c r="J7">
        <f t="shared" si="3"/>
        <v>67.8125</v>
      </c>
    </row>
    <row r="8" spans="1:10">
      <c r="A8">
        <v>5.15313</v>
      </c>
      <c r="B8">
        <v>47.158679999999997</v>
      </c>
      <c r="C8">
        <v>1.8003400000000001</v>
      </c>
      <c r="D8">
        <v>4</v>
      </c>
      <c r="E8">
        <v>3</v>
      </c>
      <c r="F8">
        <f t="shared" si="0"/>
        <v>1</v>
      </c>
      <c r="H8" s="38">
        <f t="shared" si="1"/>
        <v>359</v>
      </c>
      <c r="I8" s="38">
        <f t="shared" si="2"/>
        <v>166.26257333285233</v>
      </c>
      <c r="J8">
        <f t="shared" si="3"/>
        <v>207.3125</v>
      </c>
    </row>
    <row r="9" spans="1:10">
      <c r="A9">
        <v>2.90855</v>
      </c>
      <c r="B9">
        <v>47.091169999999998</v>
      </c>
      <c r="C9">
        <v>2.4628000000000001</v>
      </c>
      <c r="D9">
        <v>0</v>
      </c>
      <c r="E9">
        <v>0</v>
      </c>
      <c r="F9">
        <f t="shared" si="0"/>
        <v>0</v>
      </c>
      <c r="H9" s="38">
        <f t="shared" si="1"/>
        <v>0</v>
      </c>
      <c r="I9" s="38">
        <f t="shared" si="2"/>
        <v>154.27954833285258</v>
      </c>
      <c r="J9">
        <f t="shared" si="3"/>
        <v>69.75</v>
      </c>
    </row>
    <row r="10" spans="1:10">
      <c r="A10">
        <v>3.7878500000000002</v>
      </c>
      <c r="B10">
        <v>47.25694</v>
      </c>
      <c r="C10">
        <v>2.0601400000000001</v>
      </c>
      <c r="D10">
        <v>0</v>
      </c>
      <c r="E10">
        <v>1</v>
      </c>
      <c r="F10">
        <f t="shared" si="0"/>
        <v>1</v>
      </c>
      <c r="H10" s="38">
        <f t="shared" si="1"/>
        <v>0</v>
      </c>
      <c r="I10" s="38">
        <f t="shared" si="2"/>
        <v>181.14583679318298</v>
      </c>
      <c r="J10">
        <f t="shared" si="3"/>
        <v>209.25</v>
      </c>
    </row>
    <row r="11" spans="1:10">
      <c r="A11">
        <v>4.8263299999999996</v>
      </c>
      <c r="B11">
        <v>47.494509999999998</v>
      </c>
      <c r="C11">
        <v>1.68428</v>
      </c>
      <c r="D11">
        <v>3</v>
      </c>
      <c r="E11">
        <v>2</v>
      </c>
      <c r="F11">
        <f t="shared" si="0"/>
        <v>1</v>
      </c>
      <c r="H11" s="38">
        <f t="shared" si="1"/>
        <v>267.76911678574186</v>
      </c>
      <c r="I11" s="38">
        <f t="shared" si="2"/>
        <v>202.58652929318279</v>
      </c>
      <c r="J11">
        <f t="shared" si="3"/>
        <v>170.05266377237484</v>
      </c>
    </row>
    <row r="12" spans="1:10">
      <c r="A12">
        <v>4.8391299999999999</v>
      </c>
      <c r="B12">
        <v>47.433700000000002</v>
      </c>
      <c r="C12">
        <v>1.6001799999999999</v>
      </c>
      <c r="D12">
        <v>3</v>
      </c>
      <c r="E12">
        <v>2</v>
      </c>
      <c r="F12">
        <f t="shared" si="0"/>
        <v>1</v>
      </c>
      <c r="H12" s="38">
        <f t="shared" si="1"/>
        <v>272.35151678574198</v>
      </c>
      <c r="I12" s="38">
        <f t="shared" si="2"/>
        <v>197.09842679318311</v>
      </c>
      <c r="J12">
        <f t="shared" si="3"/>
        <v>178.93106377237507</v>
      </c>
    </row>
    <row r="13" spans="1:10">
      <c r="A13">
        <v>6.3739800000000004</v>
      </c>
      <c r="B13">
        <v>46.685789999999997</v>
      </c>
      <c r="C13">
        <v>2.1148199999999999</v>
      </c>
      <c r="D13">
        <v>4</v>
      </c>
      <c r="E13">
        <v>4</v>
      </c>
      <c r="F13">
        <f t="shared" si="0"/>
        <v>0</v>
      </c>
      <c r="H13" s="38">
        <f t="shared" si="1"/>
        <v>359</v>
      </c>
      <c r="I13" s="38">
        <f t="shared" si="2"/>
        <v>82.324598332852403</v>
      </c>
      <c r="J13">
        <f t="shared" si="3"/>
        <v>67.8125</v>
      </c>
    </row>
    <row r="14" spans="1:10">
      <c r="A14">
        <v>5.7202700000000002</v>
      </c>
      <c r="B14">
        <v>47.474730000000001</v>
      </c>
      <c r="C14">
        <v>1.40354</v>
      </c>
      <c r="D14">
        <v>4</v>
      </c>
      <c r="E14">
        <v>3</v>
      </c>
      <c r="F14">
        <f t="shared" si="0"/>
        <v>1</v>
      </c>
      <c r="H14" s="38">
        <f t="shared" si="1"/>
        <v>359</v>
      </c>
      <c r="I14" s="38">
        <f t="shared" si="2"/>
        <v>200.80138429318305</v>
      </c>
      <c r="J14">
        <f t="shared" si="3"/>
        <v>207.3125</v>
      </c>
    </row>
    <row r="15" spans="1:10">
      <c r="A15">
        <v>2.9927800000000002</v>
      </c>
      <c r="B15">
        <v>47.028950000000002</v>
      </c>
      <c r="C15">
        <v>3.3552</v>
      </c>
      <c r="D15">
        <v>0</v>
      </c>
      <c r="E15">
        <v>0</v>
      </c>
      <c r="F15">
        <f t="shared" si="0"/>
        <v>0</v>
      </c>
      <c r="H15" s="38">
        <f t="shared" si="1"/>
        <v>0</v>
      </c>
      <c r="I15" s="38">
        <f t="shared" si="2"/>
        <v>143.23549833285321</v>
      </c>
      <c r="J15">
        <f t="shared" si="3"/>
        <v>69.75</v>
      </c>
    </row>
    <row r="16" spans="1:10">
      <c r="A16">
        <v>3.4173100000000001</v>
      </c>
      <c r="B16">
        <v>47.206400000000002</v>
      </c>
      <c r="C16">
        <v>1.51807</v>
      </c>
      <c r="D16">
        <v>0</v>
      </c>
      <c r="E16">
        <v>1</v>
      </c>
      <c r="F16">
        <f t="shared" si="0"/>
        <v>1</v>
      </c>
      <c r="H16" s="38">
        <f t="shared" si="1"/>
        <v>0</v>
      </c>
      <c r="I16" s="38">
        <f t="shared" si="2"/>
        <v>174.73287333285327</v>
      </c>
      <c r="J16">
        <f t="shared" si="3"/>
        <v>209.25</v>
      </c>
    </row>
    <row r="17" spans="1:10">
      <c r="A17">
        <v>2.7857699999999999</v>
      </c>
      <c r="B17">
        <v>47.179319999999997</v>
      </c>
      <c r="C17">
        <v>2.55281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169.92617333285239</v>
      </c>
      <c r="J17">
        <f t="shared" si="3"/>
        <v>69.75</v>
      </c>
    </row>
    <row r="18" spans="1:10">
      <c r="A18">
        <v>3.57605</v>
      </c>
      <c r="B18">
        <v>47.270530000000001</v>
      </c>
      <c r="C18">
        <v>1.9678899999999999</v>
      </c>
      <c r="D18">
        <v>0</v>
      </c>
      <c r="E18">
        <v>1</v>
      </c>
      <c r="F18">
        <f t="shared" si="0"/>
        <v>1</v>
      </c>
      <c r="H18" s="38">
        <f t="shared" si="1"/>
        <v>0</v>
      </c>
      <c r="I18" s="38">
        <f t="shared" si="2"/>
        <v>182.37233429318303</v>
      </c>
      <c r="J18">
        <f t="shared" si="3"/>
        <v>209.25</v>
      </c>
    </row>
    <row r="19" spans="1:10">
      <c r="A19">
        <v>4.4183899999999996</v>
      </c>
      <c r="B19">
        <v>47.422820000000002</v>
      </c>
      <c r="C19">
        <v>1.40876</v>
      </c>
      <c r="D19">
        <v>1</v>
      </c>
      <c r="E19">
        <v>2</v>
      </c>
      <c r="F19">
        <f t="shared" si="0"/>
        <v>1</v>
      </c>
      <c r="H19" s="38">
        <f t="shared" si="1"/>
        <v>121.72659678574186</v>
      </c>
      <c r="I19" s="38">
        <f t="shared" si="2"/>
        <v>196.11650679318308</v>
      </c>
      <c r="J19">
        <f t="shared" si="3"/>
        <v>112.90471872762514</v>
      </c>
    </row>
    <row r="20" spans="1:10">
      <c r="A20">
        <v>6.3930899999999999</v>
      </c>
      <c r="B20">
        <v>46.783920000000002</v>
      </c>
      <c r="C20">
        <v>2.1488800000000001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99.742673332853244</v>
      </c>
      <c r="J20">
        <f t="shared" si="3"/>
        <v>67.8125</v>
      </c>
    </row>
    <row r="21" spans="1:10">
      <c r="A21">
        <v>5.8265900000000004</v>
      </c>
      <c r="B21">
        <v>47.479680000000002</v>
      </c>
      <c r="C21">
        <v>1.93509</v>
      </c>
      <c r="D21">
        <v>4</v>
      </c>
      <c r="E21">
        <v>3</v>
      </c>
      <c r="F21">
        <f t="shared" si="0"/>
        <v>1</v>
      </c>
      <c r="H21" s="38">
        <f t="shared" si="1"/>
        <v>359</v>
      </c>
      <c r="I21" s="38">
        <f t="shared" si="2"/>
        <v>201.24812179318312</v>
      </c>
      <c r="J21">
        <f t="shared" si="3"/>
        <v>207.3125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1E4-70D8-0643-9CD9-42AE532647D2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51</v>
      </c>
      <c r="H1" t="s">
        <v>26</v>
      </c>
      <c r="I1" t="s">
        <v>27</v>
      </c>
      <c r="J1" t="s">
        <v>35</v>
      </c>
    </row>
    <row r="2" spans="1:10">
      <c r="A2">
        <v>3.5266099999999998</v>
      </c>
      <c r="B2">
        <v>53.167630000000003</v>
      </c>
      <c r="C2">
        <v>2.8692000000000002</v>
      </c>
      <c r="D2">
        <v>5</v>
      </c>
      <c r="E2">
        <v>5</v>
      </c>
      <c r="F2">
        <f>ABS(D2-E2)</f>
        <v>0</v>
      </c>
      <c r="G2">
        <v>4.1067655962358396</v>
      </c>
      <c r="H2" s="38">
        <f>MIN(359, MAX(0, (A2 - $G$2 + 0.5) * 358 / 1 + 1))</f>
        <v>0</v>
      </c>
      <c r="I2" s="38">
        <f>IF(B2 &lt; $G$3,MAX(0,(B2 - $G$3  + 1) * (178.5 -1) / 1 + 1), MIN(359, (B2 - $G$3) * (359 - 178.5) / 2 + 178.5))</f>
        <v>259.2276657059553</v>
      </c>
      <c r="J2">
        <f>ABS(360/(MAX($E$2:$E$21)+1)*(E2+0.5)-(360-I2)) * ((620+(620/MAX($E$2:$E$21)) / 2 ) / 360)</f>
        <v>3.1326785986842665</v>
      </c>
    </row>
    <row r="3" spans="1:10">
      <c r="A3">
        <v>3.5827</v>
      </c>
      <c r="B3">
        <v>51.809199999999997</v>
      </c>
      <c r="C3">
        <v>1.2655099999999999</v>
      </c>
      <c r="D3">
        <v>14</v>
      </c>
      <c r="E3">
        <v>14</v>
      </c>
      <c r="F3">
        <f t="shared" ref="F3:F21" si="0">ABS(D3-E3)</f>
        <v>0</v>
      </c>
      <c r="G3">
        <v>52.273140629296897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96.15053829980026</v>
      </c>
      <c r="J3">
        <f t="shared" ref="J3:J21" si="3">ABS(360/(MAX($E$2:$E$21)+1)*(E3+0.5)-(360-I3)) * ((620+(620/MAX($E$2:$E$21)) / 2 ) / 360)</f>
        <v>5.0365485314934242</v>
      </c>
    </row>
    <row r="4" spans="1:10">
      <c r="A4">
        <v>3.5705499999999999</v>
      </c>
      <c r="B4">
        <v>52.368769999999998</v>
      </c>
      <c r="C4">
        <v>1.1865600000000001</v>
      </c>
      <c r="D4">
        <v>9</v>
      </c>
      <c r="E4">
        <v>9</v>
      </c>
      <c r="F4">
        <f t="shared" si="0"/>
        <v>0</v>
      </c>
      <c r="H4" s="38">
        <f t="shared" si="1"/>
        <v>0</v>
      </c>
      <c r="I4" s="38">
        <f t="shared" si="2"/>
        <v>187.13055070595485</v>
      </c>
      <c r="J4">
        <f t="shared" si="3"/>
        <v>3.3043336206148988</v>
      </c>
    </row>
    <row r="5" spans="1:10">
      <c r="A5">
        <v>3.3794200000000001</v>
      </c>
      <c r="B5">
        <v>53.905369999999998</v>
      </c>
      <c r="C5">
        <v>2.8242699999999998</v>
      </c>
      <c r="D5">
        <v>1</v>
      </c>
      <c r="E5">
        <v>2</v>
      </c>
      <c r="F5">
        <f t="shared" si="0"/>
        <v>1</v>
      </c>
      <c r="H5" s="38">
        <f t="shared" si="1"/>
        <v>0</v>
      </c>
      <c r="I5" s="38">
        <f t="shared" si="2"/>
        <v>325.80870070595483</v>
      </c>
      <c r="J5">
        <f t="shared" si="3"/>
        <v>19.104852563595603</v>
      </c>
    </row>
    <row r="6" spans="1:10">
      <c r="A6">
        <v>3.4773399999999999</v>
      </c>
      <c r="B6">
        <v>52.773510000000002</v>
      </c>
      <c r="C6">
        <v>1.22587</v>
      </c>
      <c r="D6">
        <v>7</v>
      </c>
      <c r="E6">
        <v>7</v>
      </c>
      <c r="F6">
        <f t="shared" si="0"/>
        <v>0</v>
      </c>
      <c r="H6" s="38">
        <f t="shared" si="1"/>
        <v>0</v>
      </c>
      <c r="I6" s="38">
        <f t="shared" si="2"/>
        <v>223.65833570595521</v>
      </c>
      <c r="J6">
        <f t="shared" si="3"/>
        <v>2.3714504846493436</v>
      </c>
    </row>
    <row r="7" spans="1:10">
      <c r="A7">
        <v>3.4349099999999999</v>
      </c>
      <c r="B7">
        <v>53.03181</v>
      </c>
      <c r="C7">
        <v>1.67655</v>
      </c>
      <c r="D7">
        <v>6</v>
      </c>
      <c r="E7">
        <v>6</v>
      </c>
      <c r="F7">
        <f t="shared" si="0"/>
        <v>0</v>
      </c>
      <c r="H7" s="38">
        <f t="shared" si="1"/>
        <v>0</v>
      </c>
      <c r="I7" s="38">
        <f t="shared" si="2"/>
        <v>246.96991070595504</v>
      </c>
      <c r="J7">
        <f t="shared" si="3"/>
        <v>7.0169912916661525</v>
      </c>
    </row>
    <row r="8" spans="1:10">
      <c r="A8">
        <v>3.5516100000000002</v>
      </c>
      <c r="B8">
        <v>52.269480000000001</v>
      </c>
      <c r="C8">
        <v>2.11598</v>
      </c>
      <c r="D8">
        <v>10</v>
      </c>
      <c r="E8">
        <v>11</v>
      </c>
      <c r="F8">
        <f t="shared" si="0"/>
        <v>1</v>
      </c>
      <c r="H8" s="38">
        <f t="shared" si="1"/>
        <v>0</v>
      </c>
      <c r="I8" s="38">
        <f t="shared" si="2"/>
        <v>177.85023829980105</v>
      </c>
      <c r="J8">
        <f t="shared" si="3"/>
        <v>43.923886117630801</v>
      </c>
    </row>
    <row r="9" spans="1:10">
      <c r="A9">
        <v>3.39507</v>
      </c>
      <c r="B9">
        <v>54.258290000000002</v>
      </c>
      <c r="C9">
        <v>1.5515399999999999</v>
      </c>
      <c r="D9">
        <v>0</v>
      </c>
      <c r="E9">
        <v>0</v>
      </c>
      <c r="F9">
        <f t="shared" si="0"/>
        <v>0</v>
      </c>
      <c r="H9" s="38">
        <f t="shared" si="1"/>
        <v>0</v>
      </c>
      <c r="I9" s="38">
        <f t="shared" si="2"/>
        <v>357.65973070595527</v>
      </c>
      <c r="J9">
        <f t="shared" si="3"/>
        <v>11.771366116227952</v>
      </c>
    </row>
    <row r="10" spans="1:10">
      <c r="A10">
        <v>3.7150799999999999</v>
      </c>
      <c r="B10">
        <v>51.583399999999997</v>
      </c>
      <c r="C10">
        <v>3.1954400000000001</v>
      </c>
      <c r="D10">
        <v>16</v>
      </c>
      <c r="E10">
        <v>16</v>
      </c>
      <c r="F10">
        <f t="shared" si="0"/>
        <v>0</v>
      </c>
      <c r="H10" s="38">
        <f t="shared" si="1"/>
        <v>39.776556547569406</v>
      </c>
      <c r="I10" s="38">
        <f t="shared" si="2"/>
        <v>56.071038299800335</v>
      </c>
      <c r="J10">
        <f t="shared" si="3"/>
        <v>12.247243706931913</v>
      </c>
    </row>
    <row r="11" spans="1:10">
      <c r="A11">
        <v>3.5972900000000001</v>
      </c>
      <c r="B11">
        <v>52.020800000000001</v>
      </c>
      <c r="C11">
        <v>2.7675999999999998</v>
      </c>
      <c r="D11">
        <v>12</v>
      </c>
      <c r="E11">
        <v>12</v>
      </c>
      <c r="F11">
        <f t="shared" si="0"/>
        <v>0</v>
      </c>
      <c r="H11" s="38">
        <f t="shared" si="1"/>
        <v>0</v>
      </c>
      <c r="I11" s="38">
        <f t="shared" si="2"/>
        <v>133.70953829980101</v>
      </c>
      <c r="J11">
        <f t="shared" si="3"/>
        <v>2.2809476542990903</v>
      </c>
    </row>
    <row r="12" spans="1:10">
      <c r="A12">
        <v>3.7071999999999998</v>
      </c>
      <c r="B12">
        <v>51.259900000000002</v>
      </c>
      <c r="C12">
        <v>2.0362900000000002</v>
      </c>
      <c r="D12">
        <v>19</v>
      </c>
      <c r="E12">
        <v>19</v>
      </c>
      <c r="F12">
        <f t="shared" si="0"/>
        <v>0</v>
      </c>
      <c r="H12" s="38">
        <f t="shared" si="1"/>
        <v>36.955516547569367</v>
      </c>
      <c r="I12" s="38">
        <f t="shared" si="2"/>
        <v>0</v>
      </c>
      <c r="J12">
        <f t="shared" si="3"/>
        <v>15.907894736842104</v>
      </c>
    </row>
    <row r="13" spans="1:10">
      <c r="A13">
        <v>3.5777299999999999</v>
      </c>
      <c r="B13">
        <v>53.464689999999997</v>
      </c>
      <c r="C13">
        <v>3.0710899999999999</v>
      </c>
      <c r="D13">
        <v>4</v>
      </c>
      <c r="E13">
        <v>4</v>
      </c>
      <c r="F13">
        <f t="shared" si="0"/>
        <v>0</v>
      </c>
      <c r="H13" s="38">
        <f t="shared" si="1"/>
        <v>0</v>
      </c>
      <c r="I13" s="38">
        <f t="shared" si="2"/>
        <v>286.03733070595479</v>
      </c>
      <c r="J13">
        <f t="shared" si="3"/>
        <v>12.438790677630609</v>
      </c>
    </row>
    <row r="14" spans="1:10">
      <c r="A14">
        <v>3.66208</v>
      </c>
      <c r="B14">
        <v>52.642919999999997</v>
      </c>
      <c r="C14">
        <v>2.6658499999999998</v>
      </c>
      <c r="D14">
        <v>8</v>
      </c>
      <c r="E14">
        <v>8</v>
      </c>
      <c r="F14">
        <f t="shared" si="0"/>
        <v>0</v>
      </c>
      <c r="H14" s="38">
        <f t="shared" si="1"/>
        <v>20.802556547569427</v>
      </c>
      <c r="I14" s="38">
        <f t="shared" si="2"/>
        <v>211.87258820595474</v>
      </c>
      <c r="J14">
        <f t="shared" si="3"/>
        <v>8.6125133640340383</v>
      </c>
    </row>
    <row r="15" spans="1:10">
      <c r="A15">
        <v>3.73529</v>
      </c>
      <c r="B15">
        <v>51.52514</v>
      </c>
      <c r="C15">
        <v>2.1035900000000001</v>
      </c>
      <c r="D15">
        <v>17</v>
      </c>
      <c r="E15">
        <v>17</v>
      </c>
      <c r="F15">
        <f t="shared" si="0"/>
        <v>0</v>
      </c>
      <c r="H15" s="38">
        <f t="shared" si="1"/>
        <v>47.011736547569427</v>
      </c>
      <c r="I15" s="38">
        <f t="shared" si="2"/>
        <v>45.729888299800855</v>
      </c>
      <c r="J15">
        <f t="shared" si="3"/>
        <v>1.2901095825427269</v>
      </c>
    </row>
    <row r="16" spans="1:10">
      <c r="A16">
        <v>3.6704599999999998</v>
      </c>
      <c r="B16">
        <v>51.864960000000004</v>
      </c>
      <c r="C16">
        <v>1.5426800000000001</v>
      </c>
      <c r="D16">
        <v>14</v>
      </c>
      <c r="E16">
        <v>13</v>
      </c>
      <c r="F16">
        <f t="shared" si="0"/>
        <v>1</v>
      </c>
      <c r="H16" s="38">
        <f t="shared" si="1"/>
        <v>23.802596547569369</v>
      </c>
      <c r="I16" s="38">
        <f t="shared" si="2"/>
        <v>106.04793829980142</v>
      </c>
      <c r="J16">
        <f t="shared" si="3"/>
        <v>19.358249408684337</v>
      </c>
    </row>
    <row r="17" spans="1:10">
      <c r="A17">
        <v>3.6137999999999999</v>
      </c>
      <c r="B17">
        <v>52.212670000000003</v>
      </c>
      <c r="C17">
        <v>1.42781</v>
      </c>
      <c r="D17">
        <v>10</v>
      </c>
      <c r="E17">
        <v>10</v>
      </c>
      <c r="F17">
        <f t="shared" si="0"/>
        <v>0</v>
      </c>
      <c r="H17" s="38">
        <f t="shared" si="1"/>
        <v>3.518316547569392</v>
      </c>
      <c r="I17" s="38">
        <f t="shared" si="2"/>
        <v>167.76646329980127</v>
      </c>
      <c r="J17">
        <f t="shared" si="3"/>
        <v>5.7154179393863451</v>
      </c>
    </row>
    <row r="18" spans="1:10">
      <c r="A18">
        <v>3.4599099999999998</v>
      </c>
      <c r="B18">
        <v>53.924610000000001</v>
      </c>
      <c r="C18">
        <v>2.01356</v>
      </c>
      <c r="D18">
        <v>1</v>
      </c>
      <c r="E18">
        <v>1</v>
      </c>
      <c r="F18">
        <f t="shared" si="0"/>
        <v>0</v>
      </c>
      <c r="H18" s="38">
        <f t="shared" si="1"/>
        <v>0</v>
      </c>
      <c r="I18" s="38">
        <f t="shared" si="2"/>
        <v>327.54511070595515</v>
      </c>
      <c r="J18">
        <f t="shared" si="3"/>
        <v>9.6417560767547066</v>
      </c>
    </row>
    <row r="19" spans="1:10">
      <c r="A19">
        <v>3.4433099999999999</v>
      </c>
      <c r="B19">
        <v>53.59301</v>
      </c>
      <c r="C19">
        <v>2.3624000000000001</v>
      </c>
      <c r="D19">
        <v>3</v>
      </c>
      <c r="E19">
        <v>3</v>
      </c>
      <c r="F19">
        <f t="shared" si="0"/>
        <v>0</v>
      </c>
      <c r="H19" s="38">
        <f t="shared" si="1"/>
        <v>0</v>
      </c>
      <c r="I19" s="38">
        <f t="shared" si="2"/>
        <v>297.61821070595499</v>
      </c>
      <c r="J19">
        <f t="shared" si="3"/>
        <v>1.0927145372800982</v>
      </c>
    </row>
    <row r="20" spans="1:10">
      <c r="A20">
        <v>3.5889799999999998</v>
      </c>
      <c r="B20">
        <v>51.407710000000002</v>
      </c>
      <c r="C20">
        <v>3.17266</v>
      </c>
      <c r="D20">
        <v>18</v>
      </c>
      <c r="E20">
        <v>18</v>
      </c>
      <c r="F20">
        <f t="shared" si="0"/>
        <v>0</v>
      </c>
      <c r="H20" s="38">
        <f t="shared" si="1"/>
        <v>0</v>
      </c>
      <c r="I20" s="38">
        <f t="shared" si="2"/>
        <v>24.886063299801066</v>
      </c>
      <c r="J20">
        <f t="shared" si="3"/>
        <v>3.736475834123504</v>
      </c>
    </row>
    <row r="21" spans="1:10">
      <c r="A21">
        <v>3.4788600000000001</v>
      </c>
      <c r="B21">
        <v>51.796210000000002</v>
      </c>
      <c r="C21">
        <v>2.3175400000000002</v>
      </c>
      <c r="D21">
        <v>14</v>
      </c>
      <c r="E21">
        <v>15</v>
      </c>
      <c r="F21">
        <f t="shared" si="0"/>
        <v>1</v>
      </c>
      <c r="H21" s="38">
        <f t="shared" si="1"/>
        <v>0</v>
      </c>
      <c r="I21" s="38">
        <f t="shared" si="2"/>
        <v>93.84481329980116</v>
      </c>
      <c r="J21">
        <f t="shared" si="3"/>
        <v>22.703770876402924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35B0-91C5-C443-B8DD-461EAF4A0A81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52</v>
      </c>
      <c r="H1" t="s">
        <v>26</v>
      </c>
      <c r="I1" t="s">
        <v>27</v>
      </c>
      <c r="J1" t="s">
        <v>35</v>
      </c>
    </row>
    <row r="2" spans="1:10">
      <c r="A2">
        <v>3.9234</v>
      </c>
      <c r="B2">
        <v>53.610390000000002</v>
      </c>
      <c r="C2">
        <v>2.8495400000000002</v>
      </c>
      <c r="D2">
        <v>1</v>
      </c>
      <c r="E2">
        <v>1</v>
      </c>
      <c r="F2">
        <f>ABS(D2-E2)</f>
        <v>0</v>
      </c>
      <c r="G2">
        <v>3.9476853971640602</v>
      </c>
      <c r="H2" s="38">
        <f>MIN(359, MAX(0, (A2 - $G$2 + 0.5) * 358 / 1 + 1))</f>
        <v>171.30582781526644</v>
      </c>
      <c r="I2" s="38">
        <f>IF(B2 &lt; $G$3,MAX(0,(B2 - $G$3  + 1) * (178.5 -1) / 1 + 1), MIN(359, (B2 - $G$3) * (359 - 178.5) / 2 + 178.5))</f>
        <v>319.07354340690699</v>
      </c>
      <c r="J2">
        <f>ABS(360/(MAX($E$2:$E$21)+1)*(E2+0.5)-(360-I2)) * ((620+(620/MAX($E$2:$E$21)) / 2 ) / 360)</f>
        <v>8.7874692007750266</v>
      </c>
    </row>
    <row r="3" spans="1:10">
      <c r="A3">
        <v>3.9922900000000001</v>
      </c>
      <c r="B3">
        <v>51.673850000000002</v>
      </c>
      <c r="C3">
        <v>4.2071699999999996</v>
      </c>
      <c r="D3">
        <v>10</v>
      </c>
      <c r="E3">
        <v>10</v>
      </c>
      <c r="F3">
        <f t="shared" ref="F3:F21" si="0">ABS(D3-E3)</f>
        <v>0</v>
      </c>
      <c r="G3">
        <v>52.052788411003803</v>
      </c>
      <c r="H3" s="38">
        <f t="shared" ref="H3:H21" si="1">MIN(359, MAX(0, (A3 - $G$2 + 0.5) * 358 / 1 + 1))</f>
        <v>195.9684478152665</v>
      </c>
      <c r="I3" s="38">
        <f t="shared" ref="I3:I21" si="2">IF(B3 &lt; $G$3,MAX(0,(B3 - $G$3  + 1) * (178.5 -1) / 1 + 1), MIN(359, (B3 - $G$3) * (359 - 178.5) / 2 + 178.5))</f>
        <v>111.23843204682524</v>
      </c>
      <c r="J3">
        <f t="shared" ref="J3:J21" si="3">ABS(360/(MAX($E$2:$E$21)+1)*(E3+0.5)-(360-I3)) * ((620+(620/MAX($E$2:$E$21)) / 2 ) / 360)</f>
        <v>5.776488908920415</v>
      </c>
    </row>
    <row r="4" spans="1:10">
      <c r="A4">
        <v>3.9607700000000001</v>
      </c>
      <c r="B4">
        <v>53.32808</v>
      </c>
      <c r="C4">
        <v>1.51501</v>
      </c>
      <c r="D4">
        <v>2</v>
      </c>
      <c r="E4">
        <v>2</v>
      </c>
      <c r="F4">
        <f t="shared" si="0"/>
        <v>0</v>
      </c>
      <c r="H4" s="38">
        <f t="shared" si="1"/>
        <v>184.68428781526649</v>
      </c>
      <c r="I4" s="38">
        <f t="shared" si="2"/>
        <v>293.59506590690677</v>
      </c>
      <c r="J4">
        <f t="shared" si="3"/>
        <v>11.424674106529395</v>
      </c>
    </row>
    <row r="5" spans="1:10">
      <c r="A5">
        <v>3.9203999999999999</v>
      </c>
      <c r="B5">
        <v>53.88944</v>
      </c>
      <c r="C5">
        <v>1.0446599999999999</v>
      </c>
      <c r="D5">
        <v>0</v>
      </c>
      <c r="E5">
        <v>0</v>
      </c>
      <c r="F5">
        <f t="shared" si="0"/>
        <v>0</v>
      </c>
      <c r="H5" s="38">
        <f t="shared" si="1"/>
        <v>170.2318278152664</v>
      </c>
      <c r="I5" s="38">
        <f t="shared" si="2"/>
        <v>344.25780590690681</v>
      </c>
      <c r="J5">
        <f t="shared" si="3"/>
        <v>6.675064463672177</v>
      </c>
    </row>
    <row r="6" spans="1:10">
      <c r="A6">
        <v>3.9300899999999999</v>
      </c>
      <c r="B6">
        <v>52.674639999999997</v>
      </c>
      <c r="C6">
        <v>1.58765</v>
      </c>
      <c r="D6">
        <v>5</v>
      </c>
      <c r="E6">
        <v>5</v>
      </c>
      <c r="F6">
        <f t="shared" si="0"/>
        <v>0</v>
      </c>
      <c r="H6" s="38">
        <f t="shared" si="1"/>
        <v>173.7008478152664</v>
      </c>
      <c r="I6" s="38">
        <f t="shared" si="2"/>
        <v>234.62210590690648</v>
      </c>
      <c r="J6">
        <f t="shared" si="3"/>
        <v>11.812050020454222</v>
      </c>
    </row>
    <row r="7" spans="1:10">
      <c r="A7">
        <v>3.9843899999999999</v>
      </c>
      <c r="B7">
        <v>51.570210000000003</v>
      </c>
      <c r="C7">
        <v>2.08142</v>
      </c>
      <c r="D7">
        <v>11</v>
      </c>
      <c r="E7">
        <v>11</v>
      </c>
      <c r="F7">
        <f t="shared" si="0"/>
        <v>0</v>
      </c>
      <c r="H7" s="38">
        <f t="shared" si="1"/>
        <v>193.14024781526641</v>
      </c>
      <c r="I7" s="38">
        <f t="shared" si="2"/>
        <v>92.84233204682549</v>
      </c>
      <c r="J7">
        <f t="shared" si="3"/>
        <v>15.772334345428824</v>
      </c>
    </row>
    <row r="8" spans="1:10">
      <c r="A8">
        <v>3.9396800000000001</v>
      </c>
      <c r="B8">
        <v>51.920819999999999</v>
      </c>
      <c r="C8">
        <v>1.2815300000000001</v>
      </c>
      <c r="D8">
        <v>8</v>
      </c>
      <c r="E8">
        <v>8</v>
      </c>
      <c r="F8">
        <f t="shared" si="0"/>
        <v>0</v>
      </c>
      <c r="H8" s="38">
        <f t="shared" si="1"/>
        <v>177.13406781526646</v>
      </c>
      <c r="I8" s="38">
        <f t="shared" si="2"/>
        <v>155.07560704682479</v>
      </c>
      <c r="J8">
        <f t="shared" si="3"/>
        <v>1.6488675890962652</v>
      </c>
    </row>
    <row r="9" spans="1:10">
      <c r="A9">
        <v>3.8943599999999998</v>
      </c>
      <c r="B9">
        <v>52.263860000000001</v>
      </c>
      <c r="C9">
        <v>1.4414899999999999</v>
      </c>
      <c r="D9">
        <v>6</v>
      </c>
      <c r="E9">
        <v>6</v>
      </c>
      <c r="F9">
        <f t="shared" si="0"/>
        <v>0</v>
      </c>
      <c r="H9" s="38">
        <f t="shared" si="1"/>
        <v>160.90950781526638</v>
      </c>
      <c r="I9" s="38">
        <f t="shared" si="2"/>
        <v>197.54921090690686</v>
      </c>
      <c r="J9">
        <f t="shared" si="3"/>
        <v>11.506467052957793</v>
      </c>
    </row>
    <row r="10" spans="1:10">
      <c r="A10">
        <v>3.9075099999999998</v>
      </c>
      <c r="B10">
        <v>51.406509999999997</v>
      </c>
      <c r="C10">
        <v>1.5849599999999999</v>
      </c>
      <c r="D10">
        <v>12</v>
      </c>
      <c r="E10">
        <v>12</v>
      </c>
      <c r="F10">
        <f t="shared" si="0"/>
        <v>0</v>
      </c>
      <c r="H10" s="38">
        <f t="shared" si="1"/>
        <v>165.6172078152664</v>
      </c>
      <c r="I10" s="38">
        <f t="shared" si="2"/>
        <v>63.785582046824473</v>
      </c>
      <c r="J10">
        <f t="shared" si="3"/>
        <v>6.7524568652682309</v>
      </c>
    </row>
    <row r="11" spans="1:10">
      <c r="A11">
        <v>3.8754599999999999</v>
      </c>
      <c r="B11">
        <v>51.772010000000002</v>
      </c>
      <c r="C11">
        <v>1.3405899999999999</v>
      </c>
      <c r="D11">
        <v>9</v>
      </c>
      <c r="E11">
        <v>9</v>
      </c>
      <c r="F11">
        <f t="shared" si="0"/>
        <v>0</v>
      </c>
      <c r="H11" s="38">
        <f t="shared" si="1"/>
        <v>154.14330781526641</v>
      </c>
      <c r="I11" s="38">
        <f t="shared" si="2"/>
        <v>128.66183204682525</v>
      </c>
      <c r="J11">
        <f t="shared" si="3"/>
        <v>5.9543908529843197</v>
      </c>
    </row>
    <row r="12" spans="1:10">
      <c r="A12">
        <v>3.9377599999999999</v>
      </c>
      <c r="B12">
        <v>51.311100000000003</v>
      </c>
      <c r="C12">
        <v>1.0582499999999999</v>
      </c>
      <c r="D12">
        <v>13</v>
      </c>
      <c r="E12">
        <v>13</v>
      </c>
      <c r="F12">
        <f t="shared" si="0"/>
        <v>0</v>
      </c>
      <c r="H12" s="38">
        <f t="shared" si="1"/>
        <v>176.44670781526642</v>
      </c>
      <c r="I12" s="38">
        <f t="shared" si="2"/>
        <v>46.850307046825534</v>
      </c>
      <c r="J12">
        <f t="shared" si="3"/>
        <v>19.354019910905095</v>
      </c>
    </row>
    <row r="13" spans="1:10">
      <c r="A13">
        <v>3.8364099999999999</v>
      </c>
      <c r="B13">
        <v>53.112490000000001</v>
      </c>
      <c r="C13">
        <v>2.2705099999999998</v>
      </c>
      <c r="D13">
        <v>3</v>
      </c>
      <c r="E13">
        <v>3</v>
      </c>
      <c r="F13">
        <f t="shared" si="0"/>
        <v>0</v>
      </c>
      <c r="H13" s="38">
        <f t="shared" si="1"/>
        <v>140.1634078152664</v>
      </c>
      <c r="I13" s="38">
        <f t="shared" si="2"/>
        <v>274.13806840690688</v>
      </c>
      <c r="J13">
        <f t="shared" si="3"/>
        <v>3.3211835360926845</v>
      </c>
    </row>
    <row r="14" spans="1:10">
      <c r="A14">
        <v>4.0054299999999996</v>
      </c>
      <c r="B14">
        <v>51.007489999999997</v>
      </c>
      <c r="C14">
        <v>1.1574</v>
      </c>
      <c r="D14">
        <v>14</v>
      </c>
      <c r="E14">
        <v>14</v>
      </c>
      <c r="F14">
        <f t="shared" si="0"/>
        <v>0</v>
      </c>
      <c r="H14" s="38">
        <f t="shared" si="1"/>
        <v>200.67256781526632</v>
      </c>
      <c r="I14" s="38">
        <f t="shared" si="2"/>
        <v>0</v>
      </c>
      <c r="J14">
        <f t="shared" si="3"/>
        <v>21.404761904761905</v>
      </c>
    </row>
    <row r="15" spans="1:10">
      <c r="A15">
        <v>3.8998900000000001</v>
      </c>
      <c r="B15">
        <v>51.983840000000001</v>
      </c>
      <c r="C15">
        <v>1.07037</v>
      </c>
      <c r="D15">
        <v>8</v>
      </c>
      <c r="E15">
        <v>7</v>
      </c>
      <c r="F15">
        <f t="shared" si="0"/>
        <v>1</v>
      </c>
      <c r="H15" s="38">
        <f t="shared" si="1"/>
        <v>162.88924781526649</v>
      </c>
      <c r="I15" s="38">
        <f t="shared" si="2"/>
        <v>166.26165704682509</v>
      </c>
      <c r="J15">
        <f t="shared" si="3"/>
        <v>24.505496656556033</v>
      </c>
    </row>
    <row r="16" spans="1:10">
      <c r="A16">
        <v>3.8561999999999999</v>
      </c>
      <c r="B16">
        <v>52.893650000000001</v>
      </c>
      <c r="C16">
        <v>2.0604200000000001</v>
      </c>
      <c r="D16">
        <v>4</v>
      </c>
      <c r="E16">
        <v>4</v>
      </c>
      <c r="F16">
        <f t="shared" si="0"/>
        <v>0</v>
      </c>
      <c r="H16" s="38">
        <f t="shared" si="1"/>
        <v>147.2482278152664</v>
      </c>
      <c r="I16" s="38">
        <f t="shared" si="2"/>
        <v>254.38775840690687</v>
      </c>
      <c r="J16">
        <f t="shared" si="3"/>
        <v>4.2591166821612596</v>
      </c>
    </row>
    <row r="17" spans="1:10">
      <c r="A17">
        <v>3.8487499999999999</v>
      </c>
      <c r="B17">
        <v>54.17689</v>
      </c>
      <c r="C17">
        <v>1.3932800000000001</v>
      </c>
      <c r="D17">
        <v>0</v>
      </c>
      <c r="E17">
        <v>0</v>
      </c>
      <c r="F17">
        <f t="shared" si="0"/>
        <v>0</v>
      </c>
      <c r="H17" s="38">
        <f t="shared" si="1"/>
        <v>144.5811278152664</v>
      </c>
      <c r="I17" s="38">
        <f t="shared" si="2"/>
        <v>359</v>
      </c>
      <c r="J17">
        <f t="shared" si="3"/>
        <v>19.621031746031743</v>
      </c>
    </row>
    <row r="18" spans="1:10">
      <c r="A18">
        <v>3.8579400000000001</v>
      </c>
      <c r="B18">
        <v>52.311410000000002</v>
      </c>
      <c r="C18">
        <v>1.6885699999999999</v>
      </c>
      <c r="D18">
        <v>6</v>
      </c>
      <c r="E18">
        <v>6</v>
      </c>
      <c r="F18">
        <f t="shared" si="0"/>
        <v>0</v>
      </c>
      <c r="H18" s="38">
        <f t="shared" si="1"/>
        <v>147.87114781526651</v>
      </c>
      <c r="I18" s="38">
        <f t="shared" si="2"/>
        <v>201.84059840690696</v>
      </c>
      <c r="J18">
        <f t="shared" si="3"/>
        <v>3.8517897464099997</v>
      </c>
    </row>
    <row r="19" spans="1:10">
      <c r="A19">
        <v>3.82911</v>
      </c>
      <c r="B19">
        <v>53.799900000000001</v>
      </c>
      <c r="C19">
        <v>1.6424099999999999</v>
      </c>
      <c r="D19">
        <v>0</v>
      </c>
      <c r="E19">
        <v>1</v>
      </c>
      <c r="F19">
        <f t="shared" si="0"/>
        <v>1</v>
      </c>
      <c r="H19" s="38">
        <f t="shared" si="1"/>
        <v>137.55000781526647</v>
      </c>
      <c r="I19" s="38">
        <f t="shared" si="2"/>
        <v>336.17682090690687</v>
      </c>
      <c r="J19">
        <f t="shared" si="3"/>
        <v>21.720162689105702</v>
      </c>
    </row>
    <row r="20" spans="1:10">
      <c r="A20">
        <v>3.9433699999999998</v>
      </c>
      <c r="B20">
        <v>50.918959999999998</v>
      </c>
      <c r="C20">
        <v>1.23607</v>
      </c>
      <c r="D20">
        <v>14</v>
      </c>
      <c r="E20">
        <v>14</v>
      </c>
      <c r="F20">
        <f t="shared" si="0"/>
        <v>0</v>
      </c>
      <c r="H20" s="38">
        <f t="shared" si="1"/>
        <v>178.45508781526638</v>
      </c>
      <c r="I20" s="38">
        <f t="shared" si="2"/>
        <v>0</v>
      </c>
      <c r="J20">
        <f t="shared" si="3"/>
        <v>21.404761904761905</v>
      </c>
    </row>
    <row r="21" spans="1:10">
      <c r="A21">
        <v>3.8484099999999999</v>
      </c>
      <c r="B21">
        <v>53.417999999999999</v>
      </c>
      <c r="C21">
        <v>1.1587000000000001</v>
      </c>
      <c r="D21">
        <v>2</v>
      </c>
      <c r="E21">
        <v>2</v>
      </c>
      <c r="F21">
        <f t="shared" si="0"/>
        <v>0</v>
      </c>
      <c r="H21" s="38">
        <f t="shared" si="1"/>
        <v>144.45940781526642</v>
      </c>
      <c r="I21" s="38">
        <f t="shared" si="2"/>
        <v>301.7103459069067</v>
      </c>
      <c r="J21">
        <f t="shared" si="3"/>
        <v>3.0507955760101573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811B-3FCB-0D44-8BF3-066871BA5758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53</v>
      </c>
      <c r="H1" t="s">
        <v>26</v>
      </c>
      <c r="I1" t="s">
        <v>27</v>
      </c>
      <c r="J1" t="s">
        <v>35</v>
      </c>
    </row>
    <row r="2" spans="1:10">
      <c r="A2">
        <v>3.7444500000000001</v>
      </c>
      <c r="B2">
        <v>49.211300000000001</v>
      </c>
      <c r="C2">
        <v>1.2363200000000001</v>
      </c>
      <c r="D2">
        <v>8</v>
      </c>
      <c r="E2">
        <v>8</v>
      </c>
      <c r="F2">
        <f>ABS(D2-E2)</f>
        <v>0</v>
      </c>
      <c r="G2">
        <v>3.6038838154887198</v>
      </c>
      <c r="H2" s="38">
        <f>MIN(359, MAX(0, (A2 - $G$2 + 0.5) * 358 / 1 + 1))</f>
        <v>230.32269405503831</v>
      </c>
      <c r="I2" s="38">
        <f>IF(B2 &lt; $G$3,MAX(0,(B2 - $G$3  + 1) * (178.5 -1) / 1 + 1), MIN(359, (B2 - $G$3) * (359 - 178.5) / 2 + 178.5))</f>
        <v>59.742298860633099</v>
      </c>
      <c r="J2">
        <f>ABS(360/(MAX($E$2:$E$21)+1)*(E2+0.5)-(360-I2)) * ((620+(620/MAX($E$2:$E$21)) / 2 ) / 360)</f>
        <v>10.438932188002815</v>
      </c>
    </row>
    <row r="3" spans="1:10">
      <c r="A3">
        <v>3.7172800000000001</v>
      </c>
      <c r="B3">
        <v>50.99089</v>
      </c>
      <c r="C3">
        <v>2.0144600000000001</v>
      </c>
      <c r="D3">
        <v>2</v>
      </c>
      <c r="E3">
        <v>2</v>
      </c>
      <c r="F3">
        <f t="shared" ref="F3:F21" si="0">ABS(D3-E3)</f>
        <v>0</v>
      </c>
      <c r="G3">
        <v>49.880357471207702</v>
      </c>
      <c r="H3" s="38">
        <f t="shared" ref="H3:H21" si="1">MIN(359, MAX(0, (A3 - $G$2 + 0.5) * 358 / 1 + 1))</f>
        <v>220.59583405503835</v>
      </c>
      <c r="I3" s="38">
        <f t="shared" ref="I3:I21" si="2">IF(B3 &lt; $G$3,MAX(0,(B3 - $G$3  + 1) * (178.5 -1) / 1 + 1), MIN(359, (B3 - $G$3) * (359 - 178.5) / 2 + 178.5))</f>
        <v>278.72556072350488</v>
      </c>
      <c r="J3">
        <f t="shared" ref="J3:J21" si="3">ABS(360/(MAX($E$2:$E$21)+1)*(E3+0.5)-(360-I3)) * ((620+(620/MAX($E$2:$E$21)) / 2 ) / 360)</f>
        <v>15.86220761155672</v>
      </c>
    </row>
    <row r="4" spans="1:10">
      <c r="A4">
        <v>3.84057</v>
      </c>
      <c r="B4">
        <v>49.06138</v>
      </c>
      <c r="C4">
        <v>1.0797300000000001</v>
      </c>
      <c r="D4">
        <v>9</v>
      </c>
      <c r="E4">
        <v>9</v>
      </c>
      <c r="F4">
        <f t="shared" si="0"/>
        <v>0</v>
      </c>
      <c r="H4" s="38">
        <f t="shared" si="1"/>
        <v>264.7336540550383</v>
      </c>
      <c r="I4" s="38">
        <f t="shared" si="2"/>
        <v>33.13149886063281</v>
      </c>
      <c r="J4">
        <f t="shared" si="3"/>
        <v>27.507570459607166</v>
      </c>
    </row>
    <row r="5" spans="1:10">
      <c r="A5">
        <v>3.8407</v>
      </c>
      <c r="B5">
        <v>49.40372</v>
      </c>
      <c r="C5">
        <v>1.38592</v>
      </c>
      <c r="D5">
        <v>7</v>
      </c>
      <c r="E5">
        <v>7</v>
      </c>
      <c r="F5">
        <f t="shared" si="0"/>
        <v>0</v>
      </c>
      <c r="H5" s="38">
        <f t="shared" si="1"/>
        <v>264.78019405503829</v>
      </c>
      <c r="I5" s="38">
        <f t="shared" si="2"/>
        <v>93.896848860632829</v>
      </c>
      <c r="J5">
        <f t="shared" si="3"/>
        <v>7.0840863546689139</v>
      </c>
    </row>
    <row r="6" spans="1:10">
      <c r="A6">
        <v>3.8049400000000002</v>
      </c>
      <c r="B6">
        <v>50.00705</v>
      </c>
      <c r="C6">
        <v>1.47014</v>
      </c>
      <c r="D6">
        <v>4</v>
      </c>
      <c r="E6">
        <v>4</v>
      </c>
      <c r="F6">
        <f t="shared" si="0"/>
        <v>0</v>
      </c>
      <c r="H6" s="38">
        <f t="shared" si="1"/>
        <v>251.97811405503836</v>
      </c>
      <c r="I6" s="38">
        <f t="shared" si="2"/>
        <v>189.93400072350482</v>
      </c>
      <c r="J6">
        <f t="shared" si="3"/>
        <v>14.663190042764381</v>
      </c>
    </row>
    <row r="7" spans="1:10">
      <c r="A7">
        <v>3.7585199999999999</v>
      </c>
      <c r="B7">
        <v>50.43253</v>
      </c>
      <c r="C7">
        <v>0.92415000000000003</v>
      </c>
      <c r="D7">
        <v>3</v>
      </c>
      <c r="E7">
        <v>3</v>
      </c>
      <c r="F7">
        <f t="shared" si="0"/>
        <v>0</v>
      </c>
      <c r="H7" s="38">
        <f t="shared" si="1"/>
        <v>235.35975405503825</v>
      </c>
      <c r="I7" s="38">
        <f t="shared" si="2"/>
        <v>228.33357072350486</v>
      </c>
      <c r="J7">
        <f t="shared" si="3"/>
        <v>10.301008777332209</v>
      </c>
    </row>
    <row r="8" spans="1:10">
      <c r="A8">
        <v>3.8283</v>
      </c>
      <c r="B8">
        <v>49.628399999999999</v>
      </c>
      <c r="C8">
        <v>1.5642100000000001</v>
      </c>
      <c r="D8">
        <v>6</v>
      </c>
      <c r="E8">
        <v>6</v>
      </c>
      <c r="F8">
        <f t="shared" si="0"/>
        <v>0</v>
      </c>
      <c r="H8" s="38">
        <f t="shared" si="1"/>
        <v>260.34099405503832</v>
      </c>
      <c r="I8" s="38">
        <f t="shared" si="2"/>
        <v>133.77754886063269</v>
      </c>
      <c r="J8">
        <f t="shared" si="3"/>
        <v>14.138815675656344</v>
      </c>
    </row>
    <row r="9" spans="1:10">
      <c r="A9">
        <v>3.8120599999999998</v>
      </c>
      <c r="B9">
        <v>49.792560000000002</v>
      </c>
      <c r="C9">
        <v>1.3412299999999999</v>
      </c>
      <c r="D9">
        <v>5</v>
      </c>
      <c r="E9">
        <v>5</v>
      </c>
      <c r="F9">
        <f t="shared" si="0"/>
        <v>0</v>
      </c>
      <c r="H9" s="38">
        <f t="shared" si="1"/>
        <v>254.52707405503821</v>
      </c>
      <c r="I9" s="38">
        <f t="shared" si="2"/>
        <v>162.91594886063316</v>
      </c>
      <c r="J9">
        <f t="shared" si="3"/>
        <v>1.6651045645460931</v>
      </c>
    </row>
    <row r="10" spans="1:10">
      <c r="A10">
        <v>3.6002299999999998</v>
      </c>
      <c r="B10">
        <v>52.275289999999998</v>
      </c>
      <c r="C10">
        <v>1.01935</v>
      </c>
      <c r="D10">
        <v>0</v>
      </c>
      <c r="E10">
        <v>0</v>
      </c>
      <c r="F10">
        <f t="shared" si="0"/>
        <v>0</v>
      </c>
      <c r="H10" s="38">
        <f t="shared" si="1"/>
        <v>178.69193405503825</v>
      </c>
      <c r="I10" s="38">
        <f t="shared" si="2"/>
        <v>359</v>
      </c>
      <c r="J10">
        <f t="shared" si="3"/>
        <v>30.904320987654323</v>
      </c>
    </row>
    <row r="11" spans="1:10">
      <c r="A11">
        <v>3.6658599999999999</v>
      </c>
      <c r="B11">
        <v>51.165640000000003</v>
      </c>
      <c r="C11">
        <v>1.4527399999999999</v>
      </c>
      <c r="D11">
        <v>1</v>
      </c>
      <c r="E11">
        <v>1</v>
      </c>
      <c r="F11">
        <f t="shared" si="0"/>
        <v>0</v>
      </c>
      <c r="H11" s="38">
        <f t="shared" si="1"/>
        <v>202.18747405503825</v>
      </c>
      <c r="I11" s="38">
        <f t="shared" si="2"/>
        <v>294.49674822350516</v>
      </c>
      <c r="J11">
        <f t="shared" si="3"/>
        <v>20.911775606035366</v>
      </c>
    </row>
    <row r="12" spans="1:10">
      <c r="A12">
        <v>3.6171899999999999</v>
      </c>
      <c r="B12">
        <v>51.357109999999999</v>
      </c>
      <c r="C12">
        <v>2.2255400000000001</v>
      </c>
      <c r="D12">
        <v>1</v>
      </c>
      <c r="E12">
        <v>1</v>
      </c>
      <c r="F12">
        <f t="shared" si="0"/>
        <v>0</v>
      </c>
      <c r="H12" s="38">
        <f t="shared" si="1"/>
        <v>184.76361405503826</v>
      </c>
      <c r="I12" s="38">
        <f t="shared" si="2"/>
        <v>311.77691572350477</v>
      </c>
      <c r="J12">
        <f t="shared" si="3"/>
        <v>10.501862225754046</v>
      </c>
    </row>
    <row r="13" spans="1:10">
      <c r="A13">
        <v>3.7239399999999998</v>
      </c>
      <c r="B13">
        <v>50.114490000000004</v>
      </c>
      <c r="C13">
        <v>1.1161099999999999</v>
      </c>
      <c r="D13">
        <v>4</v>
      </c>
      <c r="E13">
        <v>4</v>
      </c>
      <c r="F13">
        <f t="shared" si="0"/>
        <v>0</v>
      </c>
      <c r="H13" s="38">
        <f t="shared" si="1"/>
        <v>222.98011405503823</v>
      </c>
      <c r="I13" s="38">
        <f t="shared" si="2"/>
        <v>199.63046072350519</v>
      </c>
      <c r="J13">
        <f t="shared" si="3"/>
        <v>2.9640165621745669</v>
      </c>
    </row>
    <row r="14" spans="1:10">
      <c r="A14">
        <v>3.6651600000000002</v>
      </c>
      <c r="B14">
        <v>50.70449</v>
      </c>
      <c r="C14">
        <v>0.86582000000000003</v>
      </c>
      <c r="D14">
        <v>2</v>
      </c>
      <c r="E14">
        <v>3</v>
      </c>
      <c r="F14">
        <f t="shared" si="0"/>
        <v>1</v>
      </c>
      <c r="H14" s="38">
        <f t="shared" si="1"/>
        <v>201.93687405503837</v>
      </c>
      <c r="I14" s="38">
        <f t="shared" si="2"/>
        <v>252.87796072350486</v>
      </c>
      <c r="J14">
        <f t="shared" si="3"/>
        <v>34.318268105383829</v>
      </c>
    </row>
    <row r="15" spans="1:10">
      <c r="A15">
        <v>3.6399599999999999</v>
      </c>
      <c r="B15">
        <v>50.980499999999999</v>
      </c>
      <c r="C15">
        <v>1.07924</v>
      </c>
      <c r="D15">
        <v>2</v>
      </c>
      <c r="E15">
        <v>2</v>
      </c>
      <c r="F15">
        <f t="shared" si="0"/>
        <v>0</v>
      </c>
      <c r="H15" s="38">
        <f t="shared" si="1"/>
        <v>192.91527405503825</v>
      </c>
      <c r="I15" s="38">
        <f t="shared" si="2"/>
        <v>277.78786322350481</v>
      </c>
      <c r="J15">
        <f t="shared" si="3"/>
        <v>14.157566168655357</v>
      </c>
    </row>
    <row r="16" spans="1:10">
      <c r="A16">
        <v>3.78592</v>
      </c>
      <c r="B16">
        <v>49.3904</v>
      </c>
      <c r="C16">
        <v>1.5083800000000001</v>
      </c>
      <c r="D16">
        <v>7</v>
      </c>
      <c r="E16">
        <v>7</v>
      </c>
      <c r="F16">
        <f t="shared" si="0"/>
        <v>0</v>
      </c>
      <c r="H16" s="38">
        <f t="shared" si="1"/>
        <v>245.16895405503828</v>
      </c>
      <c r="I16" s="38">
        <f t="shared" si="2"/>
        <v>91.532548860632787</v>
      </c>
      <c r="J16">
        <f t="shared" si="3"/>
        <v>2.786022465779999</v>
      </c>
    </row>
    <row r="17" spans="1:10">
      <c r="A17">
        <v>3.7667600000000001</v>
      </c>
      <c r="B17">
        <v>49.847880000000004</v>
      </c>
      <c r="C17">
        <v>1.8571</v>
      </c>
      <c r="D17">
        <v>5</v>
      </c>
      <c r="E17">
        <v>5</v>
      </c>
      <c r="F17">
        <f t="shared" si="0"/>
        <v>0</v>
      </c>
      <c r="H17" s="38">
        <f t="shared" si="1"/>
        <v>238.30967405503833</v>
      </c>
      <c r="I17" s="38">
        <f t="shared" si="2"/>
        <v>172.73524886063348</v>
      </c>
      <c r="J17">
        <f t="shared" si="3"/>
        <v>19.515622157139251</v>
      </c>
    </row>
    <row r="18" spans="1:10">
      <c r="A18">
        <v>3.7935599999999998</v>
      </c>
      <c r="B18">
        <v>49.196689999999997</v>
      </c>
      <c r="C18">
        <v>1.1013500000000001</v>
      </c>
      <c r="D18">
        <v>8</v>
      </c>
      <c r="E18">
        <v>8</v>
      </c>
      <c r="F18">
        <f t="shared" si="0"/>
        <v>0</v>
      </c>
      <c r="H18" s="38">
        <f t="shared" si="1"/>
        <v>247.90407405503822</v>
      </c>
      <c r="I18" s="38">
        <f t="shared" si="2"/>
        <v>57.149023860632269</v>
      </c>
      <c r="J18">
        <f t="shared" si="3"/>
        <v>5.7246143639271807</v>
      </c>
    </row>
    <row r="19" spans="1:10">
      <c r="A19">
        <v>3.7907199999999999</v>
      </c>
      <c r="B19">
        <v>49.062890000000003</v>
      </c>
      <c r="C19">
        <v>1.19068</v>
      </c>
      <c r="D19">
        <v>9</v>
      </c>
      <c r="E19">
        <v>9</v>
      </c>
      <c r="F19">
        <f t="shared" si="0"/>
        <v>0</v>
      </c>
      <c r="H19" s="38">
        <f t="shared" si="1"/>
        <v>246.88735405503826</v>
      </c>
      <c r="I19" s="38">
        <f t="shared" si="2"/>
        <v>33.39952386063338</v>
      </c>
      <c r="J19">
        <f t="shared" si="3"/>
        <v>27.994813438003302</v>
      </c>
    </row>
    <row r="20" spans="1:10">
      <c r="A20">
        <v>3.8040400000000001</v>
      </c>
      <c r="B20">
        <v>49.509509999999999</v>
      </c>
      <c r="C20">
        <v>1.7235400000000001</v>
      </c>
      <c r="D20">
        <v>6</v>
      </c>
      <c r="E20">
        <v>6</v>
      </c>
      <c r="F20">
        <f t="shared" si="0"/>
        <v>0</v>
      </c>
      <c r="H20" s="38">
        <f t="shared" si="1"/>
        <v>251.65591405503832</v>
      </c>
      <c r="I20" s="38">
        <f t="shared" si="2"/>
        <v>112.67457386063263</v>
      </c>
      <c r="J20">
        <f t="shared" si="3"/>
        <v>24.224308629899344</v>
      </c>
    </row>
    <row r="21" spans="1:10">
      <c r="A21">
        <v>3.5775800000000002</v>
      </c>
      <c r="B21">
        <v>52.608829999999998</v>
      </c>
      <c r="C21">
        <v>0.96743000000000001</v>
      </c>
      <c r="D21">
        <v>0</v>
      </c>
      <c r="E21">
        <v>0</v>
      </c>
      <c r="F21">
        <f t="shared" si="0"/>
        <v>0</v>
      </c>
      <c r="H21" s="38">
        <f t="shared" si="1"/>
        <v>170.58323405503836</v>
      </c>
      <c r="I21" s="38">
        <f t="shared" si="2"/>
        <v>359</v>
      </c>
      <c r="J21">
        <f t="shared" si="3"/>
        <v>30.904320987654323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F0F1-5827-D746-962E-ABF4835852EA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54</v>
      </c>
      <c r="H1" t="s">
        <v>26</v>
      </c>
      <c r="I1" t="s">
        <v>27</v>
      </c>
      <c r="J1" t="s">
        <v>35</v>
      </c>
    </row>
    <row r="2" spans="1:10">
      <c r="A2">
        <v>3.32219</v>
      </c>
      <c r="B2">
        <v>51.343139999999998</v>
      </c>
      <c r="C2">
        <v>2.2236600000000002</v>
      </c>
      <c r="D2">
        <v>2</v>
      </c>
      <c r="E2">
        <v>2</v>
      </c>
      <c r="F2">
        <f>ABS(D2-E2)</f>
        <v>0</v>
      </c>
      <c r="G2">
        <v>3.3366763853677601</v>
      </c>
      <c r="H2" s="38">
        <f>MIN(359, MAX(0, (A2 - $G$2 + 0.5) * 358 / 1 + 1))</f>
        <v>174.81387403834188</v>
      </c>
      <c r="I2" s="38">
        <f>IF(B2 &lt; $G$3,MAX(0,(B2 - $G$3  + 1) * (178.5 -1) / 1 + 1), MIN(359, (B2 - $G$3) * (359 - 178.5) / 2 + 178.5))</f>
        <v>189.93283300945785</v>
      </c>
      <c r="J2">
        <f>ABS(360/(MAX($E$2:$E$21)+1)*(E2+0.5)-(360-I2)) * ((620+(620/MAX($E$2:$E$21)) / 2 ) / 360)</f>
        <v>19.244863955824588</v>
      </c>
    </row>
    <row r="3" spans="1:10">
      <c r="A3">
        <v>3.4040699999999999</v>
      </c>
      <c r="B3">
        <v>51.796810000000001</v>
      </c>
      <c r="C3">
        <v>0.84821999999999997</v>
      </c>
      <c r="D3">
        <v>1</v>
      </c>
      <c r="E3">
        <v>1</v>
      </c>
      <c r="F3">
        <f t="shared" ref="F3:F21" si="0">ABS(D3-E3)</f>
        <v>0</v>
      </c>
      <c r="G3">
        <v>51.216460409867501</v>
      </c>
      <c r="H3" s="38">
        <f t="shared" ref="H3:H21" si="1">MIN(359, MAX(0, (A3 - $G$2 + 0.5) * 358 / 1 + 1))</f>
        <v>204.12691403834185</v>
      </c>
      <c r="I3" s="38">
        <f t="shared" ref="I3:I21" si="2">IF(B3 &lt; $G$3,MAX(0,(B3 - $G$3  + 1) * (178.5 -1) / 1 + 1), MIN(359, (B3 - $G$3) * (359 - 178.5) / 2 + 178.5))</f>
        <v>230.87655050945807</v>
      </c>
      <c r="J3">
        <f t="shared" ref="J3:J21" si="3">ABS(360/(MAX($E$2:$E$21)+1)*(E3+0.5)-(360-I3)) * ((620+(620/MAX($E$2:$E$21)) / 2 ) / 360)</f>
        <v>40.926683387924989</v>
      </c>
    </row>
    <row r="4" spans="1:10">
      <c r="A4">
        <v>3.3156500000000002</v>
      </c>
      <c r="B4">
        <v>50.895740000000004</v>
      </c>
      <c r="C4">
        <v>1.2553000000000001</v>
      </c>
      <c r="D4">
        <v>3</v>
      </c>
      <c r="E4">
        <v>3</v>
      </c>
      <c r="F4">
        <f t="shared" si="0"/>
        <v>0</v>
      </c>
      <c r="H4" s="38">
        <f t="shared" si="1"/>
        <v>172.47255403834194</v>
      </c>
      <c r="I4" s="38">
        <f t="shared" si="2"/>
        <v>121.57212724851914</v>
      </c>
      <c r="J4">
        <f t="shared" si="3"/>
        <v>26.295996544005831</v>
      </c>
    </row>
    <row r="5" spans="1:10">
      <c r="A5">
        <v>3.2465700000000002</v>
      </c>
      <c r="B5">
        <v>53.68383</v>
      </c>
      <c r="C5">
        <v>0.85465999999999998</v>
      </c>
      <c r="D5">
        <v>0</v>
      </c>
      <c r="E5">
        <v>0</v>
      </c>
      <c r="F5">
        <f t="shared" si="0"/>
        <v>0</v>
      </c>
      <c r="H5" s="38">
        <f t="shared" si="1"/>
        <v>147.74191403834195</v>
      </c>
      <c r="I5" s="38">
        <f t="shared" si="2"/>
        <v>359</v>
      </c>
      <c r="J5">
        <f t="shared" si="3"/>
        <v>67.8125</v>
      </c>
    </row>
    <row r="6" spans="1:10">
      <c r="A6">
        <v>3.3498100000000002</v>
      </c>
      <c r="B6">
        <v>49.984389999999998</v>
      </c>
      <c r="C6">
        <v>0.98885000000000001</v>
      </c>
      <c r="D6">
        <v>4</v>
      </c>
      <c r="E6">
        <v>4</v>
      </c>
      <c r="F6">
        <f t="shared" si="0"/>
        <v>0</v>
      </c>
      <c r="H6" s="38">
        <f t="shared" si="1"/>
        <v>184.70183403834193</v>
      </c>
      <c r="I6" s="38">
        <f t="shared" si="2"/>
        <v>0</v>
      </c>
      <c r="J6">
        <f t="shared" si="3"/>
        <v>69.75</v>
      </c>
    </row>
    <row r="7" spans="1:10">
      <c r="A7">
        <v>3.3719700000000001</v>
      </c>
      <c r="B7">
        <v>49.759189999999997</v>
      </c>
      <c r="C7">
        <v>1.3731</v>
      </c>
      <c r="D7">
        <v>4</v>
      </c>
      <c r="E7">
        <v>4</v>
      </c>
      <c r="F7">
        <f t="shared" si="0"/>
        <v>0</v>
      </c>
      <c r="H7" s="38">
        <f t="shared" si="1"/>
        <v>192.63511403834192</v>
      </c>
      <c r="I7" s="38">
        <f t="shared" si="2"/>
        <v>0</v>
      </c>
      <c r="J7">
        <f t="shared" si="3"/>
        <v>69.75</v>
      </c>
    </row>
    <row r="8" spans="1:10">
      <c r="A8">
        <v>3.3396300000000001</v>
      </c>
      <c r="B8">
        <v>51.297490000000003</v>
      </c>
      <c r="C8">
        <v>0.97921000000000002</v>
      </c>
      <c r="D8">
        <v>2</v>
      </c>
      <c r="E8">
        <v>2</v>
      </c>
      <c r="F8">
        <f t="shared" si="0"/>
        <v>0</v>
      </c>
      <c r="H8" s="38">
        <f t="shared" si="1"/>
        <v>181.0573940383419</v>
      </c>
      <c r="I8" s="38">
        <f t="shared" si="2"/>
        <v>185.81292050945831</v>
      </c>
      <c r="J8">
        <f t="shared" si="3"/>
        <v>11.262533487075473</v>
      </c>
    </row>
    <row r="9" spans="1:10">
      <c r="A9">
        <v>3.3020999999999998</v>
      </c>
      <c r="B9">
        <v>53.706600000000002</v>
      </c>
      <c r="C9">
        <v>0.82176000000000005</v>
      </c>
      <c r="D9">
        <v>0</v>
      </c>
      <c r="E9">
        <v>0</v>
      </c>
      <c r="F9">
        <f t="shared" si="0"/>
        <v>0</v>
      </c>
      <c r="H9" s="38">
        <f t="shared" si="1"/>
        <v>167.6216540383418</v>
      </c>
      <c r="I9" s="38">
        <f t="shared" si="2"/>
        <v>359</v>
      </c>
      <c r="J9">
        <f t="shared" si="3"/>
        <v>67.8125</v>
      </c>
    </row>
    <row r="10" spans="1:10">
      <c r="A10">
        <v>3.3662200000000002</v>
      </c>
      <c r="B10">
        <v>50.972650000000002</v>
      </c>
      <c r="C10">
        <v>1.3835900000000001</v>
      </c>
      <c r="D10">
        <v>3</v>
      </c>
      <c r="E10">
        <v>3</v>
      </c>
      <c r="F10">
        <f t="shared" si="0"/>
        <v>0</v>
      </c>
      <c r="H10" s="38">
        <f t="shared" si="1"/>
        <v>190.57661403834194</v>
      </c>
      <c r="I10" s="38">
        <f t="shared" si="2"/>
        <v>135.22365224851879</v>
      </c>
      <c r="J10">
        <f t="shared" si="3"/>
        <v>52.745826231505156</v>
      </c>
    </row>
    <row r="11" spans="1:10">
      <c r="A11">
        <v>3.31447</v>
      </c>
      <c r="B11">
        <v>52.161009999999997</v>
      </c>
      <c r="C11">
        <v>0.79637000000000002</v>
      </c>
      <c r="D11">
        <v>1</v>
      </c>
      <c r="E11">
        <v>1</v>
      </c>
      <c r="F11">
        <f t="shared" si="0"/>
        <v>0</v>
      </c>
      <c r="H11" s="38">
        <f t="shared" si="1"/>
        <v>172.05011403834189</v>
      </c>
      <c r="I11" s="38">
        <f t="shared" si="2"/>
        <v>263.74560050945774</v>
      </c>
      <c r="J11">
        <f t="shared" si="3"/>
        <v>22.757100987074381</v>
      </c>
    </row>
    <row r="12" spans="1:10">
      <c r="A12">
        <v>3.3503400000000001</v>
      </c>
      <c r="B12">
        <v>49.612630000000003</v>
      </c>
      <c r="C12">
        <v>0.83391000000000004</v>
      </c>
      <c r="D12">
        <v>4</v>
      </c>
      <c r="E12">
        <v>4</v>
      </c>
      <c r="F12">
        <f t="shared" si="0"/>
        <v>0</v>
      </c>
      <c r="H12" s="38">
        <f t="shared" si="1"/>
        <v>184.8915740383419</v>
      </c>
      <c r="I12" s="38">
        <f t="shared" si="2"/>
        <v>0</v>
      </c>
      <c r="J12">
        <f t="shared" si="3"/>
        <v>69.75</v>
      </c>
    </row>
    <row r="13" spans="1:10">
      <c r="A13">
        <v>3.42869</v>
      </c>
      <c r="B13">
        <v>54.779490000000003</v>
      </c>
      <c r="C13">
        <v>0.86695</v>
      </c>
      <c r="D13">
        <v>0</v>
      </c>
      <c r="E13">
        <v>0</v>
      </c>
      <c r="F13">
        <f t="shared" si="0"/>
        <v>0</v>
      </c>
      <c r="H13" s="38">
        <f t="shared" si="1"/>
        <v>212.94087403834189</v>
      </c>
      <c r="I13" s="38">
        <f t="shared" si="2"/>
        <v>359</v>
      </c>
      <c r="J13">
        <f t="shared" si="3"/>
        <v>67.8125</v>
      </c>
    </row>
    <row r="14" spans="1:10">
      <c r="A14">
        <v>3.49003</v>
      </c>
      <c r="B14">
        <v>51.705930000000002</v>
      </c>
      <c r="C14">
        <v>1.6194200000000001</v>
      </c>
      <c r="D14">
        <v>1</v>
      </c>
      <c r="E14">
        <v>1</v>
      </c>
      <c r="F14">
        <f t="shared" si="0"/>
        <v>0</v>
      </c>
      <c r="H14" s="38">
        <f t="shared" si="1"/>
        <v>234.90059403834186</v>
      </c>
      <c r="I14" s="38">
        <f t="shared" si="2"/>
        <v>222.67463050945821</v>
      </c>
      <c r="J14">
        <f t="shared" si="3"/>
        <v>56.817903387924716</v>
      </c>
    </row>
    <row r="15" spans="1:10">
      <c r="A15">
        <v>3.39242</v>
      </c>
      <c r="B15">
        <v>51.71123</v>
      </c>
      <c r="C15">
        <v>1.3060799999999999</v>
      </c>
      <c r="D15">
        <v>1</v>
      </c>
      <c r="E15">
        <v>2</v>
      </c>
      <c r="F15">
        <f t="shared" si="0"/>
        <v>1</v>
      </c>
      <c r="H15" s="38">
        <f t="shared" si="1"/>
        <v>199.95621403834187</v>
      </c>
      <c r="I15" s="38">
        <f t="shared" si="2"/>
        <v>223.15295550945805</v>
      </c>
      <c r="J15">
        <f t="shared" si="3"/>
        <v>83.60885129957498</v>
      </c>
    </row>
    <row r="16" spans="1:10">
      <c r="A16">
        <v>3.4258099999999998</v>
      </c>
      <c r="B16">
        <v>50.949950000000001</v>
      </c>
      <c r="C16">
        <v>1.51807</v>
      </c>
      <c r="D16">
        <v>3</v>
      </c>
      <c r="E16">
        <v>3</v>
      </c>
      <c r="F16">
        <f t="shared" si="0"/>
        <v>0</v>
      </c>
      <c r="H16" s="38">
        <f t="shared" si="1"/>
        <v>211.90983403834181</v>
      </c>
      <c r="I16" s="38">
        <f t="shared" si="2"/>
        <v>131.19440224851871</v>
      </c>
      <c r="J16">
        <f t="shared" si="3"/>
        <v>44.939154356505007</v>
      </c>
    </row>
    <row r="17" spans="1:10">
      <c r="A17">
        <v>3.5101399999999998</v>
      </c>
      <c r="B17">
        <v>54.966279999999998</v>
      </c>
      <c r="C17">
        <v>0.95674000000000003</v>
      </c>
      <c r="D17">
        <v>0</v>
      </c>
      <c r="E17">
        <v>0</v>
      </c>
      <c r="F17">
        <f t="shared" si="0"/>
        <v>0</v>
      </c>
      <c r="H17" s="38">
        <f t="shared" si="1"/>
        <v>242.0999740383418</v>
      </c>
      <c r="I17" s="38">
        <f t="shared" si="2"/>
        <v>359</v>
      </c>
      <c r="J17">
        <f t="shared" si="3"/>
        <v>67.8125</v>
      </c>
    </row>
    <row r="18" spans="1:10">
      <c r="A18">
        <v>3.2906900000000001</v>
      </c>
      <c r="B18">
        <v>52.252479999999998</v>
      </c>
      <c r="C18">
        <v>0.93371999999999999</v>
      </c>
      <c r="D18">
        <v>1</v>
      </c>
      <c r="E18">
        <v>1</v>
      </c>
      <c r="F18">
        <f t="shared" si="0"/>
        <v>0</v>
      </c>
      <c r="H18" s="38">
        <f t="shared" si="1"/>
        <v>163.53687403834192</v>
      </c>
      <c r="I18" s="38">
        <f t="shared" si="2"/>
        <v>272.00076800945783</v>
      </c>
      <c r="J18">
        <f t="shared" si="3"/>
        <v>38.751488018324544</v>
      </c>
    </row>
    <row r="19" spans="1:10">
      <c r="A19">
        <v>3.4097</v>
      </c>
      <c r="B19">
        <v>50.507989999999999</v>
      </c>
      <c r="C19">
        <v>0.94386999999999999</v>
      </c>
      <c r="D19">
        <v>4</v>
      </c>
      <c r="E19">
        <v>3</v>
      </c>
      <c r="F19">
        <f t="shared" si="0"/>
        <v>1</v>
      </c>
      <c r="H19" s="38">
        <f t="shared" si="1"/>
        <v>206.14245403834187</v>
      </c>
      <c r="I19" s="38">
        <f t="shared" si="2"/>
        <v>52.746502248518418</v>
      </c>
      <c r="J19">
        <f t="shared" si="3"/>
        <v>107.05365189349556</v>
      </c>
    </row>
    <row r="20" spans="1:10">
      <c r="A20">
        <v>3.3595600000000001</v>
      </c>
      <c r="B20">
        <v>51.429189999999998</v>
      </c>
      <c r="C20">
        <v>1.6780900000000001</v>
      </c>
      <c r="D20">
        <v>2</v>
      </c>
      <c r="E20">
        <v>2</v>
      </c>
      <c r="F20">
        <f t="shared" si="0"/>
        <v>0</v>
      </c>
      <c r="H20" s="38">
        <f t="shared" si="1"/>
        <v>188.19233403834193</v>
      </c>
      <c r="I20" s="38">
        <f t="shared" si="2"/>
        <v>197.69884550945787</v>
      </c>
      <c r="J20">
        <f t="shared" si="3"/>
        <v>34.291513174574618</v>
      </c>
    </row>
    <row r="21" spans="1:10">
      <c r="A21">
        <v>3.4826800000000002</v>
      </c>
      <c r="B21">
        <v>49.606520000000003</v>
      </c>
      <c r="C21">
        <v>1.1444799999999999</v>
      </c>
      <c r="D21">
        <v>4</v>
      </c>
      <c r="E21">
        <v>4</v>
      </c>
      <c r="F21">
        <f t="shared" si="0"/>
        <v>0</v>
      </c>
      <c r="H21" s="38">
        <f t="shared" si="1"/>
        <v>232.26929403834197</v>
      </c>
      <c r="I21" s="38">
        <f t="shared" si="2"/>
        <v>0</v>
      </c>
      <c r="J21">
        <f t="shared" si="3"/>
        <v>69.75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82F8-4669-CC4D-94D4-FF1251DC7198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55</v>
      </c>
      <c r="H1" t="s">
        <v>26</v>
      </c>
      <c r="I1" t="s">
        <v>27</v>
      </c>
      <c r="J1" t="s">
        <v>35</v>
      </c>
    </row>
    <row r="2" spans="1:10">
      <c r="A2">
        <v>4.5585300000000002</v>
      </c>
      <c r="B2">
        <v>50.281300000000002</v>
      </c>
      <c r="C2">
        <v>2.0487299999999999</v>
      </c>
      <c r="D2">
        <v>0</v>
      </c>
      <c r="E2">
        <v>0</v>
      </c>
      <c r="F2">
        <f>ABS(D2-E2)</f>
        <v>0</v>
      </c>
      <c r="G2">
        <v>4.1328716110083201</v>
      </c>
      <c r="H2" s="38">
        <f>MIN(359, MAX(0, (A2 - $G$2 + 0.5) * 358 / 1 + 1))</f>
        <v>332.38570325902145</v>
      </c>
      <c r="I2" s="38">
        <f>IF(B2 &lt; $G$3,MAX(0,(B2 - $G$3  + 1) * (178.5 -1) / 1 + 1), MIN(359, (B2 - $G$3) * (359 - 178.5) / 2 + 178.5))</f>
        <v>359</v>
      </c>
      <c r="J2">
        <f>ABS(360/(MAX($E$2:$E$21)+1)*(E2+0.5)-(360-I2)) * ((620+(620/MAX($E$2:$E$21)) / 2 ) / 360)</f>
        <v>14.140350877192981</v>
      </c>
    </row>
    <row r="3" spans="1:10">
      <c r="A3">
        <v>4.4429600000000002</v>
      </c>
      <c r="B3">
        <v>46.479840000000003</v>
      </c>
      <c r="C3">
        <v>2.7904100000000001</v>
      </c>
      <c r="D3">
        <v>18</v>
      </c>
      <c r="E3">
        <v>18</v>
      </c>
      <c r="F3">
        <f t="shared" ref="F3:F21" si="0">ABS(D3-E3)</f>
        <v>0</v>
      </c>
      <c r="G3">
        <v>47.3119622495554</v>
      </c>
      <c r="H3" s="38">
        <f t="shared" ref="H3:H21" si="1">MIN(359, MAX(0, (A3 - $G$2 + 0.5) * 358 / 1 + 1))</f>
        <v>291.01164325902147</v>
      </c>
      <c r="I3" s="38">
        <f t="shared" ref="I3:I21" si="2">IF(B3 &lt; $G$3,MAX(0,(B3 - $G$3  + 1) * (178.5 -1) / 1 + 1), MIN(359, (B3 - $G$3) * (359 - 178.5) / 2 + 178.5))</f>
        <v>30.798300703917064</v>
      </c>
      <c r="J3">
        <f t="shared" ref="J3:J21" si="3">ABS(360/(MAX($E$2:$E$21)+1)*(E3+0.5)-(360-I3)) * ((620+(620/MAX($E$2:$E$21)) / 2 ) / 360)</f>
        <v>6.7136630863095226</v>
      </c>
    </row>
    <row r="4" spans="1:10">
      <c r="A4">
        <v>4.5355699999999999</v>
      </c>
      <c r="B4">
        <v>46.840179999999997</v>
      </c>
      <c r="C4">
        <v>1.62903</v>
      </c>
      <c r="D4">
        <v>14</v>
      </c>
      <c r="E4">
        <v>14</v>
      </c>
      <c r="F4">
        <f t="shared" si="0"/>
        <v>0</v>
      </c>
      <c r="H4" s="38">
        <f t="shared" si="1"/>
        <v>324.16602325902136</v>
      </c>
      <c r="I4" s="38">
        <f t="shared" si="2"/>
        <v>94.758650703915947</v>
      </c>
      <c r="J4">
        <f t="shared" si="3"/>
        <v>7.4967709049205462</v>
      </c>
    </row>
    <row r="5" spans="1:10">
      <c r="A5">
        <v>4.6656899999999997</v>
      </c>
      <c r="B5">
        <v>47.778359999999999</v>
      </c>
      <c r="C5">
        <v>1.77823</v>
      </c>
      <c r="D5">
        <v>7</v>
      </c>
      <c r="E5">
        <v>7</v>
      </c>
      <c r="F5">
        <f t="shared" si="0"/>
        <v>0</v>
      </c>
      <c r="H5" s="38">
        <f t="shared" si="1"/>
        <v>359</v>
      </c>
      <c r="I5" s="38">
        <f t="shared" si="2"/>
        <v>220.5923969776251</v>
      </c>
      <c r="J5">
        <f t="shared" si="3"/>
        <v>7.7906316579696693</v>
      </c>
    </row>
    <row r="6" spans="1:10">
      <c r="A6">
        <v>4.5895900000000003</v>
      </c>
      <c r="B6">
        <v>47.102600000000002</v>
      </c>
      <c r="C6">
        <v>2.1281099999999999</v>
      </c>
      <c r="D6">
        <v>12</v>
      </c>
      <c r="E6">
        <v>11</v>
      </c>
      <c r="F6">
        <f t="shared" si="0"/>
        <v>1</v>
      </c>
      <c r="H6" s="38">
        <f t="shared" si="1"/>
        <v>343.50518325902152</v>
      </c>
      <c r="I6" s="38">
        <f t="shared" si="2"/>
        <v>141.33820070391698</v>
      </c>
      <c r="J6">
        <f t="shared" si="3"/>
        <v>20.612741738251998</v>
      </c>
    </row>
    <row r="7" spans="1:10">
      <c r="A7">
        <v>4.6086600000000004</v>
      </c>
      <c r="B7">
        <v>48.529170000000001</v>
      </c>
      <c r="C7">
        <v>2.7200600000000001</v>
      </c>
      <c r="D7">
        <v>3</v>
      </c>
      <c r="E7">
        <v>3</v>
      </c>
      <c r="F7">
        <f t="shared" si="0"/>
        <v>0</v>
      </c>
      <c r="H7" s="38">
        <f t="shared" si="1"/>
        <v>350.33224325902154</v>
      </c>
      <c r="I7" s="38">
        <f t="shared" si="2"/>
        <v>288.35299947762519</v>
      </c>
      <c r="J7">
        <f t="shared" si="3"/>
        <v>15.283952677706353</v>
      </c>
    </row>
    <row r="8" spans="1:10">
      <c r="A8">
        <v>4.6764900000000003</v>
      </c>
      <c r="B8">
        <v>46.802889999999998</v>
      </c>
      <c r="C8">
        <v>6.9539</v>
      </c>
      <c r="D8">
        <v>15</v>
      </c>
      <c r="E8">
        <v>15</v>
      </c>
      <c r="F8">
        <f t="shared" si="0"/>
        <v>0</v>
      </c>
      <c r="H8" s="38">
        <f t="shared" si="1"/>
        <v>359</v>
      </c>
      <c r="I8" s="38">
        <f t="shared" si="2"/>
        <v>88.139675703916168</v>
      </c>
      <c r="J8">
        <f t="shared" si="3"/>
        <v>12.619689950343052</v>
      </c>
    </row>
    <row r="9" spans="1:10">
      <c r="A9">
        <v>4.7269600000000001</v>
      </c>
      <c r="B9">
        <v>48.925179999999997</v>
      </c>
      <c r="C9">
        <v>1.6685399999999999</v>
      </c>
      <c r="D9">
        <v>1</v>
      </c>
      <c r="E9">
        <v>1</v>
      </c>
      <c r="F9">
        <f t="shared" si="0"/>
        <v>0</v>
      </c>
      <c r="H9" s="38">
        <f t="shared" si="1"/>
        <v>359</v>
      </c>
      <c r="I9" s="38">
        <f t="shared" si="2"/>
        <v>324.09290197762493</v>
      </c>
      <c r="J9">
        <f t="shared" si="3"/>
        <v>15.743686416741893</v>
      </c>
    </row>
    <row r="10" spans="1:10">
      <c r="A10">
        <v>4.6818400000000002</v>
      </c>
      <c r="B10">
        <v>46.66713</v>
      </c>
      <c r="C10">
        <v>3.3379400000000001</v>
      </c>
      <c r="D10">
        <v>16</v>
      </c>
      <c r="E10">
        <v>16</v>
      </c>
      <c r="F10">
        <f t="shared" si="0"/>
        <v>0</v>
      </c>
      <c r="H10" s="38">
        <f t="shared" si="1"/>
        <v>359</v>
      </c>
      <c r="I10" s="38">
        <f t="shared" si="2"/>
        <v>64.042275703916587</v>
      </c>
      <c r="J10">
        <f t="shared" si="3"/>
        <v>1.8422680205192057</v>
      </c>
    </row>
    <row r="11" spans="1:10">
      <c r="A11">
        <v>4.7459600000000002</v>
      </c>
      <c r="B11">
        <v>48.167999999999999</v>
      </c>
      <c r="C11">
        <v>2.9696600000000002</v>
      </c>
      <c r="D11">
        <v>5</v>
      </c>
      <c r="E11">
        <v>5</v>
      </c>
      <c r="F11">
        <f t="shared" si="0"/>
        <v>0</v>
      </c>
      <c r="H11" s="38">
        <f t="shared" si="1"/>
        <v>359</v>
      </c>
      <c r="I11" s="38">
        <f t="shared" si="2"/>
        <v>255.75740697762512</v>
      </c>
      <c r="J11">
        <f t="shared" si="3"/>
        <v>9.2665131053380492</v>
      </c>
    </row>
    <row r="12" spans="1:10">
      <c r="A12">
        <v>4.7889999999999997</v>
      </c>
      <c r="B12">
        <v>47.308129999999998</v>
      </c>
      <c r="C12">
        <v>1.8225</v>
      </c>
      <c r="D12">
        <v>10</v>
      </c>
      <c r="E12">
        <v>10</v>
      </c>
      <c r="F12">
        <f t="shared" si="0"/>
        <v>0</v>
      </c>
      <c r="H12" s="38">
        <f t="shared" si="1"/>
        <v>359</v>
      </c>
      <c r="I12" s="38">
        <f t="shared" si="2"/>
        <v>177.81977570391626</v>
      </c>
      <c r="J12">
        <f t="shared" si="3"/>
        <v>12.054252669641466</v>
      </c>
    </row>
    <row r="13" spans="1:10">
      <c r="A13">
        <v>4.74939</v>
      </c>
      <c r="B13">
        <v>46.569009999999999</v>
      </c>
      <c r="C13">
        <v>3.35399</v>
      </c>
      <c r="D13">
        <v>17</v>
      </c>
      <c r="E13">
        <v>17</v>
      </c>
      <c r="F13">
        <f t="shared" si="0"/>
        <v>0</v>
      </c>
      <c r="H13" s="38">
        <f t="shared" si="1"/>
        <v>359</v>
      </c>
      <c r="I13" s="38">
        <f t="shared" si="2"/>
        <v>46.625975703916311</v>
      </c>
      <c r="J13">
        <f t="shared" si="3"/>
        <v>2.8739833713959344</v>
      </c>
    </row>
    <row r="14" spans="1:10">
      <c r="A14">
        <v>4.6175300000000004</v>
      </c>
      <c r="B14">
        <v>45.847830000000002</v>
      </c>
      <c r="C14">
        <v>1.4615800000000001</v>
      </c>
      <c r="D14">
        <v>19</v>
      </c>
      <c r="E14">
        <v>19</v>
      </c>
      <c r="F14">
        <f t="shared" si="0"/>
        <v>0</v>
      </c>
      <c r="H14" s="38">
        <f t="shared" si="1"/>
        <v>353.50770325902153</v>
      </c>
      <c r="I14" s="38">
        <f t="shared" si="2"/>
        <v>0</v>
      </c>
      <c r="J14">
        <f t="shared" si="3"/>
        <v>15.907894736842104</v>
      </c>
    </row>
    <row r="15" spans="1:10">
      <c r="A15">
        <v>4.7165299999999997</v>
      </c>
      <c r="B15">
        <v>47.401009999999999</v>
      </c>
      <c r="C15">
        <v>2.6097299999999999</v>
      </c>
      <c r="D15">
        <v>9</v>
      </c>
      <c r="E15">
        <v>9</v>
      </c>
      <c r="F15">
        <f t="shared" si="0"/>
        <v>0</v>
      </c>
      <c r="H15" s="38">
        <f t="shared" si="1"/>
        <v>359</v>
      </c>
      <c r="I15" s="38">
        <f t="shared" si="2"/>
        <v>186.53655947762513</v>
      </c>
      <c r="J15">
        <f t="shared" si="3"/>
        <v>4.3542391689345239</v>
      </c>
    </row>
    <row r="16" spans="1:10">
      <c r="A16">
        <v>4.6679199999999996</v>
      </c>
      <c r="B16">
        <v>48.761409999999998</v>
      </c>
      <c r="C16">
        <v>2.0574499999999998</v>
      </c>
      <c r="D16">
        <v>2</v>
      </c>
      <c r="E16">
        <v>2</v>
      </c>
      <c r="F16">
        <f t="shared" si="0"/>
        <v>0</v>
      </c>
      <c r="H16" s="38">
        <f t="shared" si="1"/>
        <v>359</v>
      </c>
      <c r="I16" s="38">
        <f t="shared" si="2"/>
        <v>309.31265947762495</v>
      </c>
      <c r="J16">
        <f t="shared" si="3"/>
        <v>10.052623818057658</v>
      </c>
    </row>
    <row r="17" spans="1:10">
      <c r="A17">
        <v>4.7514900000000004</v>
      </c>
      <c r="B17">
        <v>47.032299999999999</v>
      </c>
      <c r="C17">
        <v>2.8365999999999998</v>
      </c>
      <c r="D17">
        <v>12</v>
      </c>
      <c r="E17">
        <v>12</v>
      </c>
      <c r="F17">
        <f t="shared" si="0"/>
        <v>0</v>
      </c>
      <c r="H17" s="38">
        <f t="shared" si="1"/>
        <v>359</v>
      </c>
      <c r="I17" s="38">
        <f t="shared" si="2"/>
        <v>128.85995070391641</v>
      </c>
      <c r="J17">
        <f t="shared" si="3"/>
        <v>10.852806431235466</v>
      </c>
    </row>
    <row r="18" spans="1:10">
      <c r="A18">
        <v>4.7458200000000001</v>
      </c>
      <c r="B18">
        <v>47.602670000000003</v>
      </c>
      <c r="C18">
        <v>1.7007699999999999</v>
      </c>
      <c r="D18">
        <v>8</v>
      </c>
      <c r="E18">
        <v>8</v>
      </c>
      <c r="F18">
        <f t="shared" si="0"/>
        <v>0</v>
      </c>
      <c r="H18" s="38">
        <f t="shared" si="1"/>
        <v>359</v>
      </c>
      <c r="I18" s="38">
        <f t="shared" si="2"/>
        <v>204.73637447762547</v>
      </c>
      <c r="J18">
        <f t="shared" si="3"/>
        <v>4.0010573926181294</v>
      </c>
    </row>
    <row r="19" spans="1:10">
      <c r="A19">
        <v>4.7345100000000002</v>
      </c>
      <c r="B19">
        <v>46.91104</v>
      </c>
      <c r="C19">
        <v>1.7405200000000001</v>
      </c>
      <c r="D19">
        <v>14</v>
      </c>
      <c r="E19">
        <v>13</v>
      </c>
      <c r="F19">
        <f t="shared" si="0"/>
        <v>1</v>
      </c>
      <c r="H19" s="38">
        <f t="shared" si="1"/>
        <v>359</v>
      </c>
      <c r="I19" s="38">
        <f t="shared" si="2"/>
        <v>107.33630070391652</v>
      </c>
      <c r="J19">
        <f t="shared" si="3"/>
        <v>17.081012352287903</v>
      </c>
    </row>
    <row r="20" spans="1:10">
      <c r="A20">
        <v>4.6543299999999999</v>
      </c>
      <c r="B20">
        <v>48.401380000000003</v>
      </c>
      <c r="C20">
        <v>1.6893400000000001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276.81995197762546</v>
      </c>
      <c r="J20">
        <f t="shared" si="3"/>
        <v>3.853330495688323</v>
      </c>
    </row>
    <row r="21" spans="1:10">
      <c r="A21">
        <v>4.6528099999999997</v>
      </c>
      <c r="B21">
        <v>48.090679999999999</v>
      </c>
      <c r="C21">
        <v>1.4617899999999999</v>
      </c>
      <c r="D21">
        <v>6</v>
      </c>
      <c r="E21">
        <v>6</v>
      </c>
      <c r="F21">
        <f t="shared" si="0"/>
        <v>0</v>
      </c>
      <c r="H21" s="38">
        <f t="shared" si="1"/>
        <v>359</v>
      </c>
      <c r="I21" s="38">
        <f t="shared" si="2"/>
        <v>248.77927697762507</v>
      </c>
      <c r="J21">
        <f t="shared" si="3"/>
        <v>10.215125535012739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44C9-81CA-4748-82C1-20FC25D80074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56</v>
      </c>
      <c r="H1" t="s">
        <v>26</v>
      </c>
      <c r="I1" t="s">
        <v>27</v>
      </c>
      <c r="J1" t="s">
        <v>35</v>
      </c>
    </row>
    <row r="2" spans="1:10">
      <c r="A2">
        <v>4.3090999999999999</v>
      </c>
      <c r="B2">
        <v>48.713850000000001</v>
      </c>
      <c r="C2">
        <v>2.3627699999999998</v>
      </c>
      <c r="D2">
        <v>1</v>
      </c>
      <c r="E2">
        <v>1</v>
      </c>
      <c r="F2">
        <f>ABS(D2-E2)</f>
        <v>0</v>
      </c>
      <c r="G2">
        <v>4.2835283329636598</v>
      </c>
      <c r="H2" s="38">
        <f>MIN(359, MAX(0, (A2 - $G$2 + 0.5) * 358 / 1 + 1))</f>
        <v>189.15465679900979</v>
      </c>
      <c r="I2" s="38">
        <f>IF(B2 &lt; $G$3,MAX(0,(B2 - $G$3  + 1) * (178.5 -1) / 1 + 1), MIN(359, (B2 - $G$3) * (359 - 178.5) / 2 + 178.5))</f>
        <v>320.41221747578686</v>
      </c>
      <c r="J2">
        <f>ABS(360/(MAX($E$2:$E$21)+1)*(E2+0.5)-(360-I2)) * ((620+(620/MAX($E$2:$E$21)) / 2 ) / 360)</f>
        <v>6.3996358914039924</v>
      </c>
    </row>
    <row r="3" spans="1:10">
      <c r="A3">
        <v>4.2586000000000004</v>
      </c>
      <c r="B3">
        <v>47.029139999999998</v>
      </c>
      <c r="C3">
        <v>2.85683</v>
      </c>
      <c r="D3">
        <v>8</v>
      </c>
      <c r="E3">
        <v>8</v>
      </c>
      <c r="F3">
        <f t="shared" ref="F3:F21" si="0">ABS(D3-E3)</f>
        <v>0</v>
      </c>
      <c r="G3">
        <v>47.141415457332002</v>
      </c>
      <c r="H3" s="38">
        <f t="shared" ref="H3:H21" si="1">MIN(359, MAX(0, (A3 - $G$2 + 0.5) * 358 / 1 + 1))</f>
        <v>171.07565679900995</v>
      </c>
      <c r="I3" s="38">
        <f t="shared" ref="I3:I21" si="2">IF(B3 &lt; $G$3,MAX(0,(B3 - $G$3  + 1) * (178.5 -1) / 1 + 1), MIN(359, (B3 - $G$3) * (359 - 178.5) / 2 + 178.5))</f>
        <v>158.57110632356932</v>
      </c>
      <c r="J3">
        <f t="shared" ref="J3:J21" si="3">ABS(360/(MAX($E$2:$E$21)+1)*(E3+0.5)-(360-I3)) * ((620+(620/MAX($E$2:$E$21)) / 2 ) / 360)</f>
        <v>4.5861598906524259</v>
      </c>
    </row>
    <row r="4" spans="1:10">
      <c r="A4">
        <v>4.2555100000000001</v>
      </c>
      <c r="B4">
        <v>47.469830000000002</v>
      </c>
      <c r="C4">
        <v>1.68872</v>
      </c>
      <c r="D4">
        <v>6</v>
      </c>
      <c r="E4">
        <v>6</v>
      </c>
      <c r="F4">
        <f t="shared" si="0"/>
        <v>0</v>
      </c>
      <c r="H4" s="38">
        <f t="shared" si="1"/>
        <v>169.96943679900986</v>
      </c>
      <c r="I4" s="38">
        <f t="shared" si="2"/>
        <v>208.139412475787</v>
      </c>
      <c r="J4">
        <f t="shared" si="3"/>
        <v>7.3835948724851397</v>
      </c>
    </row>
    <row r="5" spans="1:10">
      <c r="A5">
        <v>4.2483300000000002</v>
      </c>
      <c r="B5">
        <v>47.222169999999998</v>
      </c>
      <c r="C5">
        <v>1.2135499999999999</v>
      </c>
      <c r="D5">
        <v>7</v>
      </c>
      <c r="E5">
        <v>7</v>
      </c>
      <c r="F5">
        <f t="shared" si="0"/>
        <v>0</v>
      </c>
      <c r="H5" s="38">
        <f t="shared" si="1"/>
        <v>167.39899679900986</v>
      </c>
      <c r="I5" s="38">
        <f t="shared" si="2"/>
        <v>185.78809747578669</v>
      </c>
      <c r="J5">
        <f t="shared" si="3"/>
        <v>10.324404029230614</v>
      </c>
    </row>
    <row r="6" spans="1:10">
      <c r="A6">
        <v>4.2497100000000003</v>
      </c>
      <c r="B6">
        <v>46.91619</v>
      </c>
      <c r="C6">
        <v>1.32616</v>
      </c>
      <c r="D6">
        <v>9</v>
      </c>
      <c r="E6">
        <v>9</v>
      </c>
      <c r="F6">
        <f t="shared" si="0"/>
        <v>0</v>
      </c>
      <c r="H6" s="38">
        <f t="shared" si="1"/>
        <v>167.89303679900993</v>
      </c>
      <c r="I6" s="38">
        <f t="shared" si="2"/>
        <v>138.52248132356971</v>
      </c>
      <c r="J6">
        <f t="shared" si="3"/>
        <v>11.634346646605488</v>
      </c>
    </row>
    <row r="7" spans="1:10">
      <c r="A7">
        <v>4.3153600000000001</v>
      </c>
      <c r="B7">
        <v>46.367049999999999</v>
      </c>
      <c r="C7">
        <v>1.73475</v>
      </c>
      <c r="D7">
        <v>13</v>
      </c>
      <c r="E7">
        <v>13</v>
      </c>
      <c r="F7">
        <f t="shared" si="0"/>
        <v>0</v>
      </c>
      <c r="H7" s="38">
        <f t="shared" si="1"/>
        <v>191.39573679900982</v>
      </c>
      <c r="I7" s="38">
        <f t="shared" si="2"/>
        <v>41.050131323569488</v>
      </c>
      <c r="J7">
        <f t="shared" si="3"/>
        <v>9.008071547398723</v>
      </c>
    </row>
    <row r="8" spans="1:10">
      <c r="A8">
        <v>4.2613899999999996</v>
      </c>
      <c r="B8">
        <v>47.926220000000001</v>
      </c>
      <c r="C8">
        <v>1.82307</v>
      </c>
      <c r="D8">
        <v>4</v>
      </c>
      <c r="E8">
        <v>4</v>
      </c>
      <c r="F8">
        <f t="shared" si="0"/>
        <v>0</v>
      </c>
      <c r="H8" s="38">
        <f t="shared" si="1"/>
        <v>172.07447679900966</v>
      </c>
      <c r="I8" s="38">
        <f t="shared" si="2"/>
        <v>249.32860997578689</v>
      </c>
      <c r="J8">
        <f t="shared" si="3"/>
        <v>4.7650389519198137</v>
      </c>
    </row>
    <row r="9" spans="1:10">
      <c r="A9">
        <v>4.2502599999999999</v>
      </c>
      <c r="B9">
        <v>48.472230000000003</v>
      </c>
      <c r="C9">
        <v>1.45034</v>
      </c>
      <c r="D9">
        <v>2</v>
      </c>
      <c r="E9">
        <v>2</v>
      </c>
      <c r="F9">
        <f t="shared" si="0"/>
        <v>0</v>
      </c>
      <c r="H9" s="38">
        <f t="shared" si="1"/>
        <v>168.08993679900979</v>
      </c>
      <c r="I9" s="38">
        <f t="shared" si="2"/>
        <v>298.60601247578711</v>
      </c>
      <c r="J9">
        <f t="shared" si="3"/>
        <v>2.4864975878321176</v>
      </c>
    </row>
    <row r="10" spans="1:10">
      <c r="A10">
        <v>4.2576299999999998</v>
      </c>
      <c r="B10">
        <v>49.180770000000003</v>
      </c>
      <c r="C10">
        <v>1.0693900000000001</v>
      </c>
      <c r="D10">
        <v>0</v>
      </c>
      <c r="E10">
        <v>0</v>
      </c>
      <c r="F10">
        <f t="shared" si="0"/>
        <v>0</v>
      </c>
      <c r="H10" s="38">
        <f t="shared" si="1"/>
        <v>170.72839679900974</v>
      </c>
      <c r="I10" s="38">
        <f t="shared" si="2"/>
        <v>359</v>
      </c>
      <c r="J10">
        <f t="shared" si="3"/>
        <v>19.621031746031743</v>
      </c>
    </row>
    <row r="11" spans="1:10">
      <c r="A11">
        <v>4.3161800000000001</v>
      </c>
      <c r="B11">
        <v>46.547730000000001</v>
      </c>
      <c r="C11">
        <v>2.57647</v>
      </c>
      <c r="D11">
        <v>11</v>
      </c>
      <c r="E11">
        <v>12</v>
      </c>
      <c r="F11">
        <f t="shared" si="0"/>
        <v>1</v>
      </c>
      <c r="H11" s="38">
        <f t="shared" si="1"/>
        <v>191.68929679900987</v>
      </c>
      <c r="I11" s="38">
        <f t="shared" si="2"/>
        <v>73.120831323569917</v>
      </c>
      <c r="J11">
        <f t="shared" si="3"/>
        <v>23.404022539463003</v>
      </c>
    </row>
    <row r="12" spans="1:10">
      <c r="A12">
        <v>4.2691400000000002</v>
      </c>
      <c r="B12">
        <v>47.676479999999998</v>
      </c>
      <c r="C12">
        <v>1.66364</v>
      </c>
      <c r="D12">
        <v>5</v>
      </c>
      <c r="E12">
        <v>5</v>
      </c>
      <c r="F12">
        <f t="shared" si="0"/>
        <v>0</v>
      </c>
      <c r="H12" s="38">
        <f t="shared" si="1"/>
        <v>174.84897679900988</v>
      </c>
      <c r="I12" s="38">
        <f t="shared" si="2"/>
        <v>226.78957497578665</v>
      </c>
      <c r="J12">
        <f t="shared" si="3"/>
        <v>2.1590716205710354</v>
      </c>
    </row>
    <row r="13" spans="1:10">
      <c r="A13">
        <v>4.2973800000000004</v>
      </c>
      <c r="B13">
        <v>46.799329999999998</v>
      </c>
      <c r="C13">
        <v>1.93607</v>
      </c>
      <c r="D13">
        <v>10</v>
      </c>
      <c r="E13">
        <v>10</v>
      </c>
      <c r="F13">
        <f t="shared" si="0"/>
        <v>0</v>
      </c>
      <c r="H13" s="38">
        <f t="shared" si="1"/>
        <v>184.95889679900995</v>
      </c>
      <c r="I13" s="38">
        <f t="shared" si="2"/>
        <v>117.77983132356925</v>
      </c>
      <c r="J13">
        <f t="shared" si="3"/>
        <v>17.444580079144362</v>
      </c>
    </row>
    <row r="14" spans="1:10">
      <c r="A14">
        <v>4.3143599999999998</v>
      </c>
      <c r="B14">
        <v>46.58502</v>
      </c>
      <c r="C14">
        <v>2.5994999999999999</v>
      </c>
      <c r="D14">
        <v>11</v>
      </c>
      <c r="E14">
        <v>11</v>
      </c>
      <c r="F14">
        <f t="shared" si="0"/>
        <v>0</v>
      </c>
      <c r="H14" s="38">
        <f t="shared" si="1"/>
        <v>191.03773679900971</v>
      </c>
      <c r="I14" s="38">
        <f t="shared" si="2"/>
        <v>79.739806323569681</v>
      </c>
      <c r="J14">
        <f t="shared" si="3"/>
        <v>7.5990359426802963</v>
      </c>
    </row>
    <row r="15" spans="1:10">
      <c r="A15">
        <v>4.3351899999999999</v>
      </c>
      <c r="B15">
        <v>46.094589999999997</v>
      </c>
      <c r="C15">
        <v>1.1485700000000001</v>
      </c>
      <c r="D15">
        <v>14</v>
      </c>
      <c r="E15">
        <v>14</v>
      </c>
      <c r="F15">
        <f t="shared" si="0"/>
        <v>0</v>
      </c>
      <c r="H15" s="38">
        <f t="shared" si="1"/>
        <v>198.49487679900977</v>
      </c>
      <c r="I15" s="38">
        <f t="shared" si="2"/>
        <v>0</v>
      </c>
      <c r="J15">
        <f t="shared" si="3"/>
        <v>21.404761904761905</v>
      </c>
    </row>
    <row r="16" spans="1:10">
      <c r="A16">
        <v>4.2325200000000001</v>
      </c>
      <c r="B16">
        <v>48.31288</v>
      </c>
      <c r="C16">
        <v>2.5522499999999999</v>
      </c>
      <c r="D16">
        <v>3</v>
      </c>
      <c r="E16">
        <v>3</v>
      </c>
      <c r="F16">
        <f t="shared" si="0"/>
        <v>0</v>
      </c>
      <c r="H16" s="38">
        <f t="shared" si="1"/>
        <v>161.73901679900982</v>
      </c>
      <c r="I16" s="38">
        <f t="shared" si="2"/>
        <v>284.2246749757868</v>
      </c>
      <c r="J16">
        <f t="shared" si="3"/>
        <v>14.670600800064147</v>
      </c>
    </row>
    <row r="17" spans="1:10">
      <c r="A17">
        <v>4.2733100000000004</v>
      </c>
      <c r="B17">
        <v>47.238869999999999</v>
      </c>
      <c r="C17">
        <v>1.1920900000000001</v>
      </c>
      <c r="D17">
        <v>7</v>
      </c>
      <c r="E17">
        <v>6</v>
      </c>
      <c r="F17">
        <f t="shared" si="0"/>
        <v>1</v>
      </c>
      <c r="H17" s="38">
        <f t="shared" si="1"/>
        <v>176.34183679900994</v>
      </c>
      <c r="I17" s="38">
        <f t="shared" si="2"/>
        <v>187.2952724757867</v>
      </c>
      <c r="J17">
        <f t="shared" si="3"/>
        <v>29.796726278309034</v>
      </c>
    </row>
    <row r="18" spans="1:10">
      <c r="A18">
        <v>4.2337999999999996</v>
      </c>
      <c r="B18">
        <v>49.566679999999998</v>
      </c>
      <c r="C18">
        <v>1.30219</v>
      </c>
      <c r="D18">
        <v>0</v>
      </c>
      <c r="E18">
        <v>0</v>
      </c>
      <c r="F18">
        <f t="shared" si="0"/>
        <v>0</v>
      </c>
      <c r="H18" s="38">
        <f t="shared" si="1"/>
        <v>162.19725679900966</v>
      </c>
      <c r="I18" s="38">
        <f t="shared" si="2"/>
        <v>359</v>
      </c>
      <c r="J18">
        <f t="shared" si="3"/>
        <v>19.621031746031743</v>
      </c>
    </row>
    <row r="19" spans="1:10">
      <c r="A19">
        <v>4.3152400000000002</v>
      </c>
      <c r="B19">
        <v>46.595689999999998</v>
      </c>
      <c r="C19">
        <v>1.9493400000000001</v>
      </c>
      <c r="D19">
        <v>11</v>
      </c>
      <c r="E19">
        <v>11</v>
      </c>
      <c r="F19">
        <f t="shared" si="0"/>
        <v>0</v>
      </c>
      <c r="H19" s="38">
        <f t="shared" si="1"/>
        <v>191.35277679900986</v>
      </c>
      <c r="I19" s="38">
        <f t="shared" si="2"/>
        <v>81.633731323569236</v>
      </c>
      <c r="J19">
        <f t="shared" si="3"/>
        <v>4.2207848018080485</v>
      </c>
    </row>
    <row r="20" spans="1:10">
      <c r="A20">
        <v>4.2755799999999997</v>
      </c>
      <c r="B20">
        <v>47.17595</v>
      </c>
      <c r="C20">
        <v>1.8771500000000001</v>
      </c>
      <c r="D20">
        <v>7</v>
      </c>
      <c r="E20">
        <v>7</v>
      </c>
      <c r="F20">
        <f t="shared" si="0"/>
        <v>0</v>
      </c>
      <c r="H20" s="38">
        <f t="shared" si="1"/>
        <v>177.15449679900971</v>
      </c>
      <c r="I20" s="38">
        <f t="shared" si="2"/>
        <v>181.61674247578685</v>
      </c>
      <c r="J20">
        <f t="shared" si="3"/>
        <v>2.8838323129610681</v>
      </c>
    </row>
    <row r="21" spans="1:10">
      <c r="A21">
        <v>4.2415900000000004</v>
      </c>
      <c r="B21">
        <v>47.854529999999997</v>
      </c>
      <c r="C21">
        <v>2.3403200000000002</v>
      </c>
      <c r="D21">
        <v>4</v>
      </c>
      <c r="E21">
        <v>4</v>
      </c>
      <c r="F21">
        <f t="shared" si="0"/>
        <v>0</v>
      </c>
      <c r="H21" s="38">
        <f t="shared" si="1"/>
        <v>164.98607679900996</v>
      </c>
      <c r="I21" s="38">
        <f t="shared" si="2"/>
        <v>242.85858747578655</v>
      </c>
      <c r="J21">
        <f t="shared" si="3"/>
        <v>16.305813212833119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3B57-33D9-D344-B77D-5042CF436EBE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57</v>
      </c>
      <c r="H1" t="s">
        <v>26</v>
      </c>
      <c r="I1" t="s">
        <v>27</v>
      </c>
      <c r="J1" t="s">
        <v>35</v>
      </c>
    </row>
    <row r="2" spans="1:10">
      <c r="A2">
        <v>4.89337</v>
      </c>
      <c r="B2">
        <v>49.326250000000002</v>
      </c>
      <c r="C2">
        <v>1.40876</v>
      </c>
      <c r="D2">
        <v>2</v>
      </c>
      <c r="E2">
        <v>2</v>
      </c>
      <c r="F2">
        <f>ABS(D2-E2)</f>
        <v>0</v>
      </c>
      <c r="G2">
        <v>4.6162113744879001</v>
      </c>
      <c r="H2" s="38">
        <f>MIN(359, MAX(0, (A2 - $G$2 + 0.5) * 358 / 1 + 1))</f>
        <v>279.22278793333174</v>
      </c>
      <c r="I2" s="38">
        <f>IF(B2 &lt; $G$3,MAX(0,(B2 - $G$3  + 1) * (178.5 -1) / 1 + 1), MIN(359, (B2 - $G$3) * (359 - 178.5) / 2 + 178.5))</f>
        <v>286.29385639009774</v>
      </c>
      <c r="J2">
        <f>ABS(360/(MAX($E$2:$E$21)+1)*(E2+0.5)-(360-I2)) * ((620+(620/MAX($E$2:$E$21)) / 2 ) / 360)</f>
        <v>29.620621647430777</v>
      </c>
    </row>
    <row r="3" spans="1:10">
      <c r="A3">
        <v>4.7783499999999997</v>
      </c>
      <c r="B3">
        <v>49.590710000000001</v>
      </c>
      <c r="C3">
        <v>1.4964999999999999</v>
      </c>
      <c r="D3">
        <v>1</v>
      </c>
      <c r="E3">
        <v>1</v>
      </c>
      <c r="F3">
        <f t="shared" ref="F3:F21" si="0">ABS(D3-E3)</f>
        <v>0</v>
      </c>
      <c r="G3">
        <v>48.131858239444902</v>
      </c>
      <c r="H3" s="38">
        <f t="shared" ref="H3:H21" si="1">MIN(359, MAX(0, (A3 - $G$2 + 0.5) * 358 / 1 + 1))</f>
        <v>238.04562793333164</v>
      </c>
      <c r="I3" s="38">
        <f t="shared" ref="I3:I21" si="2">IF(B3 &lt; $G$3,MAX(0,(B3 - $G$3  + 1) * (178.5 -1) / 1 + 1), MIN(359, (B3 - $G$3) * (359 - 178.5) / 2 + 178.5))</f>
        <v>310.16137139009766</v>
      </c>
      <c r="J3">
        <f t="shared" ref="J3:J21" si="3">ABS(360/(MAX($E$2:$E$21)+1)*(E3+0.5)-(360-I3)) * ((620+(620/MAX($E$2:$E$21)) / 2 ) / 360)</f>
        <v>7.5649621875540731</v>
      </c>
    </row>
    <row r="4" spans="1:10">
      <c r="A4">
        <v>4.7647199999999996</v>
      </c>
      <c r="B4">
        <v>48.470779999999998</v>
      </c>
      <c r="C4">
        <v>1.6642999999999999</v>
      </c>
      <c r="D4">
        <v>4</v>
      </c>
      <c r="E4">
        <v>4</v>
      </c>
      <c r="F4">
        <f t="shared" si="0"/>
        <v>0</v>
      </c>
      <c r="H4" s="38">
        <f t="shared" si="1"/>
        <v>233.16608793333162</v>
      </c>
      <c r="I4" s="38">
        <f t="shared" si="2"/>
        <v>209.08768889009735</v>
      </c>
      <c r="J4">
        <f t="shared" si="3"/>
        <v>20.156323321812785</v>
      </c>
    </row>
    <row r="5" spans="1:10">
      <c r="A5">
        <v>4.7883899999999997</v>
      </c>
      <c r="B5">
        <v>48.039459999999998</v>
      </c>
      <c r="C5">
        <v>1.5641700000000001</v>
      </c>
      <c r="D5">
        <v>5</v>
      </c>
      <c r="E5">
        <v>5</v>
      </c>
      <c r="F5">
        <f t="shared" si="0"/>
        <v>0</v>
      </c>
      <c r="H5" s="38">
        <f t="shared" si="1"/>
        <v>241.63994793333165</v>
      </c>
      <c r="I5" s="38">
        <f t="shared" si="2"/>
        <v>162.09931249852951</v>
      </c>
      <c r="J5">
        <f t="shared" si="3"/>
        <v>0.18054031368482631</v>
      </c>
    </row>
    <row r="6" spans="1:10">
      <c r="A6">
        <v>4.9542599999999997</v>
      </c>
      <c r="B6">
        <v>47.768830000000001</v>
      </c>
      <c r="C6">
        <v>1.1777200000000001</v>
      </c>
      <c r="D6">
        <v>6</v>
      </c>
      <c r="E6">
        <v>6</v>
      </c>
      <c r="F6">
        <f t="shared" si="0"/>
        <v>0</v>
      </c>
      <c r="H6" s="38">
        <f t="shared" si="1"/>
        <v>301.02140793333166</v>
      </c>
      <c r="I6" s="38">
        <f t="shared" si="2"/>
        <v>114.06248749853005</v>
      </c>
      <c r="J6">
        <f t="shared" si="3"/>
        <v>21.701218714091958</v>
      </c>
    </row>
    <row r="7" spans="1:10">
      <c r="A7">
        <v>4.8427699999999998</v>
      </c>
      <c r="B7">
        <v>47.598909999999997</v>
      </c>
      <c r="C7">
        <v>1.3292299999999999</v>
      </c>
      <c r="D7">
        <v>7</v>
      </c>
      <c r="E7">
        <v>7</v>
      </c>
      <c r="F7">
        <f t="shared" si="0"/>
        <v>0</v>
      </c>
      <c r="H7" s="38">
        <f t="shared" si="1"/>
        <v>261.10798793333169</v>
      </c>
      <c r="I7" s="38">
        <f t="shared" si="2"/>
        <v>83.901687498529213</v>
      </c>
      <c r="J7">
        <f t="shared" si="3"/>
        <v>11.08612982520461</v>
      </c>
    </row>
    <row r="8" spans="1:10">
      <c r="A8">
        <v>4.6943999999999999</v>
      </c>
      <c r="B8">
        <v>47.50676</v>
      </c>
      <c r="C8">
        <v>1.5508599999999999</v>
      </c>
      <c r="D8">
        <v>8</v>
      </c>
      <c r="E8">
        <v>8</v>
      </c>
      <c r="F8">
        <f t="shared" si="0"/>
        <v>0</v>
      </c>
      <c r="H8" s="38">
        <f t="shared" si="1"/>
        <v>207.99152793333172</v>
      </c>
      <c r="I8" s="38">
        <f t="shared" si="2"/>
        <v>67.545062498529802</v>
      </c>
      <c r="J8">
        <f t="shared" si="3"/>
        <v>24.623585838376659</v>
      </c>
    </row>
    <row r="9" spans="1:10">
      <c r="A9">
        <v>4.7474299999999996</v>
      </c>
      <c r="B9">
        <v>48.742530000000002</v>
      </c>
      <c r="C9">
        <v>1.7702500000000001</v>
      </c>
      <c r="D9">
        <v>3</v>
      </c>
      <c r="E9">
        <v>3</v>
      </c>
      <c r="F9">
        <f t="shared" si="0"/>
        <v>0</v>
      </c>
      <c r="H9" s="38">
        <f t="shared" si="1"/>
        <v>226.97626793333163</v>
      </c>
      <c r="I9" s="38">
        <f t="shared" si="2"/>
        <v>233.61312639009776</v>
      </c>
      <c r="J9">
        <f t="shared" si="3"/>
        <v>0.70329801306302009</v>
      </c>
    </row>
    <row r="10" spans="1:10">
      <c r="A10">
        <v>4.3095600000000003</v>
      </c>
      <c r="B10">
        <v>46.401000000000003</v>
      </c>
      <c r="C10">
        <v>2.23603</v>
      </c>
      <c r="D10">
        <v>9</v>
      </c>
      <c r="E10">
        <v>9</v>
      </c>
      <c r="F10">
        <f t="shared" si="0"/>
        <v>0</v>
      </c>
      <c r="H10" s="38">
        <f t="shared" si="1"/>
        <v>70.218807933331874</v>
      </c>
      <c r="I10" s="38">
        <f t="shared" si="2"/>
        <v>0</v>
      </c>
      <c r="J10">
        <f t="shared" si="3"/>
        <v>32.722222222222221</v>
      </c>
    </row>
    <row r="11" spans="1:10">
      <c r="A11">
        <v>4.62676</v>
      </c>
      <c r="B11">
        <v>51.056399999999996</v>
      </c>
      <c r="C11">
        <v>1.7763500000000001</v>
      </c>
      <c r="D11">
        <v>0</v>
      </c>
      <c r="E11">
        <v>0</v>
      </c>
      <c r="F11">
        <f t="shared" si="0"/>
        <v>0</v>
      </c>
      <c r="H11" s="38">
        <f t="shared" si="1"/>
        <v>183.77640793333177</v>
      </c>
      <c r="I11" s="38">
        <f t="shared" si="2"/>
        <v>359</v>
      </c>
      <c r="J11">
        <f t="shared" si="3"/>
        <v>30.904320987654323</v>
      </c>
    </row>
    <row r="12" spans="1:10">
      <c r="A12">
        <v>4.5921399999999997</v>
      </c>
      <c r="B12">
        <v>50.913580000000003</v>
      </c>
      <c r="C12">
        <v>1.9829699999999999</v>
      </c>
      <c r="D12">
        <v>0</v>
      </c>
      <c r="E12">
        <v>0</v>
      </c>
      <c r="F12">
        <f t="shared" si="0"/>
        <v>0</v>
      </c>
      <c r="H12" s="38">
        <f t="shared" si="1"/>
        <v>171.38244793333166</v>
      </c>
      <c r="I12" s="38">
        <f t="shared" si="2"/>
        <v>359</v>
      </c>
      <c r="J12">
        <f t="shared" si="3"/>
        <v>30.904320987654323</v>
      </c>
    </row>
    <row r="13" spans="1:10">
      <c r="A13">
        <v>4.5074699999999996</v>
      </c>
      <c r="B13">
        <v>49.679229999999997</v>
      </c>
      <c r="C13">
        <v>1.57483</v>
      </c>
      <c r="D13">
        <v>1</v>
      </c>
      <c r="E13">
        <v>1</v>
      </c>
      <c r="F13">
        <f t="shared" si="0"/>
        <v>0</v>
      </c>
      <c r="H13" s="38">
        <f t="shared" si="1"/>
        <v>141.07058793333164</v>
      </c>
      <c r="I13" s="38">
        <f t="shared" si="2"/>
        <v>318.1503013900973</v>
      </c>
      <c r="J13">
        <f t="shared" si="3"/>
        <v>22.088047897429963</v>
      </c>
    </row>
    <row r="14" spans="1:10">
      <c r="A14">
        <v>4.3858499999999996</v>
      </c>
      <c r="B14">
        <v>47.501179999999998</v>
      </c>
      <c r="C14">
        <v>7.0529299999999999</v>
      </c>
      <c r="D14">
        <v>8</v>
      </c>
      <c r="E14">
        <v>8</v>
      </c>
      <c r="F14">
        <f t="shared" si="0"/>
        <v>0</v>
      </c>
      <c r="H14" s="38">
        <f t="shared" si="1"/>
        <v>97.530627933331616</v>
      </c>
      <c r="I14" s="38">
        <f t="shared" si="2"/>
        <v>66.554612498529465</v>
      </c>
      <c r="J14">
        <f t="shared" si="3"/>
        <v>22.823045560598345</v>
      </c>
    </row>
    <row r="15" spans="1:10">
      <c r="A15">
        <v>4.3813899999999997</v>
      </c>
      <c r="B15">
        <v>47.804450000000003</v>
      </c>
      <c r="C15">
        <v>1.4741599999999999</v>
      </c>
      <c r="D15">
        <v>6</v>
      </c>
      <c r="E15">
        <v>6</v>
      </c>
      <c r="F15">
        <f t="shared" si="0"/>
        <v>0</v>
      </c>
      <c r="H15" s="38">
        <f t="shared" si="1"/>
        <v>95.933947933331652</v>
      </c>
      <c r="I15" s="38">
        <f t="shared" si="2"/>
        <v>120.38503749853032</v>
      </c>
      <c r="J15">
        <f t="shared" si="3"/>
        <v>10.207447263474197</v>
      </c>
    </row>
    <row r="16" spans="1:10">
      <c r="A16">
        <v>4.4013099999999996</v>
      </c>
      <c r="B16">
        <v>45.686839999999997</v>
      </c>
      <c r="C16">
        <v>1.3840300000000001</v>
      </c>
      <c r="D16">
        <v>9</v>
      </c>
      <c r="E16">
        <v>9</v>
      </c>
      <c r="F16">
        <f t="shared" si="0"/>
        <v>0</v>
      </c>
      <c r="H16" s="38">
        <f t="shared" si="1"/>
        <v>103.06530793333162</v>
      </c>
      <c r="I16" s="38">
        <f t="shared" si="2"/>
        <v>0</v>
      </c>
      <c r="J16">
        <f t="shared" si="3"/>
        <v>32.722222222222221</v>
      </c>
    </row>
    <row r="17" spans="1:10">
      <c r="A17">
        <v>4.1844599999999996</v>
      </c>
      <c r="B17">
        <v>48.9878</v>
      </c>
      <c r="C17">
        <v>1.52946</v>
      </c>
      <c r="D17">
        <v>2</v>
      </c>
      <c r="E17">
        <v>2</v>
      </c>
      <c r="F17">
        <f t="shared" si="0"/>
        <v>0</v>
      </c>
      <c r="H17" s="38">
        <f t="shared" si="1"/>
        <v>25.433007933331634</v>
      </c>
      <c r="I17" s="38">
        <f t="shared" si="2"/>
        <v>255.74874389009756</v>
      </c>
      <c r="J17">
        <f t="shared" si="3"/>
        <v>25.907376076334998</v>
      </c>
    </row>
    <row r="18" spans="1:10">
      <c r="A18">
        <v>4.26736</v>
      </c>
      <c r="B18">
        <v>48.095739999999999</v>
      </c>
      <c r="C18">
        <v>2.2636699999999998</v>
      </c>
      <c r="D18">
        <v>5</v>
      </c>
      <c r="E18">
        <v>5</v>
      </c>
      <c r="F18">
        <f t="shared" si="0"/>
        <v>0</v>
      </c>
      <c r="H18" s="38">
        <f t="shared" si="1"/>
        <v>55.111207933331784</v>
      </c>
      <c r="I18" s="38">
        <f t="shared" si="2"/>
        <v>172.08901249852971</v>
      </c>
      <c r="J18">
        <f t="shared" si="3"/>
        <v>18.34082827664815</v>
      </c>
    </row>
    <row r="19" spans="1:10">
      <c r="A19">
        <v>4.2486600000000001</v>
      </c>
      <c r="B19">
        <v>48.389389999999999</v>
      </c>
      <c r="C19">
        <v>1.53912</v>
      </c>
      <c r="D19">
        <v>4</v>
      </c>
      <c r="E19">
        <v>4</v>
      </c>
      <c r="F19">
        <f t="shared" si="0"/>
        <v>0</v>
      </c>
      <c r="H19" s="38">
        <f t="shared" si="1"/>
        <v>48.416607933331804</v>
      </c>
      <c r="I19" s="38">
        <f t="shared" si="2"/>
        <v>201.74224139009746</v>
      </c>
      <c r="J19">
        <f t="shared" si="3"/>
        <v>6.8030252431092748</v>
      </c>
    </row>
    <row r="20" spans="1:10">
      <c r="A20">
        <v>4.2821999999999996</v>
      </c>
      <c r="B20">
        <v>47.74136</v>
      </c>
      <c r="C20">
        <v>2.98007</v>
      </c>
      <c r="D20">
        <v>6</v>
      </c>
      <c r="E20">
        <v>7</v>
      </c>
      <c r="F20">
        <f t="shared" si="0"/>
        <v>1</v>
      </c>
      <c r="H20" s="38">
        <f t="shared" si="1"/>
        <v>60.423927933331612</v>
      </c>
      <c r="I20" s="38">
        <f t="shared" si="2"/>
        <v>109.18656249852987</v>
      </c>
      <c r="J20">
        <f t="shared" si="3"/>
        <v>34.879275653191641</v>
      </c>
    </row>
    <row r="21" spans="1:10">
      <c r="A21">
        <v>4.2413400000000001</v>
      </c>
      <c r="B21">
        <v>48.553060000000002</v>
      </c>
      <c r="C21">
        <v>1.2827299999999999</v>
      </c>
      <c r="D21">
        <v>3</v>
      </c>
      <c r="E21">
        <v>3</v>
      </c>
      <c r="F21">
        <f t="shared" si="0"/>
        <v>0</v>
      </c>
      <c r="H21" s="38">
        <f t="shared" si="1"/>
        <v>45.796047933331806</v>
      </c>
      <c r="I21" s="38">
        <f t="shared" si="2"/>
        <v>216.51345889009775</v>
      </c>
      <c r="J21">
        <f t="shared" si="3"/>
        <v>31.788804672013654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A30E-DCCA-514F-B321-D233D0FCE2F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58</v>
      </c>
      <c r="H1" t="s">
        <v>26</v>
      </c>
      <c r="I1" t="s">
        <v>27</v>
      </c>
      <c r="J1" t="s">
        <v>35</v>
      </c>
    </row>
    <row r="2" spans="1:10">
      <c r="A2">
        <v>4.5234899999999998</v>
      </c>
      <c r="B2">
        <v>47.322589999999998</v>
      </c>
      <c r="C2">
        <v>2.5107300000000001</v>
      </c>
      <c r="D2">
        <v>4</v>
      </c>
      <c r="E2">
        <v>4</v>
      </c>
      <c r="F2">
        <f>ABS(D2-E2)</f>
        <v>0</v>
      </c>
      <c r="G2">
        <v>4.4267284245140504</v>
      </c>
      <c r="H2" s="38">
        <f>MIN(359, MAX(0, (A2 - $G$2 + 0.5) * 358 / 1 + 1))</f>
        <v>214.64064402396991</v>
      </c>
      <c r="I2" s="38">
        <f>IF(B2 &lt; $G$3,MAX(0,(B2 - $G$3  + 1) * (178.5 -1) / 1 + 1), MIN(359, (B2 - $G$3) * (359 - 178.5) / 2 + 178.5))</f>
        <v>0</v>
      </c>
      <c r="J2">
        <f>ABS(360/(MAX($E$2:$E$21)+1)*(E2+0.5)-(360-I2)) * ((620+(620/MAX($E$2:$E$21)) / 2 ) / 360)</f>
        <v>69.75</v>
      </c>
    </row>
    <row r="3" spans="1:10">
      <c r="A3">
        <v>4.5804900000000002</v>
      </c>
      <c r="B3">
        <v>49.062570000000001</v>
      </c>
      <c r="C3">
        <v>1.6973800000000001</v>
      </c>
      <c r="D3">
        <v>1</v>
      </c>
      <c r="E3">
        <v>1</v>
      </c>
      <c r="F3">
        <f t="shared" ref="F3:F21" si="0">ABS(D3-E3)</f>
        <v>0</v>
      </c>
      <c r="G3">
        <v>48.476477386426197</v>
      </c>
      <c r="H3" s="38">
        <f t="shared" ref="H3:H21" si="1">MIN(359, MAX(0, (A3 - $G$2 + 0.5) * 358 / 1 + 1))</f>
        <v>235.04664402397003</v>
      </c>
      <c r="I3" s="38">
        <f t="shared" ref="I3:I21" si="2">IF(B3 &lt; $G$3,MAX(0,(B3 - $G$3  + 1) * (178.5 -1) / 1 + 1), MIN(359, (B3 - $G$3) * (359 - 178.5) / 2 + 178.5))</f>
        <v>231.39485837503582</v>
      </c>
      <c r="J3">
        <f t="shared" ref="J3:J21" si="3">ABS(360/(MAX($E$2:$E$21)+1)*(E3+0.5)-(360-I3)) * ((620+(620/MAX($E$2:$E$21)) / 2 ) / 360)</f>
        <v>39.922461898368091</v>
      </c>
    </row>
    <row r="4" spans="1:10">
      <c r="A4">
        <v>4.5864500000000001</v>
      </c>
      <c r="B4">
        <v>49.917949999999998</v>
      </c>
      <c r="C4">
        <v>1.1814100000000001</v>
      </c>
      <c r="D4">
        <v>0</v>
      </c>
      <c r="E4">
        <v>0</v>
      </c>
      <c r="F4">
        <f t="shared" si="0"/>
        <v>0</v>
      </c>
      <c r="H4" s="38">
        <f t="shared" si="1"/>
        <v>237.18032402397003</v>
      </c>
      <c r="I4" s="38">
        <f t="shared" si="2"/>
        <v>308.59290337503552</v>
      </c>
      <c r="J4">
        <f t="shared" si="3"/>
        <v>29.851249710868682</v>
      </c>
    </row>
    <row r="5" spans="1:10">
      <c r="A5">
        <v>4.5824400000000001</v>
      </c>
      <c r="B5">
        <v>48.18627</v>
      </c>
      <c r="C5">
        <v>1.83246</v>
      </c>
      <c r="D5">
        <v>3</v>
      </c>
      <c r="E5">
        <v>3</v>
      </c>
      <c r="F5">
        <f t="shared" si="0"/>
        <v>0</v>
      </c>
      <c r="H5" s="38">
        <f t="shared" si="1"/>
        <v>235.74474402396999</v>
      </c>
      <c r="I5" s="38">
        <f t="shared" si="2"/>
        <v>126.98818890935013</v>
      </c>
      <c r="J5">
        <f t="shared" si="3"/>
        <v>36.789616011865874</v>
      </c>
    </row>
    <row r="6" spans="1:10">
      <c r="A6">
        <v>4.5725800000000003</v>
      </c>
      <c r="B6">
        <v>48.553040000000003</v>
      </c>
      <c r="C6">
        <v>1.5195000000000001</v>
      </c>
      <c r="D6">
        <v>2</v>
      </c>
      <c r="E6">
        <v>2</v>
      </c>
      <c r="F6">
        <f t="shared" si="0"/>
        <v>0</v>
      </c>
      <c r="H6" s="38">
        <f t="shared" si="1"/>
        <v>232.21486402397008</v>
      </c>
      <c r="I6" s="38">
        <f t="shared" si="2"/>
        <v>185.40977587503599</v>
      </c>
      <c r="J6">
        <f t="shared" si="3"/>
        <v>10.481440757882231</v>
      </c>
    </row>
    <row r="7" spans="1:10">
      <c r="A7">
        <v>4.5721600000000002</v>
      </c>
      <c r="B7">
        <v>50.64228</v>
      </c>
      <c r="C7">
        <v>1.0560099999999999</v>
      </c>
      <c r="D7">
        <v>0</v>
      </c>
      <c r="E7">
        <v>0</v>
      </c>
      <c r="F7">
        <f t="shared" si="0"/>
        <v>0</v>
      </c>
      <c r="H7" s="38">
        <f t="shared" si="1"/>
        <v>232.06450402397004</v>
      </c>
      <c r="I7" s="38">
        <f t="shared" si="2"/>
        <v>359</v>
      </c>
      <c r="J7">
        <f t="shared" si="3"/>
        <v>67.8125</v>
      </c>
    </row>
    <row r="8" spans="1:10">
      <c r="A8">
        <v>4.5262000000000002</v>
      </c>
      <c r="B8">
        <v>47.324919999999999</v>
      </c>
      <c r="C8">
        <v>1.1834100000000001</v>
      </c>
      <c r="D8">
        <v>4</v>
      </c>
      <c r="E8">
        <v>4</v>
      </c>
      <c r="F8">
        <f t="shared" si="0"/>
        <v>0</v>
      </c>
      <c r="H8" s="38">
        <f t="shared" si="1"/>
        <v>215.61082402397005</v>
      </c>
      <c r="I8" s="38">
        <f t="shared" si="2"/>
        <v>0</v>
      </c>
      <c r="J8">
        <f t="shared" si="3"/>
        <v>69.75</v>
      </c>
    </row>
    <row r="9" spans="1:10">
      <c r="A9">
        <v>4.5561600000000002</v>
      </c>
      <c r="B9">
        <v>48.605930000000001</v>
      </c>
      <c r="C9">
        <v>1.9568700000000001</v>
      </c>
      <c r="D9">
        <v>2</v>
      </c>
      <c r="E9">
        <v>2</v>
      </c>
      <c r="F9">
        <f t="shared" si="0"/>
        <v>0</v>
      </c>
      <c r="H9" s="38">
        <f t="shared" si="1"/>
        <v>226.33650402397004</v>
      </c>
      <c r="I9" s="38">
        <f t="shared" si="2"/>
        <v>190.1830983750358</v>
      </c>
      <c r="J9">
        <f t="shared" si="3"/>
        <v>19.729753101631857</v>
      </c>
    </row>
    <row r="10" spans="1:10">
      <c r="A10">
        <v>4.5575099999999997</v>
      </c>
      <c r="B10">
        <v>49.389659999999999</v>
      </c>
      <c r="C10">
        <v>1.0017400000000001</v>
      </c>
      <c r="D10">
        <v>1</v>
      </c>
      <c r="E10">
        <v>1</v>
      </c>
      <c r="F10">
        <f t="shared" si="0"/>
        <v>0</v>
      </c>
      <c r="H10" s="38">
        <f t="shared" si="1"/>
        <v>226.81980402396988</v>
      </c>
      <c r="I10" s="38">
        <f t="shared" si="2"/>
        <v>260.91473087503567</v>
      </c>
      <c r="J10">
        <f t="shared" si="3"/>
        <v>17.272291070381616</v>
      </c>
    </row>
    <row r="11" spans="1:10">
      <c r="A11">
        <v>4.5759400000000001</v>
      </c>
      <c r="B11">
        <v>47.970050000000001</v>
      </c>
      <c r="C11">
        <v>1.13781</v>
      </c>
      <c r="D11">
        <v>3</v>
      </c>
      <c r="E11">
        <v>3</v>
      </c>
      <c r="F11">
        <f t="shared" si="0"/>
        <v>0</v>
      </c>
      <c r="H11" s="38">
        <f t="shared" si="1"/>
        <v>233.41774402397002</v>
      </c>
      <c r="I11" s="38">
        <f t="shared" si="2"/>
        <v>88.60913890935015</v>
      </c>
      <c r="J11">
        <f t="shared" si="3"/>
        <v>37.569793363134139</v>
      </c>
    </row>
    <row r="12" spans="1:10">
      <c r="A12">
        <v>4.5835800000000004</v>
      </c>
      <c r="B12">
        <v>48.021749999999997</v>
      </c>
      <c r="C12">
        <v>2.2602099999999998</v>
      </c>
      <c r="D12">
        <v>3</v>
      </c>
      <c r="E12">
        <v>3</v>
      </c>
      <c r="F12">
        <f t="shared" si="0"/>
        <v>0</v>
      </c>
      <c r="H12" s="38">
        <f t="shared" si="1"/>
        <v>236.15286402397012</v>
      </c>
      <c r="I12" s="38">
        <f t="shared" si="2"/>
        <v>97.78588890934958</v>
      </c>
      <c r="J12">
        <f t="shared" si="3"/>
        <v>19.789840238135188</v>
      </c>
    </row>
    <row r="13" spans="1:10">
      <c r="A13">
        <v>4.5544000000000002</v>
      </c>
      <c r="B13">
        <v>47.420020000000001</v>
      </c>
      <c r="C13">
        <v>1.20085</v>
      </c>
      <c r="D13">
        <v>4</v>
      </c>
      <c r="E13">
        <v>4</v>
      </c>
      <c r="F13">
        <f t="shared" si="0"/>
        <v>0</v>
      </c>
      <c r="H13" s="38">
        <f t="shared" si="1"/>
        <v>225.70642402397004</v>
      </c>
      <c r="I13" s="38">
        <f t="shared" si="2"/>
        <v>0</v>
      </c>
      <c r="J13">
        <f t="shared" si="3"/>
        <v>69.75</v>
      </c>
    </row>
    <row r="14" spans="1:10">
      <c r="A14">
        <v>4.5564099999999996</v>
      </c>
      <c r="B14">
        <v>48.512949999999996</v>
      </c>
      <c r="C14">
        <v>1.7238599999999999</v>
      </c>
      <c r="D14">
        <v>2</v>
      </c>
      <c r="E14">
        <v>2</v>
      </c>
      <c r="F14">
        <f t="shared" si="0"/>
        <v>0</v>
      </c>
      <c r="H14" s="38">
        <f t="shared" si="1"/>
        <v>226.42600402396985</v>
      </c>
      <c r="I14" s="38">
        <f t="shared" si="2"/>
        <v>181.79165337503542</v>
      </c>
      <c r="J14">
        <f t="shared" si="3"/>
        <v>3.4713284141311327</v>
      </c>
    </row>
    <row r="15" spans="1:10">
      <c r="A15">
        <v>4.5465600000000004</v>
      </c>
      <c r="B15">
        <v>50.247129999999999</v>
      </c>
      <c r="C15">
        <v>1.0913600000000001</v>
      </c>
      <c r="D15">
        <v>0</v>
      </c>
      <c r="E15">
        <v>0</v>
      </c>
      <c r="F15">
        <f t="shared" si="0"/>
        <v>0</v>
      </c>
      <c r="H15" s="38">
        <f t="shared" si="1"/>
        <v>222.89970402397012</v>
      </c>
      <c r="I15" s="38">
        <f t="shared" si="2"/>
        <v>338.3013983750356</v>
      </c>
      <c r="J15">
        <f t="shared" si="3"/>
        <v>27.708959351631481</v>
      </c>
    </row>
    <row r="16" spans="1:10">
      <c r="A16">
        <v>4.5605399999999996</v>
      </c>
      <c r="B16">
        <v>48.999220000000001</v>
      </c>
      <c r="C16">
        <v>1.05704</v>
      </c>
      <c r="D16">
        <v>1</v>
      </c>
      <c r="E16">
        <v>1</v>
      </c>
      <c r="F16">
        <f t="shared" si="0"/>
        <v>0</v>
      </c>
      <c r="H16" s="38">
        <f t="shared" si="1"/>
        <v>227.90454402396983</v>
      </c>
      <c r="I16" s="38">
        <f t="shared" si="2"/>
        <v>225.67752087503584</v>
      </c>
      <c r="J16">
        <f t="shared" si="3"/>
        <v>50.999803304618062</v>
      </c>
    </row>
    <row r="17" spans="1:10">
      <c r="A17">
        <v>4.5469600000000003</v>
      </c>
      <c r="B17">
        <v>48.06841</v>
      </c>
      <c r="C17">
        <v>1.3379399999999999</v>
      </c>
      <c r="D17">
        <v>3</v>
      </c>
      <c r="E17">
        <v>3</v>
      </c>
      <c r="F17">
        <f t="shared" si="0"/>
        <v>0</v>
      </c>
      <c r="H17" s="38">
        <f t="shared" si="1"/>
        <v>223.0429040239701</v>
      </c>
      <c r="I17" s="38">
        <f t="shared" si="2"/>
        <v>106.06803890935007</v>
      </c>
      <c r="J17">
        <f t="shared" si="3"/>
        <v>3.7431746131342489</v>
      </c>
    </row>
    <row r="18" spans="1:10">
      <c r="A18">
        <v>4.5474399999999999</v>
      </c>
      <c r="B18">
        <v>48.509700000000002</v>
      </c>
      <c r="C18">
        <v>1.64462</v>
      </c>
      <c r="D18">
        <v>2</v>
      </c>
      <c r="E18">
        <v>2</v>
      </c>
      <c r="F18">
        <f t="shared" si="0"/>
        <v>0</v>
      </c>
      <c r="H18" s="38">
        <f t="shared" si="1"/>
        <v>223.21474402396996</v>
      </c>
      <c r="I18" s="38">
        <f t="shared" si="2"/>
        <v>181.49834087503595</v>
      </c>
      <c r="J18">
        <f t="shared" si="3"/>
        <v>2.9030354453821534</v>
      </c>
    </row>
    <row r="19" spans="1:10">
      <c r="A19">
        <v>4.5444300000000002</v>
      </c>
      <c r="B19">
        <v>49.335369999999998</v>
      </c>
      <c r="C19">
        <v>1.0563400000000001</v>
      </c>
      <c r="D19">
        <v>1</v>
      </c>
      <c r="E19">
        <v>1</v>
      </c>
      <c r="F19">
        <f t="shared" si="0"/>
        <v>0</v>
      </c>
      <c r="H19" s="38">
        <f t="shared" si="1"/>
        <v>222.13716402397003</v>
      </c>
      <c r="I19" s="38">
        <f t="shared" si="2"/>
        <v>256.01505837503549</v>
      </c>
      <c r="J19">
        <f t="shared" si="3"/>
        <v>7.7791756016312696</v>
      </c>
    </row>
    <row r="20" spans="1:10">
      <c r="A20">
        <v>4.5397400000000001</v>
      </c>
      <c r="B20">
        <v>50.132399999999997</v>
      </c>
      <c r="C20">
        <v>1.03488</v>
      </c>
      <c r="D20">
        <v>0</v>
      </c>
      <c r="E20">
        <v>0</v>
      </c>
      <c r="F20">
        <f t="shared" si="0"/>
        <v>0</v>
      </c>
      <c r="H20" s="38">
        <f t="shared" si="1"/>
        <v>220.45814402397002</v>
      </c>
      <c r="I20" s="38">
        <f t="shared" si="2"/>
        <v>327.94701587503545</v>
      </c>
      <c r="J20">
        <f t="shared" si="3"/>
        <v>7.6473432578811789</v>
      </c>
    </row>
    <row r="21" spans="1:10">
      <c r="A21">
        <v>4.5435299999999996</v>
      </c>
      <c r="B21">
        <v>47.666289999999996</v>
      </c>
      <c r="C21">
        <v>1.4966699999999999</v>
      </c>
      <c r="D21">
        <v>4</v>
      </c>
      <c r="E21">
        <v>4</v>
      </c>
      <c r="F21">
        <f t="shared" si="0"/>
        <v>0</v>
      </c>
      <c r="H21" s="38">
        <f t="shared" si="1"/>
        <v>221.81496402396985</v>
      </c>
      <c r="I21" s="38">
        <f t="shared" si="2"/>
        <v>34.691738909349439</v>
      </c>
      <c r="J21">
        <f t="shared" si="3"/>
        <v>2.5347558631354339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89F-B46F-D44D-B59D-D8B903041C7F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74</v>
      </c>
      <c r="H1" t="s">
        <v>26</v>
      </c>
      <c r="I1" t="s">
        <v>27</v>
      </c>
      <c r="J1" t="s">
        <v>35</v>
      </c>
    </row>
    <row r="2" spans="1:10">
      <c r="A2">
        <v>5.0056000000000003</v>
      </c>
      <c r="B2">
        <v>46.01999</v>
      </c>
      <c r="C2">
        <v>2.6665700000000001</v>
      </c>
      <c r="D2">
        <v>7</v>
      </c>
      <c r="E2">
        <v>7</v>
      </c>
      <c r="F2">
        <f>ABS(D2-E2)</f>
        <v>0</v>
      </c>
      <c r="G2">
        <v>4.62035705268692</v>
      </c>
      <c r="H2" s="38">
        <f>MIN(359, MAX(0, (A2 - $G$2 + 0.5) * 358 / 1 + 1))</f>
        <v>317.91697513808276</v>
      </c>
      <c r="I2" s="38">
        <f>IF(B2 &lt; $G$3,MAX(0,(B2 - $G$3  + 1) * (178.5 -1) / 1 + 1), MIN(359, (B2 - $G$3) * (359 - 178.5) / 2 + 178.5))</f>
        <v>216.83947979840119</v>
      </c>
      <c r="J2">
        <f>ABS(360/(MAX($E$2:$E$21)+1)*(E2+0.5)-(360-I2)) * ((620+(620/MAX($E$2:$E$21)) / 2 ) / 360)</f>
        <v>14.424077373878605</v>
      </c>
    </row>
    <row r="3" spans="1:10">
      <c r="A3">
        <v>5.1917799999999996</v>
      </c>
      <c r="B3">
        <v>47.094549999999998</v>
      </c>
      <c r="C3">
        <v>2.8132000000000001</v>
      </c>
      <c r="D3">
        <v>2</v>
      </c>
      <c r="E3">
        <v>2</v>
      </c>
      <c r="F3">
        <f t="shared" ref="F3:F21" si="0">ABS(D3-E3)</f>
        <v>0</v>
      </c>
      <c r="G3">
        <v>45.595175819408297</v>
      </c>
      <c r="H3" s="38">
        <f t="shared" ref="H3:H21" si="1">MIN(359, MAX(0, (A3 - $G$2 + 0.5) * 358 / 1 + 1))</f>
        <v>359</v>
      </c>
      <c r="I3" s="38">
        <f t="shared" ref="I3:I21" si="2">IF(B3 &lt; $G$3,MAX(0,(B3 - $G$3  + 1) * (178.5 -1) / 1 + 1), MIN(359, (B3 - $G$3) * (359 - 178.5) / 2 + 178.5))</f>
        <v>313.81851979840104</v>
      </c>
      <c r="J3">
        <f t="shared" ref="J3:J21" si="3">ABS(360/(MAX($E$2:$E$21)+1)*(E3+0.5)-(360-I3)) * ((620+(620/MAX($E$2:$E$21)) / 2 ) / 360)</f>
        <v>2.0883180756332465</v>
      </c>
    </row>
    <row r="4" spans="1:10">
      <c r="A4">
        <v>5.1583199999999998</v>
      </c>
      <c r="B4">
        <v>46.65766</v>
      </c>
      <c r="C4">
        <v>1.86656</v>
      </c>
      <c r="D4">
        <v>4</v>
      </c>
      <c r="E4">
        <v>4</v>
      </c>
      <c r="F4">
        <f t="shared" si="0"/>
        <v>0</v>
      </c>
      <c r="H4" s="38">
        <f t="shared" si="1"/>
        <v>359</v>
      </c>
      <c r="I4" s="38">
        <f t="shared" si="2"/>
        <v>274.3891972984012</v>
      </c>
      <c r="J4">
        <f t="shared" si="3"/>
        <v>8.1497960032645445</v>
      </c>
    </row>
    <row r="5" spans="1:10">
      <c r="A5">
        <v>5.1560499999999996</v>
      </c>
      <c r="B5">
        <v>46.961820000000003</v>
      </c>
      <c r="C5">
        <v>1.44855</v>
      </c>
      <c r="D5">
        <v>3</v>
      </c>
      <c r="E5">
        <v>3</v>
      </c>
      <c r="F5">
        <f t="shared" si="0"/>
        <v>0</v>
      </c>
      <c r="H5" s="38">
        <f t="shared" si="1"/>
        <v>359</v>
      </c>
      <c r="I5" s="38">
        <f t="shared" si="2"/>
        <v>301.8396372984015</v>
      </c>
      <c r="J5">
        <f t="shared" si="3"/>
        <v>8.5542711897184383</v>
      </c>
    </row>
    <row r="6" spans="1:10">
      <c r="A6">
        <v>5.1352900000000004</v>
      </c>
      <c r="B6">
        <v>46.271059999999999</v>
      </c>
      <c r="C6">
        <v>1.82562</v>
      </c>
      <c r="D6">
        <v>6</v>
      </c>
      <c r="E6">
        <v>6</v>
      </c>
      <c r="F6">
        <f t="shared" si="0"/>
        <v>0</v>
      </c>
      <c r="H6" s="38">
        <f t="shared" si="1"/>
        <v>359</v>
      </c>
      <c r="I6" s="38">
        <f t="shared" si="2"/>
        <v>239.49854729840106</v>
      </c>
      <c r="J6">
        <f t="shared" si="3"/>
        <v>6.1889712225630307</v>
      </c>
    </row>
    <row r="7" spans="1:10">
      <c r="A7">
        <v>5.3374499999999996</v>
      </c>
      <c r="B7">
        <v>45.517200000000003</v>
      </c>
      <c r="C7">
        <v>3.8474699999999999</v>
      </c>
      <c r="D7">
        <v>10</v>
      </c>
      <c r="E7">
        <v>11</v>
      </c>
      <c r="F7">
        <f t="shared" si="0"/>
        <v>1</v>
      </c>
      <c r="H7" s="38">
        <f t="shared" si="1"/>
        <v>359</v>
      </c>
      <c r="I7" s="38">
        <f t="shared" si="2"/>
        <v>164.65929205502772</v>
      </c>
      <c r="J7">
        <f t="shared" si="3"/>
        <v>20.608310079720045</v>
      </c>
    </row>
    <row r="8" spans="1:10">
      <c r="A8">
        <v>5.2939800000000004</v>
      </c>
      <c r="B8">
        <v>45.528590000000001</v>
      </c>
      <c r="C8">
        <v>2.6666699999999999</v>
      </c>
      <c r="D8">
        <v>10</v>
      </c>
      <c r="E8">
        <v>10</v>
      </c>
      <c r="F8">
        <f t="shared" si="0"/>
        <v>0</v>
      </c>
      <c r="H8" s="38">
        <f t="shared" si="1"/>
        <v>359</v>
      </c>
      <c r="I8" s="38">
        <f t="shared" si="2"/>
        <v>166.6810170550275</v>
      </c>
      <c r="J8">
        <f t="shared" si="3"/>
        <v>7.6339917843154339</v>
      </c>
    </row>
    <row r="9" spans="1:10">
      <c r="A9">
        <v>5.5154199999999998</v>
      </c>
      <c r="B9">
        <v>44.88599</v>
      </c>
      <c r="C9">
        <v>6.6373499999999996</v>
      </c>
      <c r="D9">
        <v>17</v>
      </c>
      <c r="E9">
        <v>17</v>
      </c>
      <c r="F9">
        <f t="shared" si="0"/>
        <v>0</v>
      </c>
      <c r="H9" s="38">
        <f t="shared" si="1"/>
        <v>359</v>
      </c>
      <c r="I9" s="38">
        <f t="shared" si="2"/>
        <v>52.619517055027217</v>
      </c>
      <c r="J9">
        <f t="shared" si="3"/>
        <v>13.467830584105172</v>
      </c>
    </row>
    <row r="10" spans="1:10">
      <c r="A10">
        <v>5.6340599999999998</v>
      </c>
      <c r="B10">
        <v>44.428800000000003</v>
      </c>
      <c r="C10">
        <v>1.19093</v>
      </c>
      <c r="D10">
        <v>19</v>
      </c>
      <c r="E10">
        <v>19</v>
      </c>
      <c r="F10">
        <f t="shared" si="0"/>
        <v>0</v>
      </c>
      <c r="H10" s="38">
        <f t="shared" si="1"/>
        <v>359</v>
      </c>
      <c r="I10" s="38">
        <f t="shared" si="2"/>
        <v>0</v>
      </c>
      <c r="J10">
        <f t="shared" si="3"/>
        <v>15.907894736842104</v>
      </c>
    </row>
    <row r="11" spans="1:10">
      <c r="A11">
        <v>5.4577499999999999</v>
      </c>
      <c r="B11">
        <v>44.968119999999999</v>
      </c>
      <c r="C11">
        <v>2.8700399999999999</v>
      </c>
      <c r="D11">
        <v>16</v>
      </c>
      <c r="E11">
        <v>16</v>
      </c>
      <c r="F11">
        <f t="shared" si="0"/>
        <v>0</v>
      </c>
      <c r="H11" s="38">
        <f t="shared" si="1"/>
        <v>359</v>
      </c>
      <c r="I11" s="38">
        <f t="shared" si="2"/>
        <v>67.197592055027101</v>
      </c>
      <c r="J11">
        <f t="shared" si="3"/>
        <v>7.4194280621750703</v>
      </c>
    </row>
    <row r="12" spans="1:10">
      <c r="A12">
        <v>5.4398400000000002</v>
      </c>
      <c r="B12">
        <v>45.246960000000001</v>
      </c>
      <c r="C12">
        <v>5.7489100000000004</v>
      </c>
      <c r="D12">
        <v>13</v>
      </c>
      <c r="E12">
        <v>13</v>
      </c>
      <c r="F12">
        <f t="shared" si="0"/>
        <v>0</v>
      </c>
      <c r="H12" s="38">
        <f t="shared" si="1"/>
        <v>359</v>
      </c>
      <c r="I12" s="38">
        <f t="shared" si="2"/>
        <v>116.69169205502753</v>
      </c>
      <c r="J12">
        <f t="shared" si="3"/>
        <v>0.54494781501710254</v>
      </c>
    </row>
    <row r="13" spans="1:10">
      <c r="A13">
        <v>5.5718100000000002</v>
      </c>
      <c r="B13">
        <v>44.776560000000003</v>
      </c>
      <c r="C13">
        <v>3.9377300000000002</v>
      </c>
      <c r="D13">
        <v>18</v>
      </c>
      <c r="E13">
        <v>18</v>
      </c>
      <c r="F13">
        <f t="shared" si="0"/>
        <v>0</v>
      </c>
      <c r="H13" s="38">
        <f t="shared" si="1"/>
        <v>359</v>
      </c>
      <c r="I13" s="38">
        <f t="shared" si="2"/>
        <v>33.195692055027898</v>
      </c>
      <c r="J13">
        <f t="shared" si="3"/>
        <v>10.951157448141428</v>
      </c>
    </row>
    <row r="14" spans="1:10">
      <c r="A14">
        <v>5.3570799999999998</v>
      </c>
      <c r="B14">
        <v>48.039430000000003</v>
      </c>
      <c r="C14">
        <v>2.1035400000000002</v>
      </c>
      <c r="D14">
        <v>0</v>
      </c>
      <c r="E14">
        <v>0</v>
      </c>
      <c r="F14">
        <f t="shared" si="0"/>
        <v>0</v>
      </c>
      <c r="H14" s="38">
        <f t="shared" si="1"/>
        <v>359</v>
      </c>
      <c r="I14" s="38">
        <f t="shared" si="2"/>
        <v>359</v>
      </c>
      <c r="J14">
        <f t="shared" si="3"/>
        <v>14.140350877192981</v>
      </c>
    </row>
    <row r="15" spans="1:10">
      <c r="A15">
        <v>5.4666300000000003</v>
      </c>
      <c r="B15">
        <v>47.256610000000002</v>
      </c>
      <c r="C15">
        <v>4.0168900000000001</v>
      </c>
      <c r="D15">
        <v>1</v>
      </c>
      <c r="E15">
        <v>1</v>
      </c>
      <c r="F15">
        <f t="shared" si="0"/>
        <v>0</v>
      </c>
      <c r="H15" s="38">
        <f t="shared" si="1"/>
        <v>359</v>
      </c>
      <c r="I15" s="38">
        <f t="shared" si="2"/>
        <v>328.4444347984014</v>
      </c>
      <c r="J15">
        <f t="shared" si="3"/>
        <v>8.0521612993168183</v>
      </c>
    </row>
    <row r="16" spans="1:10">
      <c r="A16">
        <v>5.5395599999999998</v>
      </c>
      <c r="B16">
        <v>46.508229999999998</v>
      </c>
      <c r="C16">
        <v>4.6005099999999999</v>
      </c>
      <c r="D16">
        <v>5</v>
      </c>
      <c r="E16">
        <v>5</v>
      </c>
      <c r="F16">
        <f t="shared" si="0"/>
        <v>0</v>
      </c>
      <c r="H16" s="38">
        <f t="shared" si="1"/>
        <v>359</v>
      </c>
      <c r="I16" s="38">
        <f t="shared" si="2"/>
        <v>260.90313979840096</v>
      </c>
      <c r="J16">
        <f t="shared" si="3"/>
        <v>0.17120465458076412</v>
      </c>
    </row>
    <row r="17" spans="1:10">
      <c r="A17">
        <v>5.70059</v>
      </c>
      <c r="B17">
        <v>45.12753</v>
      </c>
      <c r="C17">
        <v>6.4348000000000001</v>
      </c>
      <c r="D17">
        <v>14</v>
      </c>
      <c r="E17">
        <v>14</v>
      </c>
      <c r="F17">
        <f t="shared" si="0"/>
        <v>0</v>
      </c>
      <c r="H17" s="38">
        <f t="shared" si="1"/>
        <v>359</v>
      </c>
      <c r="I17" s="38">
        <f t="shared" si="2"/>
        <v>95.492867055027304</v>
      </c>
      <c r="J17">
        <f t="shared" si="3"/>
        <v>6.199011301859608</v>
      </c>
    </row>
    <row r="18" spans="1:10">
      <c r="A18">
        <v>5.6421400000000004</v>
      </c>
      <c r="B18">
        <v>45.686230000000002</v>
      </c>
      <c r="C18">
        <v>5.5352399999999999</v>
      </c>
      <c r="D18">
        <v>9</v>
      </c>
      <c r="E18">
        <v>9</v>
      </c>
      <c r="F18">
        <f t="shared" si="0"/>
        <v>0</v>
      </c>
      <c r="H18" s="38">
        <f t="shared" si="1"/>
        <v>359</v>
      </c>
      <c r="I18" s="38">
        <f t="shared" si="2"/>
        <v>186.71763979840136</v>
      </c>
      <c r="J18">
        <f t="shared" si="3"/>
        <v>4.0341717598432014</v>
      </c>
    </row>
    <row r="19" spans="1:10">
      <c r="A19">
        <v>5.6646400000000003</v>
      </c>
      <c r="B19">
        <v>45.361849999999997</v>
      </c>
      <c r="C19">
        <v>2.3273199999999998</v>
      </c>
      <c r="D19">
        <v>12</v>
      </c>
      <c r="E19">
        <v>12</v>
      </c>
      <c r="F19">
        <f t="shared" si="0"/>
        <v>0</v>
      </c>
      <c r="H19" s="38">
        <f t="shared" si="1"/>
        <v>359</v>
      </c>
      <c r="I19" s="38">
        <f t="shared" si="2"/>
        <v>137.08466705502673</v>
      </c>
      <c r="J19">
        <f t="shared" si="3"/>
        <v>3.684740452525312</v>
      </c>
    </row>
    <row r="20" spans="1:10">
      <c r="A20">
        <v>5.5668199999999999</v>
      </c>
      <c r="B20">
        <v>45.942740000000001</v>
      </c>
      <c r="C20">
        <v>3.1618200000000001</v>
      </c>
      <c r="D20">
        <v>8</v>
      </c>
      <c r="E20">
        <v>8</v>
      </c>
      <c r="F20">
        <f t="shared" si="0"/>
        <v>0</v>
      </c>
      <c r="H20" s="38">
        <f t="shared" si="1"/>
        <v>359</v>
      </c>
      <c r="I20" s="38">
        <f t="shared" si="2"/>
        <v>209.86766729840124</v>
      </c>
      <c r="J20">
        <f t="shared" si="3"/>
        <v>5.068727724805707</v>
      </c>
    </row>
    <row r="21" spans="1:10">
      <c r="A21">
        <v>5.7377599999999997</v>
      </c>
      <c r="B21">
        <v>45.047939999999997</v>
      </c>
      <c r="C21">
        <v>2.70086</v>
      </c>
      <c r="D21">
        <v>15</v>
      </c>
      <c r="E21">
        <v>15</v>
      </c>
      <c r="F21">
        <f t="shared" si="0"/>
        <v>0</v>
      </c>
      <c r="H21" s="38">
        <f t="shared" si="1"/>
        <v>359</v>
      </c>
      <c r="I21" s="38">
        <f t="shared" si="2"/>
        <v>81.36564205502674</v>
      </c>
      <c r="J21">
        <f t="shared" si="3"/>
        <v>0.64628836919200061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8959-135C-0945-88B9-6EFED1A88083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8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73</v>
      </c>
      <c r="H1" t="s">
        <v>26</v>
      </c>
      <c r="I1" t="s">
        <v>27</v>
      </c>
      <c r="J1" t="s">
        <v>35</v>
      </c>
    </row>
    <row r="2" spans="1:10">
      <c r="A2">
        <v>6.1428000000000003</v>
      </c>
      <c r="B2">
        <v>47.738329999999998</v>
      </c>
      <c r="C2">
        <v>2.4968300000000001</v>
      </c>
      <c r="D2">
        <v>5</v>
      </c>
      <c r="E2">
        <v>5</v>
      </c>
      <c r="F2">
        <f>ABS(D2-E2)</f>
        <v>0</v>
      </c>
      <c r="G2">
        <v>5.6907288683777004</v>
      </c>
      <c r="H2" s="38">
        <f>MIN(359, MAX(0, (A2 - $G$2 + 0.5) * 358 / 1 + 1))</f>
        <v>341.84146512078337</v>
      </c>
      <c r="I2" s="38">
        <f>IF(B2 &lt; $G$3,MAX(0,(B2 - $G$3  + 1) * (178.5 -1) / 1 + 1), MIN(359, (B2 - $G$3) * (359 - 178.5) / 2 + 178.5))</f>
        <v>230.02586862179041</v>
      </c>
      <c r="J2">
        <f>ABS(360/(MAX($E$2:$E$21)+1)*(E2+0.5)-(360-I2)) * ((620+(620/MAX($E$2:$E$21)) / 2 ) / 360)</f>
        <v>3.613602958312653</v>
      </c>
    </row>
    <row r="3" spans="1:10">
      <c r="A3">
        <v>5.9746199999999998</v>
      </c>
      <c r="B3">
        <v>48.665210000000002</v>
      </c>
      <c r="C3">
        <v>1.28752</v>
      </c>
      <c r="D3">
        <v>1</v>
      </c>
      <c r="E3">
        <v>1</v>
      </c>
      <c r="F3">
        <f t="shared" ref="F3:F21" si="0">ABS(D3-E3)</f>
        <v>0</v>
      </c>
      <c r="G3">
        <v>47.167406247957999</v>
      </c>
      <c r="H3" s="38">
        <f t="shared" ref="H3:H21" si="1">MIN(359, MAX(0, (A3 - $G$2 + 0.5) * 358 / 1 + 1))</f>
        <v>281.6330251207832</v>
      </c>
      <c r="I3" s="38">
        <f t="shared" ref="I3:I21" si="2">IF(B3 &lt; $G$3,MAX(0,(B3 - $G$3  + 1) * (178.5 -1) / 1 + 1), MIN(359, (B3 - $G$3) * (359 - 178.5) / 2 + 178.5))</f>
        <v>313.67678862179082</v>
      </c>
      <c r="J3">
        <f t="shared" ref="J3:J21" si="3">ABS(360/(MAX($E$2:$E$21)+1)*(E3+0.5)-(360-I3)) * ((620+(620/MAX($E$2:$E$21)) / 2 ) / 360)</f>
        <v>18.413823470258041</v>
      </c>
    </row>
    <row r="4" spans="1:10">
      <c r="A4">
        <v>6.0771899999999999</v>
      </c>
      <c r="B4">
        <v>48.056539999999998</v>
      </c>
      <c r="C4">
        <v>1.3446</v>
      </c>
      <c r="D4">
        <v>4</v>
      </c>
      <c r="E4">
        <v>4</v>
      </c>
      <c r="F4">
        <f t="shared" si="0"/>
        <v>0</v>
      </c>
      <c r="H4" s="38">
        <f t="shared" si="1"/>
        <v>318.35308512078319</v>
      </c>
      <c r="I4" s="38">
        <f t="shared" si="2"/>
        <v>258.74432112179045</v>
      </c>
      <c r="J4">
        <f t="shared" si="3"/>
        <v>12.030048985098439</v>
      </c>
    </row>
    <row r="5" spans="1:10">
      <c r="A5">
        <v>5.9855600000000004</v>
      </c>
      <c r="B5">
        <v>46.72175</v>
      </c>
      <c r="C5">
        <v>4.37852</v>
      </c>
      <c r="D5">
        <v>10</v>
      </c>
      <c r="E5">
        <v>10</v>
      </c>
      <c r="F5">
        <f t="shared" si="0"/>
        <v>0</v>
      </c>
      <c r="H5" s="38">
        <f t="shared" si="1"/>
        <v>285.54954512078342</v>
      </c>
      <c r="I5" s="38">
        <f t="shared" si="2"/>
        <v>99.396015987455243</v>
      </c>
      <c r="J5">
        <f t="shared" si="3"/>
        <v>15.347185768408181</v>
      </c>
    </row>
    <row r="6" spans="1:10">
      <c r="A6">
        <v>5.82247</v>
      </c>
      <c r="B6">
        <v>48.531039999999997</v>
      </c>
      <c r="C6">
        <v>3.7792400000000002</v>
      </c>
      <c r="D6">
        <v>2</v>
      </c>
      <c r="E6">
        <v>2</v>
      </c>
      <c r="F6">
        <f t="shared" si="0"/>
        <v>0</v>
      </c>
      <c r="H6" s="38">
        <f t="shared" si="1"/>
        <v>227.16332512078327</v>
      </c>
      <c r="I6" s="38">
        <f t="shared" si="2"/>
        <v>301.56794612179038</v>
      </c>
      <c r="J6">
        <f t="shared" si="3"/>
        <v>2.7967927847015002</v>
      </c>
    </row>
    <row r="7" spans="1:10">
      <c r="A7">
        <v>5.9924900000000001</v>
      </c>
      <c r="B7">
        <v>47.161290000000001</v>
      </c>
      <c r="C7">
        <v>2.04758</v>
      </c>
      <c r="D7">
        <v>7</v>
      </c>
      <c r="E7">
        <v>7</v>
      </c>
      <c r="F7">
        <f t="shared" si="0"/>
        <v>0</v>
      </c>
      <c r="H7" s="38">
        <f t="shared" si="1"/>
        <v>288.03048512078328</v>
      </c>
      <c r="I7" s="38">
        <f t="shared" si="2"/>
        <v>177.4143659874554</v>
      </c>
      <c r="J7">
        <f t="shared" si="3"/>
        <v>4.6120733676142809</v>
      </c>
    </row>
    <row r="8" spans="1:10">
      <c r="A8">
        <v>6.0217900000000002</v>
      </c>
      <c r="B8">
        <v>48.121699999999997</v>
      </c>
      <c r="C8">
        <v>1.4487699999999999</v>
      </c>
      <c r="D8">
        <v>3</v>
      </c>
      <c r="E8">
        <v>3</v>
      </c>
      <c r="F8">
        <f t="shared" si="0"/>
        <v>0</v>
      </c>
      <c r="H8" s="38">
        <f t="shared" si="1"/>
        <v>298.51988512078333</v>
      </c>
      <c r="I8" s="38">
        <f t="shared" si="2"/>
        <v>264.62501112179035</v>
      </c>
      <c r="J8">
        <f>ABS(360/(MAX($E$2:$E$21)+1)*(E8+0.5)-(360-I8)) * ((620+(620/MAX($E$2:$E$21)) / 2 ) / 360)</f>
        <v>20.289910717282687</v>
      </c>
    </row>
    <row r="9" spans="1:10">
      <c r="A9">
        <v>6.0875399999999997</v>
      </c>
      <c r="B9">
        <v>46.481619999999999</v>
      </c>
      <c r="C9">
        <v>2.7803599999999999</v>
      </c>
      <c r="D9">
        <v>12</v>
      </c>
      <c r="E9">
        <v>12</v>
      </c>
      <c r="F9">
        <f t="shared" si="0"/>
        <v>0</v>
      </c>
      <c r="H9" s="38">
        <f t="shared" si="1"/>
        <v>322.05838512078316</v>
      </c>
      <c r="I9" s="38">
        <f t="shared" si="2"/>
        <v>56.772940987455129</v>
      </c>
      <c r="J9">
        <f t="shared" si="3"/>
        <v>5.7562024846782762</v>
      </c>
    </row>
    <row r="10" spans="1:10">
      <c r="A10">
        <v>6.0851300000000004</v>
      </c>
      <c r="B10">
        <v>46.835940000000001</v>
      </c>
      <c r="C10">
        <v>2.2505899999999999</v>
      </c>
      <c r="D10">
        <v>10</v>
      </c>
      <c r="E10">
        <v>9</v>
      </c>
      <c r="F10">
        <f t="shared" si="0"/>
        <v>1</v>
      </c>
      <c r="H10" s="38">
        <f t="shared" si="1"/>
        <v>321.1956051207834</v>
      </c>
      <c r="I10" s="38">
        <f t="shared" si="2"/>
        <v>119.66474098745536</v>
      </c>
      <c r="J10">
        <f t="shared" si="3"/>
        <v>22.002773516423868</v>
      </c>
    </row>
    <row r="11" spans="1:10">
      <c r="A11">
        <v>6.0207199999999998</v>
      </c>
      <c r="B11">
        <v>45.470689999999998</v>
      </c>
      <c r="C11">
        <v>1.23776</v>
      </c>
      <c r="D11">
        <v>14</v>
      </c>
      <c r="E11">
        <v>14</v>
      </c>
      <c r="F11">
        <f t="shared" si="0"/>
        <v>0</v>
      </c>
      <c r="H11" s="38">
        <f t="shared" si="1"/>
        <v>298.13682512078321</v>
      </c>
      <c r="I11" s="38">
        <f t="shared" si="2"/>
        <v>0</v>
      </c>
      <c r="J11">
        <f t="shared" si="3"/>
        <v>21.404761904761905</v>
      </c>
    </row>
    <row r="12" spans="1:10">
      <c r="A12">
        <v>6.0830500000000001</v>
      </c>
      <c r="B12">
        <v>46.984439999999999</v>
      </c>
      <c r="C12">
        <v>3.52163</v>
      </c>
      <c r="D12">
        <v>8</v>
      </c>
      <c r="E12">
        <v>8</v>
      </c>
      <c r="F12">
        <f t="shared" si="0"/>
        <v>0</v>
      </c>
      <c r="H12" s="38">
        <f t="shared" si="1"/>
        <v>320.45096512078328</v>
      </c>
      <c r="I12" s="38">
        <f t="shared" si="2"/>
        <v>146.02349098745509</v>
      </c>
      <c r="J12">
        <f t="shared" si="3"/>
        <v>17.795400004519589</v>
      </c>
    </row>
    <row r="13" spans="1:10">
      <c r="A13">
        <v>6.04169</v>
      </c>
      <c r="B13">
        <v>46.609490000000001</v>
      </c>
      <c r="C13">
        <v>2.4871599999999998</v>
      </c>
      <c r="D13">
        <v>11</v>
      </c>
      <c r="E13">
        <v>11</v>
      </c>
      <c r="F13">
        <f t="shared" si="0"/>
        <v>0</v>
      </c>
      <c r="H13" s="38">
        <f t="shared" si="1"/>
        <v>305.64408512078325</v>
      </c>
      <c r="I13" s="38">
        <f t="shared" si="2"/>
        <v>79.469865987455393</v>
      </c>
      <c r="J13">
        <f t="shared" si="3"/>
        <v>8.0805366612651337</v>
      </c>
    </row>
    <row r="14" spans="1:10">
      <c r="A14">
        <v>6.0250700000000004</v>
      </c>
      <c r="B14">
        <v>47.303280000000001</v>
      </c>
      <c r="C14">
        <v>2.67842</v>
      </c>
      <c r="D14">
        <v>7</v>
      </c>
      <c r="E14">
        <v>6</v>
      </c>
      <c r="F14">
        <f t="shared" si="0"/>
        <v>1</v>
      </c>
      <c r="H14" s="38">
        <f t="shared" si="1"/>
        <v>299.69412512078338</v>
      </c>
      <c r="I14" s="38">
        <f t="shared" si="2"/>
        <v>190.7626061217907</v>
      </c>
      <c r="J14">
        <f t="shared" si="3"/>
        <v>23.611938683551912</v>
      </c>
    </row>
    <row r="15" spans="1:10">
      <c r="A15">
        <v>5.8256600000000001</v>
      </c>
      <c r="B15">
        <v>49.785409999999999</v>
      </c>
      <c r="C15">
        <v>1.58691</v>
      </c>
      <c r="D15">
        <v>0</v>
      </c>
      <c r="E15">
        <v>0</v>
      </c>
      <c r="F15">
        <f t="shared" si="0"/>
        <v>0</v>
      </c>
      <c r="H15" s="38">
        <f t="shared" si="1"/>
        <v>228.30534512078327</v>
      </c>
      <c r="I15" s="38">
        <f t="shared" si="2"/>
        <v>359</v>
      </c>
      <c r="J15">
        <f t="shared" si="3"/>
        <v>19.621031746031743</v>
      </c>
    </row>
    <row r="16" spans="1:10">
      <c r="A16">
        <v>6.0450999999999997</v>
      </c>
      <c r="B16">
        <v>46.351030000000002</v>
      </c>
      <c r="C16">
        <v>5.8057400000000001</v>
      </c>
      <c r="D16">
        <v>13</v>
      </c>
      <c r="E16">
        <v>13</v>
      </c>
      <c r="F16">
        <f t="shared" si="0"/>
        <v>0</v>
      </c>
      <c r="H16" s="38">
        <f t="shared" si="1"/>
        <v>306.86486512078312</v>
      </c>
      <c r="I16" s="38">
        <f t="shared" si="2"/>
        <v>33.593215987455494</v>
      </c>
      <c r="J16">
        <f t="shared" si="3"/>
        <v>4.2930532287252197</v>
      </c>
    </row>
    <row r="17" spans="1:10">
      <c r="A17">
        <v>5.96577</v>
      </c>
      <c r="B17">
        <v>46.909910000000004</v>
      </c>
      <c r="C17">
        <v>2.8380399999999999</v>
      </c>
      <c r="D17">
        <v>9</v>
      </c>
      <c r="E17">
        <v>9</v>
      </c>
      <c r="F17">
        <f t="shared" si="0"/>
        <v>0</v>
      </c>
      <c r="H17" s="38">
        <f t="shared" si="1"/>
        <v>278.46472512078327</v>
      </c>
      <c r="I17" s="38">
        <f t="shared" si="2"/>
        <v>132.79441598745586</v>
      </c>
      <c r="J17">
        <f t="shared" si="3"/>
        <v>1.4170237554024232</v>
      </c>
    </row>
    <row r="18" spans="1:10">
      <c r="A18">
        <v>5.9551999999999996</v>
      </c>
      <c r="B18">
        <v>47.305880000000002</v>
      </c>
      <c r="C18">
        <v>1.2467699999999999</v>
      </c>
      <c r="D18">
        <v>7</v>
      </c>
      <c r="E18">
        <v>6</v>
      </c>
      <c r="F18">
        <f t="shared" si="0"/>
        <v>1</v>
      </c>
      <c r="H18" s="38">
        <f t="shared" si="1"/>
        <v>274.68066512078309</v>
      </c>
      <c r="I18" s="38">
        <f t="shared" si="2"/>
        <v>190.9972561217908</v>
      </c>
      <c r="J18">
        <f t="shared" si="3"/>
        <v>23.193386401805697</v>
      </c>
    </row>
    <row r="19" spans="1:10">
      <c r="A19">
        <v>5.8648899999999999</v>
      </c>
      <c r="B19">
        <v>48.720010000000002</v>
      </c>
      <c r="C19">
        <v>2.76579</v>
      </c>
      <c r="D19">
        <v>1</v>
      </c>
      <c r="E19">
        <v>1</v>
      </c>
      <c r="F19">
        <f t="shared" si="0"/>
        <v>0</v>
      </c>
      <c r="H19" s="38">
        <f t="shared" si="1"/>
        <v>242.34968512078322</v>
      </c>
      <c r="I19" s="38">
        <f t="shared" si="2"/>
        <v>318.62248862179081</v>
      </c>
      <c r="J19">
        <f t="shared" si="3"/>
        <v>9.5920292242263159</v>
      </c>
    </row>
    <row r="20" spans="1:10">
      <c r="A20">
        <v>5.8519300000000003</v>
      </c>
      <c r="B20">
        <v>48.549990000000001</v>
      </c>
      <c r="C20">
        <v>1.83602</v>
      </c>
      <c r="D20">
        <v>2</v>
      </c>
      <c r="E20">
        <v>2</v>
      </c>
      <c r="F20">
        <f t="shared" si="0"/>
        <v>0</v>
      </c>
      <c r="H20" s="38">
        <f t="shared" si="1"/>
        <v>237.71000512078336</v>
      </c>
      <c r="I20" s="38">
        <f t="shared" si="2"/>
        <v>303.27818362179073</v>
      </c>
      <c r="J20">
        <f t="shared" si="3"/>
        <v>5.8473949920433874</v>
      </c>
    </row>
    <row r="21" spans="1:10">
      <c r="A21">
        <v>5.9926899999999996</v>
      </c>
      <c r="B21">
        <v>47.269970000000001</v>
      </c>
      <c r="C21">
        <v>1.9336800000000001</v>
      </c>
      <c r="D21">
        <v>7</v>
      </c>
      <c r="E21">
        <v>7</v>
      </c>
      <c r="F21">
        <f t="shared" si="0"/>
        <v>0</v>
      </c>
      <c r="H21" s="38">
        <f t="shared" si="1"/>
        <v>288.1020851207831</v>
      </c>
      <c r="I21" s="38">
        <f t="shared" si="2"/>
        <v>187.75637862179067</v>
      </c>
      <c r="J21">
        <f t="shared" si="3"/>
        <v>13.835286470217888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7652-F88E-814E-8986-DE7BA3E1B7F5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61</v>
      </c>
      <c r="H1" t="s">
        <v>26</v>
      </c>
      <c r="I1" t="s">
        <v>27</v>
      </c>
      <c r="J1" t="s">
        <v>35</v>
      </c>
    </row>
    <row r="2" spans="1:10">
      <c r="A2">
        <v>7.1064499999999997</v>
      </c>
      <c r="B2">
        <v>43.726700000000001</v>
      </c>
      <c r="C2">
        <v>6.3313800000000002</v>
      </c>
      <c r="D2">
        <v>8</v>
      </c>
      <c r="E2">
        <v>8</v>
      </c>
      <c r="F2">
        <f>ABS(D2-E2)</f>
        <v>0</v>
      </c>
      <c r="G2">
        <v>6.8258497195390904</v>
      </c>
      <c r="H2" s="38">
        <f>MIN(359, MAX(0, (A2 - $G$2 + 0.5) * 358 / 1 + 1))</f>
        <v>280.45490040500556</v>
      </c>
      <c r="I2" s="38">
        <f>IF(B2 &lt; $G$3,MAX(0,(B2 - $G$3  + 1) * (178.5 -1) / 1 + 1), MIN(359, (B2 - $G$3) * (359 - 178.5) / 2 + 178.5))</f>
        <v>43.861380439226892</v>
      </c>
      <c r="J2">
        <f>ABS(360/(MAX($E$2:$E$21)+1)*(E2+0.5)-(360-I2)) * ((620+(620/MAX($E$2:$E$21)) / 2 ) / 360)</f>
        <v>18.431009016343733</v>
      </c>
    </row>
    <row r="3" spans="1:10">
      <c r="A3">
        <v>7.1576000000000004</v>
      </c>
      <c r="B3">
        <v>47.800069999999998</v>
      </c>
      <c r="C3">
        <v>1.52132</v>
      </c>
      <c r="D3">
        <v>0</v>
      </c>
      <c r="E3">
        <v>0</v>
      </c>
      <c r="F3">
        <f t="shared" ref="F3:F21" si="0">ABS(D3-E3)</f>
        <v>0</v>
      </c>
      <c r="G3">
        <v>44.485227434145202</v>
      </c>
      <c r="H3" s="38">
        <f t="shared" ref="H3:H21" si="1">MIN(359, MAX(0, (A3 - $G$2 + 0.5) * 358 / 1 + 1))</f>
        <v>298.76660040500582</v>
      </c>
      <c r="I3" s="38">
        <f t="shared" ref="I3:I21" si="2">IF(B3 &lt; $G$3,MAX(0,(B3 - $G$3  + 1) * (178.5 -1) / 1 + 1), MIN(359, (B3 - $G$3) * (359 - 178.5) / 2 + 178.5))</f>
        <v>359</v>
      </c>
      <c r="J3">
        <f t="shared" ref="J3:J21" si="3">ABS(360/(MAX($E$2:$E$21)+1)*(E3+0.5)-(360-I3)) * ((620+(620/MAX($E$2:$E$21)) / 2 ) / 360)</f>
        <v>30.904320987654323</v>
      </c>
    </row>
    <row r="4" spans="1:10">
      <c r="A4">
        <v>7.1131700000000002</v>
      </c>
      <c r="B4">
        <v>45.672620000000002</v>
      </c>
      <c r="C4">
        <v>3.9599500000000001</v>
      </c>
      <c r="D4">
        <v>2</v>
      </c>
      <c r="E4">
        <v>1</v>
      </c>
      <c r="F4">
        <f t="shared" si="0"/>
        <v>1</v>
      </c>
      <c r="H4" s="38">
        <f t="shared" si="1"/>
        <v>282.86066040500572</v>
      </c>
      <c r="I4" s="38">
        <f t="shared" si="2"/>
        <v>285.66217906839574</v>
      </c>
      <c r="J4">
        <f t="shared" si="3"/>
        <v>36.972149779984278</v>
      </c>
    </row>
    <row r="5" spans="1:10">
      <c r="A5">
        <v>7.2230499999999997</v>
      </c>
      <c r="B5">
        <v>45.2958</v>
      </c>
      <c r="C5">
        <v>2.5622199999999999</v>
      </c>
      <c r="D5">
        <v>3</v>
      </c>
      <c r="E5">
        <v>2</v>
      </c>
      <c r="F5">
        <f t="shared" si="0"/>
        <v>1</v>
      </c>
      <c r="H5" s="38">
        <f t="shared" si="1"/>
        <v>322.19770040500555</v>
      </c>
      <c r="I5" s="38">
        <f t="shared" si="2"/>
        <v>251.65417406839555</v>
      </c>
      <c r="J5">
        <f t="shared" si="3"/>
        <v>33.350899610231551</v>
      </c>
    </row>
    <row r="6" spans="1:10">
      <c r="A6">
        <v>7.1530399999999998</v>
      </c>
      <c r="B6">
        <v>44.532060000000001</v>
      </c>
      <c r="C6">
        <v>2.94767</v>
      </c>
      <c r="D6">
        <v>4</v>
      </c>
      <c r="E6">
        <v>4</v>
      </c>
      <c r="F6">
        <f t="shared" si="0"/>
        <v>0</v>
      </c>
      <c r="H6" s="38">
        <f t="shared" si="1"/>
        <v>297.1341204050056</v>
      </c>
      <c r="I6" s="38">
        <f t="shared" si="2"/>
        <v>182.72663906839568</v>
      </c>
      <c r="J6">
        <f t="shared" si="3"/>
        <v>27.765461693564635</v>
      </c>
    </row>
    <row r="7" spans="1:10">
      <c r="A7">
        <v>7.1279399999999997</v>
      </c>
      <c r="B7">
        <v>44.375999999999998</v>
      </c>
      <c r="C7">
        <v>2.6688499999999999</v>
      </c>
      <c r="D7">
        <v>5</v>
      </c>
      <c r="E7">
        <v>5</v>
      </c>
      <c r="F7">
        <f t="shared" si="0"/>
        <v>0</v>
      </c>
      <c r="H7" s="38">
        <f t="shared" si="1"/>
        <v>288.14832040500556</v>
      </c>
      <c r="I7" s="38">
        <f t="shared" si="2"/>
        <v>159.11213043922629</v>
      </c>
      <c r="J7">
        <f t="shared" si="3"/>
        <v>5.2498616398015878</v>
      </c>
    </row>
    <row r="8" spans="1:10">
      <c r="A8">
        <v>7.0615699999999997</v>
      </c>
      <c r="B8">
        <v>43.966140000000003</v>
      </c>
      <c r="C8">
        <v>1.64124</v>
      </c>
      <c r="D8">
        <v>7</v>
      </c>
      <c r="E8">
        <v>7</v>
      </c>
      <c r="F8">
        <f t="shared" si="0"/>
        <v>0</v>
      </c>
      <c r="H8" s="38">
        <f t="shared" si="1"/>
        <v>264.38786040500554</v>
      </c>
      <c r="I8" s="38">
        <f t="shared" si="2"/>
        <v>86.361980439227224</v>
      </c>
      <c r="J8">
        <f t="shared" si="3"/>
        <v>6.613560250910977</v>
      </c>
    </row>
    <row r="9" spans="1:10">
      <c r="A9">
        <v>6.9633099999999999</v>
      </c>
      <c r="B9">
        <v>44.180979999999998</v>
      </c>
      <c r="C9">
        <v>2.1703700000000001</v>
      </c>
      <c r="D9">
        <v>6</v>
      </c>
      <c r="E9">
        <v>6</v>
      </c>
      <c r="F9">
        <f t="shared" si="0"/>
        <v>0</v>
      </c>
      <c r="H9" s="38">
        <f t="shared" si="1"/>
        <v>229.21078040500561</v>
      </c>
      <c r="I9" s="38">
        <f t="shared" si="2"/>
        <v>124.49608043922638</v>
      </c>
      <c r="J9">
        <f t="shared" si="3"/>
        <v>2.7339772262211883</v>
      </c>
    </row>
    <row r="10" spans="1:10">
      <c r="A10">
        <v>6.8203800000000001</v>
      </c>
      <c r="B10">
        <v>42.693240000000003</v>
      </c>
      <c r="C10">
        <v>1.8470599999999999</v>
      </c>
      <c r="D10">
        <v>9</v>
      </c>
      <c r="E10">
        <v>9</v>
      </c>
      <c r="F10">
        <f t="shared" si="0"/>
        <v>0</v>
      </c>
      <c r="H10" s="38">
        <f t="shared" si="1"/>
        <v>178.0418404050057</v>
      </c>
      <c r="I10" s="38">
        <f t="shared" si="2"/>
        <v>0</v>
      </c>
      <c r="J10">
        <f t="shared" si="3"/>
        <v>32.722222222222221</v>
      </c>
    </row>
    <row r="11" spans="1:10">
      <c r="A11">
        <v>6.7205199999999996</v>
      </c>
      <c r="B11">
        <v>44.90643</v>
      </c>
      <c r="C11">
        <v>1.8327500000000001</v>
      </c>
      <c r="D11">
        <v>3</v>
      </c>
      <c r="E11">
        <v>3</v>
      </c>
      <c r="F11">
        <f t="shared" si="0"/>
        <v>0</v>
      </c>
      <c r="H11" s="38">
        <f t="shared" si="1"/>
        <v>142.29196040500551</v>
      </c>
      <c r="I11" s="38">
        <f t="shared" si="2"/>
        <v>216.51353156839559</v>
      </c>
      <c r="J11">
        <f t="shared" si="3"/>
        <v>31.788672550046286</v>
      </c>
    </row>
    <row r="12" spans="1:10">
      <c r="A12">
        <v>6.7954400000000001</v>
      </c>
      <c r="B12">
        <v>43.815440000000002</v>
      </c>
      <c r="C12">
        <v>3.0615899999999998</v>
      </c>
      <c r="D12">
        <v>8</v>
      </c>
      <c r="E12">
        <v>8</v>
      </c>
      <c r="F12">
        <f t="shared" si="0"/>
        <v>0</v>
      </c>
      <c r="H12" s="38">
        <f t="shared" si="1"/>
        <v>169.11332040500571</v>
      </c>
      <c r="I12" s="38">
        <f t="shared" si="2"/>
        <v>59.612730439227136</v>
      </c>
      <c r="J12">
        <f t="shared" si="3"/>
        <v>10.203389594767797</v>
      </c>
    </row>
    <row r="13" spans="1:10">
      <c r="A13">
        <v>6.5742500000000001</v>
      </c>
      <c r="B13">
        <v>45.22804</v>
      </c>
      <c r="C13">
        <v>1.94387</v>
      </c>
      <c r="D13">
        <v>3</v>
      </c>
      <c r="E13">
        <v>2</v>
      </c>
      <c r="F13">
        <f t="shared" si="0"/>
        <v>1</v>
      </c>
      <c r="H13" s="38">
        <f t="shared" si="1"/>
        <v>89.927300405005695</v>
      </c>
      <c r="I13" s="38">
        <f t="shared" si="2"/>
        <v>245.53883406839554</v>
      </c>
      <c r="J13">
        <f t="shared" si="3"/>
        <v>44.467983746034029</v>
      </c>
    </row>
    <row r="14" spans="1:10">
      <c r="A14">
        <v>6.4772600000000002</v>
      </c>
      <c r="B14">
        <v>45.796080000000003</v>
      </c>
      <c r="C14">
        <v>2.6120100000000002</v>
      </c>
      <c r="D14">
        <v>1</v>
      </c>
      <c r="E14">
        <v>1</v>
      </c>
      <c r="F14">
        <f t="shared" si="0"/>
        <v>0</v>
      </c>
      <c r="H14" s="38">
        <f t="shared" si="1"/>
        <v>55.204880405005738</v>
      </c>
      <c r="I14" s="38">
        <f t="shared" si="2"/>
        <v>296.80444406839587</v>
      </c>
      <c r="J14">
        <f t="shared" si="3"/>
        <v>16.716612480601341</v>
      </c>
    </row>
    <row r="15" spans="1:10">
      <c r="A15">
        <v>6.4873700000000003</v>
      </c>
      <c r="B15">
        <v>46.873519999999999</v>
      </c>
      <c r="C15">
        <v>1.21475</v>
      </c>
      <c r="D15">
        <v>0</v>
      </c>
      <c r="E15">
        <v>0</v>
      </c>
      <c r="F15">
        <f t="shared" si="0"/>
        <v>0</v>
      </c>
      <c r="H15" s="38">
        <f t="shared" si="1"/>
        <v>58.824260405005759</v>
      </c>
      <c r="I15" s="38">
        <f t="shared" si="2"/>
        <v>359</v>
      </c>
      <c r="J15">
        <f t="shared" si="3"/>
        <v>30.904320987654323</v>
      </c>
    </row>
    <row r="16" spans="1:10">
      <c r="A16">
        <v>6.4421200000000001</v>
      </c>
      <c r="B16">
        <v>44.052439999999997</v>
      </c>
      <c r="C16">
        <v>3.0598999999999998</v>
      </c>
      <c r="D16">
        <v>7</v>
      </c>
      <c r="E16">
        <v>7</v>
      </c>
      <c r="F16">
        <f t="shared" si="0"/>
        <v>0</v>
      </c>
      <c r="H16" s="38">
        <f t="shared" si="1"/>
        <v>42.624760405005674</v>
      </c>
      <c r="I16" s="38">
        <f t="shared" si="2"/>
        <v>101.68023043922621</v>
      </c>
      <c r="J16">
        <f t="shared" si="3"/>
        <v>21.233505335506877</v>
      </c>
    </row>
    <row r="17" spans="1:10">
      <c r="A17">
        <v>6.4527299999999999</v>
      </c>
      <c r="B17">
        <v>44.690710000000003</v>
      </c>
      <c r="C17">
        <v>2.7906200000000001</v>
      </c>
      <c r="D17">
        <v>4</v>
      </c>
      <c r="E17">
        <v>4</v>
      </c>
      <c r="F17">
        <f t="shared" si="0"/>
        <v>0</v>
      </c>
      <c r="H17" s="38">
        <f t="shared" si="1"/>
        <v>46.423140405005597</v>
      </c>
      <c r="I17" s="38">
        <f t="shared" si="2"/>
        <v>197.0448015683958</v>
      </c>
      <c r="J17">
        <f t="shared" si="3"/>
        <v>1.7364564080706026</v>
      </c>
    </row>
    <row r="18" spans="1:10">
      <c r="A18">
        <v>6.5422000000000002</v>
      </c>
      <c r="B18">
        <v>44.31026</v>
      </c>
      <c r="C18">
        <v>3.7346699999999999</v>
      </c>
      <c r="D18">
        <v>5</v>
      </c>
      <c r="E18">
        <v>5</v>
      </c>
      <c r="F18">
        <f t="shared" si="0"/>
        <v>0</v>
      </c>
      <c r="H18" s="38">
        <f t="shared" si="1"/>
        <v>78.453400405005738</v>
      </c>
      <c r="I18" s="38">
        <f t="shared" si="2"/>
        <v>147.44328043922661</v>
      </c>
      <c r="J18">
        <f t="shared" si="3"/>
        <v>26.462678460788659</v>
      </c>
    </row>
    <row r="19" spans="1:10">
      <c r="A19">
        <v>6.8105799999999999</v>
      </c>
      <c r="B19">
        <v>45.157380000000003</v>
      </c>
      <c r="C19">
        <v>2.74268</v>
      </c>
      <c r="D19">
        <v>3</v>
      </c>
      <c r="E19">
        <v>3</v>
      </c>
      <c r="F19">
        <f t="shared" si="0"/>
        <v>0</v>
      </c>
      <c r="H19" s="38">
        <f t="shared" si="1"/>
        <v>174.53344040500559</v>
      </c>
      <c r="I19" s="38">
        <f t="shared" si="2"/>
        <v>239.16176906839587</v>
      </c>
      <c r="J19">
        <f t="shared" si="3"/>
        <v>9.3835863619912576</v>
      </c>
    </row>
    <row r="20" spans="1:10">
      <c r="A20">
        <v>6.4396000000000004</v>
      </c>
      <c r="B20">
        <v>44.181550000000001</v>
      </c>
      <c r="C20">
        <v>2.8731</v>
      </c>
      <c r="D20">
        <v>6</v>
      </c>
      <c r="E20">
        <v>6</v>
      </c>
      <c r="F20">
        <f t="shared" si="0"/>
        <v>0</v>
      </c>
      <c r="H20" s="38">
        <f t="shared" si="1"/>
        <v>41.722600405005807</v>
      </c>
      <c r="I20" s="38">
        <f t="shared" si="2"/>
        <v>124.59725543922696</v>
      </c>
      <c r="J20">
        <f t="shared" si="3"/>
        <v>2.5500510688127256</v>
      </c>
    </row>
    <row r="21" spans="1:10">
      <c r="A21">
        <v>6.4113600000000002</v>
      </c>
      <c r="B21">
        <v>42.697699999999998</v>
      </c>
      <c r="C21">
        <v>1.68513</v>
      </c>
      <c r="D21">
        <v>9</v>
      </c>
      <c r="E21">
        <v>9</v>
      </c>
      <c r="F21">
        <f t="shared" si="0"/>
        <v>0</v>
      </c>
      <c r="H21" s="38">
        <f t="shared" si="1"/>
        <v>31.612680405005712</v>
      </c>
      <c r="I21" s="38">
        <f t="shared" si="2"/>
        <v>0</v>
      </c>
      <c r="J21">
        <f t="shared" si="3"/>
        <v>32.722222222222221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875B-9406-AD44-BD21-4EBE9EBFE8D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62</v>
      </c>
      <c r="H1" t="s">
        <v>26</v>
      </c>
      <c r="I1" t="s">
        <v>27</v>
      </c>
      <c r="J1" t="s">
        <v>35</v>
      </c>
    </row>
    <row r="2" spans="1:10">
      <c r="A2">
        <v>6.5502799999999999</v>
      </c>
      <c r="B2">
        <v>48.526800000000001</v>
      </c>
      <c r="C2">
        <v>1.98586</v>
      </c>
      <c r="D2">
        <v>1</v>
      </c>
      <c r="E2">
        <v>1</v>
      </c>
      <c r="F2">
        <f>ABS(D2-E2)</f>
        <v>0</v>
      </c>
      <c r="G2">
        <v>6.2346838061260899</v>
      </c>
      <c r="H2" s="38">
        <f>MIN(359, MAX(0, (A2 - $G$2 + 0.5) * 358 / 1 + 1))</f>
        <v>292.98343740685976</v>
      </c>
      <c r="I2" s="38">
        <f>IF(B2 &lt; $G$3,MAX(0,(B2 - $G$3  + 1) * (178.5 -1) / 1 + 1), MIN(359, (B2 - $G$3) * (359 - 178.5) / 2 + 178.5))</f>
        <v>275.54582500644392</v>
      </c>
      <c r="J2">
        <f>ABS(360/(MAX($E$2:$E$21)+1)*(E2+0.5)-(360-I2)) * ((620+(620/MAX($E$2:$E$21)) / 2 ) / 360)</f>
        <v>45.620035949985095</v>
      </c>
    </row>
    <row r="3" spans="1:10">
      <c r="A3">
        <v>6.4129800000000001</v>
      </c>
      <c r="B3">
        <v>44.419800000000002</v>
      </c>
      <c r="C3">
        <v>1.6132299999999999</v>
      </c>
      <c r="D3">
        <v>4</v>
      </c>
      <c r="E3">
        <v>4</v>
      </c>
      <c r="F3">
        <f t="shared" ref="F3:F21" si="0">ABS(D3-E3)</f>
        <v>0</v>
      </c>
      <c r="G3">
        <v>47.4514999999286</v>
      </c>
      <c r="H3" s="38">
        <f t="shared" ref="H3:H21" si="1">MIN(359, MAX(0, (A3 - $G$2 + 0.5) * 358 / 1 + 1))</f>
        <v>243.83003740685987</v>
      </c>
      <c r="I3" s="38">
        <f t="shared" ref="I3:I21" si="2">IF(B3 &lt; $G$3,MAX(0,(B3 - $G$3  + 1) * (178.5 -1) / 1 + 1), MIN(359, (B3 - $G$3) * (359 - 178.5) / 2 + 178.5))</f>
        <v>0</v>
      </c>
      <c r="J3">
        <f t="shared" ref="J3:J21" si="3">ABS(360/(MAX($E$2:$E$21)+1)*(E3+0.5)-(360-I3)) * ((620+(620/MAX($E$2:$E$21)) / 2 ) / 360)</f>
        <v>69.75</v>
      </c>
    </row>
    <row r="4" spans="1:10">
      <c r="A4">
        <v>6.6778899999999997</v>
      </c>
      <c r="B4">
        <v>49.689799999999998</v>
      </c>
      <c r="C4">
        <v>1.5350699999999999</v>
      </c>
      <c r="D4">
        <v>0</v>
      </c>
      <c r="E4">
        <v>0</v>
      </c>
      <c r="F4">
        <f t="shared" si="0"/>
        <v>0</v>
      </c>
      <c r="H4" s="38">
        <f t="shared" si="1"/>
        <v>338.66781740685968</v>
      </c>
      <c r="I4" s="38">
        <f t="shared" si="2"/>
        <v>359</v>
      </c>
      <c r="J4">
        <f t="shared" si="3"/>
        <v>67.8125</v>
      </c>
    </row>
    <row r="5" spans="1:10">
      <c r="A5">
        <v>6.4865000000000004</v>
      </c>
      <c r="B5">
        <v>47.051009999999998</v>
      </c>
      <c r="C5">
        <v>3.5022799999999998</v>
      </c>
      <c r="D5">
        <v>3</v>
      </c>
      <c r="E5">
        <v>3</v>
      </c>
      <c r="F5">
        <f t="shared" si="0"/>
        <v>0</v>
      </c>
      <c r="H5" s="38">
        <f t="shared" si="1"/>
        <v>270.15019740685995</v>
      </c>
      <c r="I5" s="38">
        <f t="shared" si="2"/>
        <v>107.41302501267306</v>
      </c>
      <c r="J5">
        <f t="shared" si="3"/>
        <v>1.1372640379459185</v>
      </c>
    </row>
    <row r="6" spans="1:10">
      <c r="A6">
        <v>6.6257099999999998</v>
      </c>
      <c r="B6">
        <v>47.531089999999999</v>
      </c>
      <c r="C6">
        <v>1.20319</v>
      </c>
      <c r="D6">
        <v>2</v>
      </c>
      <c r="E6">
        <v>2</v>
      </c>
      <c r="F6">
        <f t="shared" si="0"/>
        <v>0</v>
      </c>
      <c r="H6" s="38">
        <f t="shared" si="1"/>
        <v>319.98737740685976</v>
      </c>
      <c r="I6" s="38">
        <f t="shared" si="2"/>
        <v>185.68299750644371</v>
      </c>
      <c r="J6">
        <f t="shared" si="3"/>
        <v>11.010807668734692</v>
      </c>
    </row>
    <row r="7" spans="1:10">
      <c r="A7">
        <v>6.5687499999999996</v>
      </c>
      <c r="B7">
        <v>46.889499999999998</v>
      </c>
      <c r="C7">
        <v>3.33</v>
      </c>
      <c r="D7">
        <v>3</v>
      </c>
      <c r="E7">
        <v>3</v>
      </c>
      <c r="F7">
        <f t="shared" si="0"/>
        <v>0</v>
      </c>
      <c r="H7" s="38">
        <f t="shared" si="1"/>
        <v>299.5956974068597</v>
      </c>
      <c r="I7" s="38">
        <f t="shared" si="2"/>
        <v>78.745000012673103</v>
      </c>
      <c r="J7">
        <f t="shared" si="3"/>
        <v>56.681562475445809</v>
      </c>
    </row>
    <row r="8" spans="1:10">
      <c r="A8">
        <v>6.7091000000000003</v>
      </c>
      <c r="B8">
        <v>49.259860000000003</v>
      </c>
      <c r="C8">
        <v>1.58568</v>
      </c>
      <c r="D8">
        <v>0</v>
      </c>
      <c r="E8">
        <v>0</v>
      </c>
      <c r="F8">
        <f t="shared" si="0"/>
        <v>0</v>
      </c>
      <c r="H8" s="38">
        <f t="shared" si="1"/>
        <v>349.84099740685991</v>
      </c>
      <c r="I8" s="38">
        <f t="shared" si="2"/>
        <v>341.70449000644408</v>
      </c>
      <c r="J8">
        <f t="shared" si="3"/>
        <v>34.302449387485396</v>
      </c>
    </row>
    <row r="9" spans="1:10">
      <c r="A9">
        <v>6.6689299999999996</v>
      </c>
      <c r="B9">
        <v>48.323</v>
      </c>
      <c r="C9">
        <v>1.59809</v>
      </c>
      <c r="D9">
        <v>1</v>
      </c>
      <c r="E9">
        <v>1</v>
      </c>
      <c r="F9">
        <f t="shared" si="0"/>
        <v>0</v>
      </c>
      <c r="H9" s="38">
        <f t="shared" si="1"/>
        <v>335.4601374068597</v>
      </c>
      <c r="I9" s="38">
        <f t="shared" si="2"/>
        <v>257.15287500644388</v>
      </c>
      <c r="J9">
        <f t="shared" si="3"/>
        <v>9.983695324985014</v>
      </c>
    </row>
    <row r="10" spans="1:10">
      <c r="A10">
        <v>6.7344499999999998</v>
      </c>
      <c r="B10">
        <v>47.191659999999999</v>
      </c>
      <c r="C10">
        <v>4.8140900000000002</v>
      </c>
      <c r="D10">
        <v>3</v>
      </c>
      <c r="E10">
        <v>2</v>
      </c>
      <c r="F10">
        <f t="shared" si="0"/>
        <v>1</v>
      </c>
      <c r="H10" s="38">
        <f t="shared" si="1"/>
        <v>358.91629740685977</v>
      </c>
      <c r="I10" s="38">
        <f t="shared" si="2"/>
        <v>132.37840001267321</v>
      </c>
      <c r="J10">
        <f t="shared" si="3"/>
        <v>92.266849975445652</v>
      </c>
    </row>
    <row r="11" spans="1:10">
      <c r="A11">
        <v>6.5371800000000002</v>
      </c>
      <c r="B11">
        <v>45.254399999999997</v>
      </c>
      <c r="C11">
        <v>1.23868</v>
      </c>
      <c r="D11">
        <v>4</v>
      </c>
      <c r="E11">
        <v>4</v>
      </c>
      <c r="F11">
        <f t="shared" si="0"/>
        <v>0</v>
      </c>
      <c r="H11" s="38">
        <f t="shared" si="1"/>
        <v>288.29363740685989</v>
      </c>
      <c r="I11" s="38">
        <f t="shared" si="2"/>
        <v>0</v>
      </c>
      <c r="J11">
        <f t="shared" si="3"/>
        <v>69.75</v>
      </c>
    </row>
    <row r="12" spans="1:10">
      <c r="A12">
        <v>6.7711800000000002</v>
      </c>
      <c r="B12">
        <v>44.412370000000003</v>
      </c>
      <c r="C12">
        <v>2.1485799999999999</v>
      </c>
      <c r="D12">
        <v>4</v>
      </c>
      <c r="E12">
        <v>4</v>
      </c>
      <c r="F12">
        <f t="shared" si="0"/>
        <v>0</v>
      </c>
      <c r="H12" s="38">
        <f t="shared" si="1"/>
        <v>359</v>
      </c>
      <c r="I12" s="38">
        <f t="shared" si="2"/>
        <v>0</v>
      </c>
      <c r="J12">
        <f t="shared" si="3"/>
        <v>69.75</v>
      </c>
    </row>
    <row r="13" spans="1:10">
      <c r="A13">
        <v>7.3720999999999997</v>
      </c>
      <c r="B13">
        <v>49.883409999999998</v>
      </c>
      <c r="C13">
        <v>1.4062399999999999</v>
      </c>
      <c r="D13">
        <v>0</v>
      </c>
      <c r="E13">
        <v>0</v>
      </c>
      <c r="F13">
        <f t="shared" si="0"/>
        <v>0</v>
      </c>
      <c r="H13" s="38">
        <f t="shared" si="1"/>
        <v>359</v>
      </c>
      <c r="I13" s="38">
        <f t="shared" si="2"/>
        <v>359</v>
      </c>
      <c r="J13">
        <f t="shared" si="3"/>
        <v>67.8125</v>
      </c>
    </row>
    <row r="14" spans="1:10">
      <c r="A14">
        <v>7.2631500000000004</v>
      </c>
      <c r="B14">
        <v>46.868839999999999</v>
      </c>
      <c r="C14">
        <v>3.5774499999999998</v>
      </c>
      <c r="D14">
        <v>3</v>
      </c>
      <c r="E14">
        <v>3</v>
      </c>
      <c r="F14">
        <f t="shared" si="0"/>
        <v>0</v>
      </c>
      <c r="H14" s="38">
        <f t="shared" si="1"/>
        <v>359</v>
      </c>
      <c r="I14" s="38">
        <f t="shared" si="2"/>
        <v>75.077850012673196</v>
      </c>
      <c r="J14">
        <f t="shared" si="3"/>
        <v>63.786665600445687</v>
      </c>
    </row>
    <row r="15" spans="1:10">
      <c r="A15">
        <v>7.2743599999999997</v>
      </c>
      <c r="B15">
        <v>48.277140000000003</v>
      </c>
      <c r="C15">
        <v>2.6651899999999999</v>
      </c>
      <c r="D15">
        <v>1</v>
      </c>
      <c r="E15">
        <v>1</v>
      </c>
      <c r="F15">
        <f t="shared" si="0"/>
        <v>0</v>
      </c>
      <c r="H15" s="38">
        <f t="shared" si="1"/>
        <v>359</v>
      </c>
      <c r="I15" s="38">
        <f t="shared" si="2"/>
        <v>253.01401000644407</v>
      </c>
      <c r="J15">
        <f t="shared" si="3"/>
        <v>1.9646443874853805</v>
      </c>
    </row>
    <row r="16" spans="1:10">
      <c r="A16">
        <v>7.2398999999999996</v>
      </c>
      <c r="B16">
        <v>47.513860000000001</v>
      </c>
      <c r="C16">
        <v>2.0261100000000001</v>
      </c>
      <c r="D16">
        <v>2</v>
      </c>
      <c r="E16">
        <v>2</v>
      </c>
      <c r="F16">
        <f t="shared" si="0"/>
        <v>0</v>
      </c>
      <c r="H16" s="38">
        <f t="shared" si="1"/>
        <v>359</v>
      </c>
      <c r="I16" s="38">
        <f t="shared" si="2"/>
        <v>184.12799000644389</v>
      </c>
      <c r="J16">
        <f t="shared" si="3"/>
        <v>7.9979806374850462</v>
      </c>
    </row>
    <row r="17" spans="1:10">
      <c r="A17">
        <v>7.1702599999999999</v>
      </c>
      <c r="B17">
        <v>46.57403</v>
      </c>
      <c r="C17">
        <v>1.6345000000000001</v>
      </c>
      <c r="D17">
        <v>4</v>
      </c>
      <c r="E17">
        <v>4</v>
      </c>
      <c r="F17">
        <f t="shared" si="0"/>
        <v>0</v>
      </c>
      <c r="H17" s="38">
        <f t="shared" si="1"/>
        <v>359</v>
      </c>
      <c r="I17" s="38">
        <f t="shared" si="2"/>
        <v>22.749075012673504</v>
      </c>
      <c r="J17">
        <f t="shared" si="3"/>
        <v>25.673667162945037</v>
      </c>
    </row>
    <row r="18" spans="1:10">
      <c r="A18">
        <v>7.3647200000000002</v>
      </c>
      <c r="B18">
        <v>48.430349999999997</v>
      </c>
      <c r="C18">
        <v>1.67265</v>
      </c>
      <c r="D18">
        <v>1</v>
      </c>
      <c r="E18">
        <v>1</v>
      </c>
      <c r="F18">
        <f t="shared" si="0"/>
        <v>0</v>
      </c>
      <c r="H18" s="38">
        <f t="shared" si="1"/>
        <v>359</v>
      </c>
      <c r="I18" s="38">
        <f t="shared" si="2"/>
        <v>266.84121250644353</v>
      </c>
      <c r="J18">
        <f t="shared" si="3"/>
        <v>28.754849231234331</v>
      </c>
    </row>
    <row r="19" spans="1:10">
      <c r="A19">
        <v>7.1359000000000004</v>
      </c>
      <c r="B19">
        <v>47.03295</v>
      </c>
      <c r="C19">
        <v>3.9602900000000001</v>
      </c>
      <c r="D19">
        <v>3</v>
      </c>
      <c r="E19">
        <v>3</v>
      </c>
      <c r="F19">
        <f t="shared" si="0"/>
        <v>0</v>
      </c>
      <c r="H19" s="38">
        <f t="shared" si="1"/>
        <v>359</v>
      </c>
      <c r="I19" s="38">
        <f t="shared" si="2"/>
        <v>104.20737501267334</v>
      </c>
      <c r="J19">
        <f t="shared" si="3"/>
        <v>7.3482109129454063</v>
      </c>
    </row>
    <row r="20" spans="1:10">
      <c r="A20">
        <v>7.3327600000000004</v>
      </c>
      <c r="B20">
        <v>50.610889999999998</v>
      </c>
      <c r="C20">
        <v>1.57504</v>
      </c>
      <c r="D20">
        <v>0</v>
      </c>
      <c r="E20">
        <v>0</v>
      </c>
      <c r="F20">
        <f t="shared" si="0"/>
        <v>0</v>
      </c>
      <c r="H20" s="38">
        <f t="shared" si="1"/>
        <v>359</v>
      </c>
      <c r="I20" s="38">
        <f t="shared" si="2"/>
        <v>359</v>
      </c>
      <c r="J20">
        <f t="shared" si="3"/>
        <v>67.8125</v>
      </c>
    </row>
    <row r="21" spans="1:10">
      <c r="A21">
        <v>7.2365399999999998</v>
      </c>
      <c r="B21">
        <v>47.393700000000003</v>
      </c>
      <c r="C21">
        <v>1.8898699999999999</v>
      </c>
      <c r="D21">
        <v>2</v>
      </c>
      <c r="E21">
        <v>2</v>
      </c>
      <c r="F21">
        <f t="shared" si="0"/>
        <v>0</v>
      </c>
      <c r="H21" s="38">
        <f t="shared" si="1"/>
        <v>359</v>
      </c>
      <c r="I21" s="38">
        <f t="shared" si="2"/>
        <v>168.24050001267389</v>
      </c>
      <c r="J21">
        <f t="shared" si="3"/>
        <v>22.784031225444338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F30B-7BAA-4640-9979-DB28A0CC254D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9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63</v>
      </c>
      <c r="H1" t="s">
        <v>26</v>
      </c>
      <c r="I1" t="s">
        <v>27</v>
      </c>
      <c r="J1" t="s">
        <v>35</v>
      </c>
    </row>
    <row r="2" spans="1:10">
      <c r="A2">
        <v>3.8907500000000002</v>
      </c>
      <c r="B2">
        <v>51.940019999999997</v>
      </c>
      <c r="C2">
        <v>2.3062800000000001</v>
      </c>
      <c r="D2">
        <v>17</v>
      </c>
      <c r="E2">
        <v>17</v>
      </c>
      <c r="F2">
        <f>ABS(D2-E2)</f>
        <v>0</v>
      </c>
      <c r="G2">
        <v>3.5344540332754599</v>
      </c>
      <c r="H2" s="38">
        <f>MIN(359, MAX(0, (A2 - $G$2 + 0.5) * 358 / 1 + 1))</f>
        <v>307.55395608738542</v>
      </c>
      <c r="I2" s="38">
        <f>IF(B2 &lt; $G$3,MAX(0,(B2 - $G$3  + 1) * (178.5 -1) / 1 + 1), MIN(359, (B2 - $G$3) * (359 - 178.5) / 2 + 178.5))</f>
        <v>133.52717230029845</v>
      </c>
      <c r="J2">
        <f>ABS(360/(MAX($E$2:$E$21)+1)*(E2+0.5)-H2) * ((620+(620/MAX($E$2:$E$21)) / 2 ) / 360)</f>
        <v>13.161209196419637</v>
      </c>
    </row>
    <row r="3" spans="1:10">
      <c r="A3">
        <v>3.5008300000000001</v>
      </c>
      <c r="B3">
        <v>52.197890000000001</v>
      </c>
      <c r="C3">
        <v>3.6663899999999998</v>
      </c>
      <c r="D3">
        <v>9</v>
      </c>
      <c r="E3">
        <v>9</v>
      </c>
      <c r="F3">
        <f t="shared" ref="F3:F21" si="0">ABS(D3-E3)</f>
        <v>0</v>
      </c>
      <c r="G3">
        <v>52.193388043378597</v>
      </c>
      <c r="H3" s="38">
        <f t="shared" ref="H3:H21" si="1">MIN(359, MAX(0, (A3 - $G$2 + 0.5) * 358 / 1 + 1))</f>
        <v>167.96259608738538</v>
      </c>
      <c r="I3" s="38">
        <f t="shared" ref="I3:I21" si="2">IF(B3 &lt; $G$3,MAX(0,(B3 - $G$3  + 1) * (178.5 -1) / 1 + 1), MIN(359, (B3 - $G$3) * (359 - 178.5) / 2 + 178.5))</f>
        <v>178.90630158508168</v>
      </c>
      <c r="J3">
        <f t="shared" ref="J3:J21" si="3">ABS(360/(MAX($E$2:$E$21)+1)*(E3+0.5)-H3) * ((620+(620/MAX($E$2:$E$21)) / 2 ) / 360)</f>
        <v>5.3687446350161947</v>
      </c>
    </row>
    <row r="4" spans="1:10">
      <c r="A4">
        <v>3.4720300000000002</v>
      </c>
      <c r="B4">
        <v>52.216320000000003</v>
      </c>
      <c r="C4">
        <v>3.12927</v>
      </c>
      <c r="D4">
        <v>8</v>
      </c>
      <c r="E4">
        <v>8</v>
      </c>
      <c r="F4">
        <f t="shared" si="0"/>
        <v>0</v>
      </c>
      <c r="H4" s="38">
        <f t="shared" si="1"/>
        <v>157.65219608738542</v>
      </c>
      <c r="I4" s="38">
        <f t="shared" si="2"/>
        <v>180.56960908508188</v>
      </c>
      <c r="J4">
        <f t="shared" si="3"/>
        <v>8.222960628141772</v>
      </c>
    </row>
    <row r="5" spans="1:10">
      <c r="A5">
        <v>3.5818500000000002</v>
      </c>
      <c r="B5">
        <v>52.193109999999997</v>
      </c>
      <c r="C5">
        <v>1.7432399999999999</v>
      </c>
      <c r="D5">
        <v>10</v>
      </c>
      <c r="E5">
        <v>10</v>
      </c>
      <c r="F5">
        <f t="shared" si="0"/>
        <v>0</v>
      </c>
      <c r="H5" s="38">
        <f t="shared" si="1"/>
        <v>196.96775608738542</v>
      </c>
      <c r="I5" s="38">
        <f t="shared" si="2"/>
        <v>178.4506473002985</v>
      </c>
      <c r="J5">
        <f t="shared" si="3"/>
        <v>14.083358347440026</v>
      </c>
    </row>
    <row r="6" spans="1:10">
      <c r="A6">
        <v>2.30863</v>
      </c>
      <c r="B6">
        <v>51.986510000000003</v>
      </c>
      <c r="C6">
        <v>1.23706</v>
      </c>
      <c r="D6">
        <v>0</v>
      </c>
      <c r="E6">
        <v>0</v>
      </c>
      <c r="F6">
        <f t="shared" si="0"/>
        <v>0</v>
      </c>
      <c r="H6" s="38">
        <f t="shared" si="1"/>
        <v>0</v>
      </c>
      <c r="I6" s="38">
        <f t="shared" si="2"/>
        <v>141.77914730029946</v>
      </c>
      <c r="J6">
        <f t="shared" si="3"/>
        <v>15.907894736842104</v>
      </c>
    </row>
    <row r="7" spans="1:10">
      <c r="A7">
        <v>3.8110200000000001</v>
      </c>
      <c r="B7">
        <v>52.08916</v>
      </c>
      <c r="C7">
        <v>2.9401700000000002</v>
      </c>
      <c r="D7">
        <v>15</v>
      </c>
      <c r="E7">
        <v>15</v>
      </c>
      <c r="F7">
        <f t="shared" si="0"/>
        <v>0</v>
      </c>
      <c r="H7" s="38">
        <f t="shared" si="1"/>
        <v>279.01061608738536</v>
      </c>
      <c r="I7" s="38">
        <f t="shared" si="2"/>
        <v>159.99952230029893</v>
      </c>
      <c r="J7">
        <f t="shared" si="3"/>
        <v>1.8764400071488468E-2</v>
      </c>
    </row>
    <row r="8" spans="1:10">
      <c r="A8">
        <v>3.3691599999999999</v>
      </c>
      <c r="B8">
        <v>52.337629999999997</v>
      </c>
      <c r="C8">
        <v>3.1788400000000001</v>
      </c>
      <c r="D8">
        <v>6</v>
      </c>
      <c r="E8">
        <v>6</v>
      </c>
      <c r="F8">
        <f t="shared" si="0"/>
        <v>0</v>
      </c>
      <c r="H8" s="38">
        <f t="shared" si="1"/>
        <v>120.82473608738532</v>
      </c>
      <c r="I8" s="38">
        <f t="shared" si="2"/>
        <v>191.51783658508134</v>
      </c>
      <c r="J8">
        <f t="shared" si="3"/>
        <v>6.7603887860363292</v>
      </c>
    </row>
    <row r="9" spans="1:10">
      <c r="A9">
        <v>3.74769</v>
      </c>
      <c r="B9">
        <v>52.144739999999999</v>
      </c>
      <c r="C9">
        <v>2.2063299999999999</v>
      </c>
      <c r="D9">
        <v>14</v>
      </c>
      <c r="E9">
        <v>14</v>
      </c>
      <c r="F9">
        <f t="shared" si="0"/>
        <v>0</v>
      </c>
      <c r="H9" s="38">
        <f t="shared" si="1"/>
        <v>256.33847608738535</v>
      </c>
      <c r="I9" s="38">
        <f t="shared" si="2"/>
        <v>169.86497230029877</v>
      </c>
      <c r="J9">
        <f t="shared" si="3"/>
        <v>8.2394479683495856</v>
      </c>
    </row>
    <row r="10" spans="1:10">
      <c r="A10">
        <v>3.3249499999999999</v>
      </c>
      <c r="B10">
        <v>52.332990000000002</v>
      </c>
      <c r="C10">
        <v>3.7667000000000002</v>
      </c>
      <c r="D10">
        <v>5</v>
      </c>
      <c r="E10">
        <v>5</v>
      </c>
      <c r="F10">
        <f t="shared" si="0"/>
        <v>0</v>
      </c>
      <c r="H10" s="38">
        <f t="shared" si="1"/>
        <v>104.99755608738529</v>
      </c>
      <c r="I10" s="38">
        <f t="shared" si="2"/>
        <v>191.0990765850818</v>
      </c>
      <c r="J10">
        <f t="shared" si="3"/>
        <v>10.600943435159088</v>
      </c>
    </row>
    <row r="11" spans="1:10">
      <c r="A11">
        <v>3.6995800000000001</v>
      </c>
      <c r="B11">
        <v>52.183799999999998</v>
      </c>
      <c r="C11">
        <v>2.46489</v>
      </c>
      <c r="D11">
        <v>13</v>
      </c>
      <c r="E11">
        <v>13</v>
      </c>
      <c r="F11">
        <f t="shared" si="0"/>
        <v>0</v>
      </c>
      <c r="H11" s="38">
        <f t="shared" si="1"/>
        <v>239.11509608738538</v>
      </c>
      <c r="I11" s="38">
        <f t="shared" si="2"/>
        <v>176.79812230029862</v>
      </c>
      <c r="J11">
        <f t="shared" si="3"/>
        <v>6.8667380560688196</v>
      </c>
    </row>
    <row r="12" spans="1:10">
      <c r="A12">
        <v>3.66248</v>
      </c>
      <c r="B12">
        <v>52.213630000000002</v>
      </c>
      <c r="C12">
        <v>1.0017799999999999</v>
      </c>
      <c r="D12">
        <v>12</v>
      </c>
      <c r="E12">
        <v>12</v>
      </c>
      <c r="F12">
        <f t="shared" si="0"/>
        <v>0</v>
      </c>
      <c r="H12" s="38">
        <f t="shared" si="1"/>
        <v>225.83329608738532</v>
      </c>
      <c r="I12" s="38">
        <f t="shared" si="2"/>
        <v>180.32683658508176</v>
      </c>
      <c r="J12">
        <f t="shared" si="3"/>
        <v>1.4728873825275628</v>
      </c>
    </row>
    <row r="13" spans="1:10">
      <c r="A13">
        <v>3.6303700000000001</v>
      </c>
      <c r="B13">
        <v>52.245640000000002</v>
      </c>
      <c r="C13">
        <v>1.2263299999999999</v>
      </c>
      <c r="D13">
        <v>11</v>
      </c>
      <c r="E13">
        <v>11</v>
      </c>
      <c r="F13">
        <f t="shared" si="0"/>
        <v>0</v>
      </c>
      <c r="H13" s="38">
        <f t="shared" si="1"/>
        <v>214.33791608738539</v>
      </c>
      <c r="I13" s="38">
        <f t="shared" si="2"/>
        <v>183.21573908508174</v>
      </c>
      <c r="J13">
        <f t="shared" si="3"/>
        <v>12.970088522878569</v>
      </c>
    </row>
    <row r="14" spans="1:10">
      <c r="A14">
        <v>3.9405100000000002</v>
      </c>
      <c r="B14">
        <v>52.045450000000002</v>
      </c>
      <c r="C14">
        <v>3.3528099999999998</v>
      </c>
      <c r="D14">
        <v>18</v>
      </c>
      <c r="E14">
        <v>18</v>
      </c>
      <c r="F14">
        <f t="shared" si="0"/>
        <v>0</v>
      </c>
      <c r="H14" s="38">
        <f t="shared" si="1"/>
        <v>325.36803608738541</v>
      </c>
      <c r="I14" s="38">
        <f t="shared" si="2"/>
        <v>152.24099730029943</v>
      </c>
      <c r="J14">
        <f t="shared" si="3"/>
        <v>13.489830950805619</v>
      </c>
    </row>
    <row r="15" spans="1:10">
      <c r="A15">
        <v>3.1993800000000001</v>
      </c>
      <c r="B15">
        <v>52.36307</v>
      </c>
      <c r="C15">
        <v>1.86554</v>
      </c>
      <c r="D15">
        <v>3</v>
      </c>
      <c r="E15">
        <v>3</v>
      </c>
      <c r="F15">
        <f t="shared" si="0"/>
        <v>0</v>
      </c>
      <c r="H15" s="38">
        <f t="shared" si="1"/>
        <v>60.043496087385385</v>
      </c>
      <c r="I15" s="38">
        <f t="shared" si="2"/>
        <v>193.81379658508163</v>
      </c>
      <c r="J15">
        <f t="shared" si="3"/>
        <v>5.2257503367705684</v>
      </c>
    </row>
    <row r="16" spans="1:10">
      <c r="A16">
        <v>3.79115</v>
      </c>
      <c r="B16">
        <v>52.137160000000002</v>
      </c>
      <c r="C16">
        <v>1.6994</v>
      </c>
      <c r="D16">
        <v>15</v>
      </c>
      <c r="E16">
        <v>16</v>
      </c>
      <c r="F16">
        <f t="shared" si="0"/>
        <v>1</v>
      </c>
      <c r="H16" s="38">
        <f t="shared" si="1"/>
        <v>271.89715608738533</v>
      </c>
      <c r="I16" s="38">
        <f t="shared" si="2"/>
        <v>168.51952230029926</v>
      </c>
      <c r="J16">
        <f t="shared" si="3"/>
        <v>44.370377617472421</v>
      </c>
    </row>
    <row r="17" spans="1:10">
      <c r="A17">
        <v>3.1082399999999999</v>
      </c>
      <c r="B17">
        <v>52.409610000000001</v>
      </c>
      <c r="C17">
        <v>1.67909</v>
      </c>
      <c r="D17">
        <v>1</v>
      </c>
      <c r="E17">
        <v>1</v>
      </c>
      <c r="F17">
        <f t="shared" si="0"/>
        <v>0</v>
      </c>
      <c r="H17" s="38">
        <f t="shared" si="1"/>
        <v>27.415376087385308</v>
      </c>
      <c r="I17" s="38">
        <f t="shared" si="2"/>
        <v>198.01403158508165</v>
      </c>
      <c r="J17">
        <f t="shared" si="3"/>
        <v>0.7341954527029787</v>
      </c>
    </row>
    <row r="18" spans="1:10">
      <c r="A18">
        <v>3.4258000000000002</v>
      </c>
      <c r="B18">
        <v>52.384279999999997</v>
      </c>
      <c r="C18">
        <v>2.5412599999999999</v>
      </c>
      <c r="D18">
        <v>7</v>
      </c>
      <c r="E18">
        <v>7</v>
      </c>
      <c r="F18">
        <f t="shared" si="0"/>
        <v>0</v>
      </c>
      <c r="H18" s="38">
        <f t="shared" si="1"/>
        <v>141.10185608738541</v>
      </c>
      <c r="I18" s="38">
        <f t="shared" si="2"/>
        <v>195.72799908508131</v>
      </c>
      <c r="J18">
        <f t="shared" si="3"/>
        <v>10.78529825972071</v>
      </c>
    </row>
    <row r="19" spans="1:10">
      <c r="A19">
        <v>3.2532299999999998</v>
      </c>
      <c r="B19">
        <v>52.407359999999997</v>
      </c>
      <c r="C19">
        <v>1.03281</v>
      </c>
      <c r="D19">
        <v>4</v>
      </c>
      <c r="E19">
        <v>4</v>
      </c>
      <c r="F19">
        <f t="shared" si="0"/>
        <v>0</v>
      </c>
      <c r="H19" s="38">
        <f t="shared" si="1"/>
        <v>79.321796087385295</v>
      </c>
      <c r="I19" s="38">
        <f t="shared" si="2"/>
        <v>197.81096908508133</v>
      </c>
      <c r="J19">
        <f t="shared" si="3"/>
        <v>2.9662990209812556</v>
      </c>
    </row>
    <row r="20" spans="1:10">
      <c r="A20">
        <v>4.4373699999999996</v>
      </c>
      <c r="B20">
        <v>52.198549999999997</v>
      </c>
      <c r="C20">
        <v>1.0257799999999999</v>
      </c>
      <c r="D20">
        <v>19</v>
      </c>
      <c r="E20">
        <v>19</v>
      </c>
      <c r="F20">
        <f t="shared" si="0"/>
        <v>0</v>
      </c>
      <c r="H20" s="38">
        <f t="shared" si="1"/>
        <v>359</v>
      </c>
      <c r="I20" s="38">
        <f t="shared" si="2"/>
        <v>178.96586658508136</v>
      </c>
      <c r="J20">
        <f t="shared" si="3"/>
        <v>14.140350877192981</v>
      </c>
    </row>
    <row r="21" spans="1:10">
      <c r="A21">
        <v>3.12744</v>
      </c>
      <c r="B21">
        <v>52.488410000000002</v>
      </c>
      <c r="C21">
        <v>19.18974</v>
      </c>
      <c r="D21">
        <v>1</v>
      </c>
      <c r="E21">
        <v>2</v>
      </c>
      <c r="F21">
        <f t="shared" si="0"/>
        <v>1</v>
      </c>
      <c r="H21" s="38">
        <f t="shared" si="1"/>
        <v>34.288976087385343</v>
      </c>
      <c r="I21" s="38">
        <f t="shared" si="2"/>
        <v>205.12573158508175</v>
      </c>
      <c r="J21">
        <f t="shared" si="3"/>
        <v>18.932204547296958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4A48-B4AE-3740-9FCF-03122BB0003C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64</v>
      </c>
      <c r="H1" t="s">
        <v>26</v>
      </c>
      <c r="I1" t="s">
        <v>27</v>
      </c>
      <c r="J1" t="s">
        <v>35</v>
      </c>
    </row>
    <row r="2" spans="1:10">
      <c r="A2">
        <v>3.4304600000000001</v>
      </c>
      <c r="B2">
        <v>52.262120000000003</v>
      </c>
      <c r="C2">
        <v>2.82619</v>
      </c>
      <c r="D2">
        <v>2</v>
      </c>
      <c r="E2">
        <v>2</v>
      </c>
      <c r="F2">
        <f>ABS(D2-E2)</f>
        <v>0</v>
      </c>
      <c r="G2">
        <v>3.78641956523792</v>
      </c>
      <c r="H2" s="38">
        <f>MIN(359, MAX(0, (A2 - $G$2 + 0.5) * 358 / 1 + 1))</f>
        <v>52.566475644824664</v>
      </c>
      <c r="I2" s="38">
        <f>IF(B2 &lt; $G$3,MAX(0,(B2 - $G$3  + 1) * (178.5 -1) / 1 + 1), MIN(359, (B2 - $G$3) * (359 - 178.5) / 2 + 178.5))</f>
        <v>197.40369092749307</v>
      </c>
      <c r="J2">
        <f>ABS(360/(MAX($E$2:$E$21)+1)*(E2+0.5)-H2) * ((620+(620/MAX($E$2:$E$21)) / 2 ) / 360)</f>
        <v>13.259401577981404</v>
      </c>
    </row>
    <row r="3" spans="1:10">
      <c r="A3">
        <v>3.0543</v>
      </c>
      <c r="B3">
        <v>52.161769999999997</v>
      </c>
      <c r="C3">
        <v>1.16675</v>
      </c>
      <c r="D3">
        <v>0</v>
      </c>
      <c r="E3">
        <v>0</v>
      </c>
      <c r="F3">
        <f t="shared" ref="F3:F21" si="0">ABS(D3-E3)</f>
        <v>0</v>
      </c>
      <c r="G3">
        <v>52.052660820748002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188.34710342749253</v>
      </c>
      <c r="J3">
        <f t="shared" ref="J3:J21" si="3">ABS(360/(MAX($E$2:$E$21)+1)*(E3+0.5)-H3) * ((620+(620/MAX($E$2:$E$21)) / 2 ) / 360)</f>
        <v>21.404761904761905</v>
      </c>
    </row>
    <row r="4" spans="1:10">
      <c r="A4">
        <v>4.1139799999999997</v>
      </c>
      <c r="B4">
        <v>52.3</v>
      </c>
      <c r="C4">
        <v>2.0480700000000001</v>
      </c>
      <c r="D4">
        <v>12</v>
      </c>
      <c r="E4">
        <v>12</v>
      </c>
      <c r="F4">
        <f t="shared" si="0"/>
        <v>0</v>
      </c>
      <c r="H4" s="38">
        <f t="shared" si="1"/>
        <v>297.26663564482453</v>
      </c>
      <c r="I4" s="38">
        <f t="shared" si="2"/>
        <v>200.82236092749253</v>
      </c>
      <c r="J4">
        <f t="shared" si="3"/>
        <v>4.8755844351244946</v>
      </c>
    </row>
    <row r="5" spans="1:10">
      <c r="A5">
        <v>4.66181</v>
      </c>
      <c r="B5">
        <v>52.392130000000002</v>
      </c>
      <c r="C5">
        <v>1.01193</v>
      </c>
      <c r="D5">
        <v>14</v>
      </c>
      <c r="E5">
        <v>14</v>
      </c>
      <c r="F5">
        <f t="shared" si="0"/>
        <v>0</v>
      </c>
      <c r="H5" s="38">
        <f t="shared" si="1"/>
        <v>359</v>
      </c>
      <c r="I5" s="38">
        <f t="shared" si="2"/>
        <v>209.13709342749294</v>
      </c>
      <c r="J5">
        <f t="shared" si="3"/>
        <v>19.621031746031743</v>
      </c>
    </row>
    <row r="6" spans="1:10">
      <c r="A6">
        <v>3.58162</v>
      </c>
      <c r="B6">
        <v>52.260429999999999</v>
      </c>
      <c r="C6">
        <v>3.5323099999999998</v>
      </c>
      <c r="D6">
        <v>4</v>
      </c>
      <c r="E6">
        <v>3</v>
      </c>
      <c r="F6">
        <f t="shared" si="0"/>
        <v>1</v>
      </c>
      <c r="H6" s="38">
        <f t="shared" si="1"/>
        <v>106.68175564482465</v>
      </c>
      <c r="I6" s="38">
        <f t="shared" si="2"/>
        <v>197.25116842749273</v>
      </c>
      <c r="J6">
        <f t="shared" si="3"/>
        <v>40.45813159662174</v>
      </c>
    </row>
    <row r="7" spans="1:10">
      <c r="A7">
        <v>3.9120200000000001</v>
      </c>
      <c r="B7">
        <v>52.279800000000002</v>
      </c>
      <c r="C7">
        <v>2.0925699999999998</v>
      </c>
      <c r="D7">
        <v>9</v>
      </c>
      <c r="E7">
        <v>9</v>
      </c>
      <c r="F7">
        <f t="shared" si="0"/>
        <v>0</v>
      </c>
      <c r="H7" s="38">
        <f t="shared" si="1"/>
        <v>224.96495564482467</v>
      </c>
      <c r="I7" s="38">
        <f t="shared" si="2"/>
        <v>198.99931092749293</v>
      </c>
      <c r="J7">
        <f t="shared" si="3"/>
        <v>5.413700149409963</v>
      </c>
    </row>
    <row r="8" spans="1:10">
      <c r="A8">
        <v>3.7344900000000001</v>
      </c>
      <c r="B8">
        <v>52.239600000000003</v>
      </c>
      <c r="C8">
        <v>1.73325</v>
      </c>
      <c r="D8">
        <v>6</v>
      </c>
      <c r="E8">
        <v>6</v>
      </c>
      <c r="F8">
        <f t="shared" si="0"/>
        <v>0</v>
      </c>
      <c r="H8" s="38">
        <f t="shared" si="1"/>
        <v>161.40921564482466</v>
      </c>
      <c r="I8" s="38">
        <f t="shared" si="2"/>
        <v>195.37126092749304</v>
      </c>
      <c r="J8">
        <f t="shared" si="3"/>
        <v>9.6485810807487393</v>
      </c>
    </row>
    <row r="9" spans="1:10">
      <c r="A9">
        <v>4.1951700000000001</v>
      </c>
      <c r="B9">
        <v>52.330440000000003</v>
      </c>
      <c r="C9">
        <v>2.3952100000000001</v>
      </c>
      <c r="D9">
        <v>13</v>
      </c>
      <c r="E9">
        <v>13</v>
      </c>
      <c r="F9">
        <f t="shared" si="0"/>
        <v>0</v>
      </c>
      <c r="H9" s="38">
        <f t="shared" si="1"/>
        <v>326.33265564482468</v>
      </c>
      <c r="I9" s="38">
        <f t="shared" si="2"/>
        <v>203.56957092749306</v>
      </c>
      <c r="J9">
        <f t="shared" si="3"/>
        <v>4.1608282236059333</v>
      </c>
    </row>
    <row r="10" spans="1:10">
      <c r="A10">
        <v>3.8126000000000002</v>
      </c>
      <c r="B10">
        <v>52.219850000000001</v>
      </c>
      <c r="C10">
        <v>1.23709</v>
      </c>
      <c r="D10">
        <v>7</v>
      </c>
      <c r="E10">
        <v>7</v>
      </c>
      <c r="F10">
        <f t="shared" si="0"/>
        <v>0</v>
      </c>
      <c r="H10" s="38">
        <f t="shared" si="1"/>
        <v>189.37259564482471</v>
      </c>
      <c r="I10" s="38">
        <f t="shared" si="2"/>
        <v>193.58882342749288</v>
      </c>
      <c r="J10">
        <f t="shared" si="3"/>
        <v>16.718181517256777</v>
      </c>
    </row>
    <row r="11" spans="1:10">
      <c r="A11">
        <v>3.9758800000000001</v>
      </c>
      <c r="B11">
        <v>52.298879999999997</v>
      </c>
      <c r="C11">
        <v>1.67763</v>
      </c>
      <c r="D11">
        <v>10</v>
      </c>
      <c r="E11">
        <v>10</v>
      </c>
      <c r="F11">
        <f t="shared" si="0"/>
        <v>0</v>
      </c>
      <c r="H11" s="38">
        <f t="shared" si="1"/>
        <v>247.82683564482465</v>
      </c>
      <c r="I11" s="38">
        <f t="shared" si="2"/>
        <v>200.7212809274925</v>
      </c>
      <c r="J11">
        <f t="shared" si="3"/>
        <v>7.443799117663958</v>
      </c>
    </row>
    <row r="12" spans="1:10">
      <c r="A12">
        <v>4.0236900000000002</v>
      </c>
      <c r="B12">
        <v>52.324480000000001</v>
      </c>
      <c r="C12">
        <v>0.94230000000000003</v>
      </c>
      <c r="D12">
        <v>11</v>
      </c>
      <c r="E12">
        <v>11</v>
      </c>
      <c r="F12">
        <f t="shared" si="0"/>
        <v>0</v>
      </c>
      <c r="H12" s="38">
        <f t="shared" si="1"/>
        <v>264.94281564482469</v>
      </c>
      <c r="I12" s="38">
        <f t="shared" si="2"/>
        <v>203.03168092749289</v>
      </c>
      <c r="J12">
        <f t="shared" si="3"/>
        <v>19.723033204965482</v>
      </c>
    </row>
    <row r="13" spans="1:10">
      <c r="A13">
        <v>3.8587799999999999</v>
      </c>
      <c r="B13">
        <v>52.28</v>
      </c>
      <c r="C13">
        <v>2.00563</v>
      </c>
      <c r="D13">
        <v>8</v>
      </c>
      <c r="E13">
        <v>8</v>
      </c>
      <c r="F13">
        <f t="shared" si="0"/>
        <v>0</v>
      </c>
      <c r="H13" s="38">
        <f t="shared" si="1"/>
        <v>205.90503564482461</v>
      </c>
      <c r="I13" s="38">
        <f t="shared" si="2"/>
        <v>199.01736092749289</v>
      </c>
      <c r="J13">
        <f t="shared" si="3"/>
        <v>3.3980695331296076</v>
      </c>
    </row>
    <row r="14" spans="1:10">
      <c r="A14">
        <v>3.6264699999999999</v>
      </c>
      <c r="B14">
        <v>52.32938</v>
      </c>
      <c r="C14">
        <v>2.5423499999999999</v>
      </c>
      <c r="D14">
        <v>5</v>
      </c>
      <c r="E14">
        <v>5</v>
      </c>
      <c r="F14">
        <f t="shared" si="0"/>
        <v>0</v>
      </c>
      <c r="H14" s="38">
        <f t="shared" si="1"/>
        <v>122.73805564482458</v>
      </c>
      <c r="I14" s="38">
        <f t="shared" si="2"/>
        <v>203.47390592749284</v>
      </c>
      <c r="J14">
        <f t="shared" si="3"/>
        <v>16.520809474806942</v>
      </c>
    </row>
    <row r="15" spans="1:10">
      <c r="A15">
        <v>3.4117799999999998</v>
      </c>
      <c r="B15">
        <v>52.367150000000002</v>
      </c>
      <c r="C15">
        <v>3.6022099999999999</v>
      </c>
      <c r="D15">
        <v>1</v>
      </c>
      <c r="E15">
        <v>1</v>
      </c>
      <c r="F15">
        <f t="shared" si="0"/>
        <v>0</v>
      </c>
      <c r="H15" s="38">
        <f t="shared" si="1"/>
        <v>45.879035644824569</v>
      </c>
      <c r="I15" s="38">
        <f t="shared" si="2"/>
        <v>206.882648427493</v>
      </c>
      <c r="J15">
        <f t="shared" si="3"/>
        <v>17.621533818843822</v>
      </c>
    </row>
    <row r="16" spans="1:10">
      <c r="A16">
        <v>3.5909399999999998</v>
      </c>
      <c r="B16">
        <v>52.326810000000002</v>
      </c>
      <c r="C16">
        <v>1.8768899999999999</v>
      </c>
      <c r="D16">
        <v>4</v>
      </c>
      <c r="E16">
        <v>4</v>
      </c>
      <c r="F16">
        <f t="shared" si="0"/>
        <v>0</v>
      </c>
      <c r="H16" s="38">
        <f t="shared" si="1"/>
        <v>110.01831564482457</v>
      </c>
      <c r="I16" s="38">
        <f t="shared" si="2"/>
        <v>203.24196342749295</v>
      </c>
      <c r="J16">
        <f t="shared" si="3"/>
        <v>3.6001304855104896</v>
      </c>
    </row>
    <row r="17" spans="1:10">
      <c r="A17">
        <v>3.1001799999999999</v>
      </c>
      <c r="B17">
        <v>52.309429999999999</v>
      </c>
      <c r="C17">
        <v>1.0902799999999999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201.67341842749269</v>
      </c>
      <c r="J17">
        <f t="shared" si="3"/>
        <v>21.404761904761905</v>
      </c>
    </row>
    <row r="18" spans="1:10">
      <c r="A18">
        <v>4.7126299999999999</v>
      </c>
      <c r="B18">
        <v>52.46763</v>
      </c>
      <c r="C18">
        <v>1.1126499999999999</v>
      </c>
      <c r="D18">
        <v>14</v>
      </c>
      <c r="E18">
        <v>14</v>
      </c>
      <c r="F18">
        <f t="shared" si="0"/>
        <v>0</v>
      </c>
      <c r="H18" s="38">
        <f t="shared" si="1"/>
        <v>359</v>
      </c>
      <c r="I18" s="38">
        <f t="shared" si="2"/>
        <v>215.95096842749277</v>
      </c>
      <c r="J18">
        <f t="shared" si="3"/>
        <v>19.621031746031743</v>
      </c>
    </row>
    <row r="19" spans="1:10">
      <c r="A19">
        <v>3.3704299999999998</v>
      </c>
      <c r="B19">
        <v>52.375390000000003</v>
      </c>
      <c r="C19">
        <v>4.0291399999999999</v>
      </c>
      <c r="D19">
        <v>1</v>
      </c>
      <c r="E19">
        <v>1</v>
      </c>
      <c r="F19">
        <f t="shared" si="0"/>
        <v>0</v>
      </c>
      <c r="H19" s="38">
        <f t="shared" si="1"/>
        <v>31.075735644824572</v>
      </c>
      <c r="I19" s="38">
        <f t="shared" si="2"/>
        <v>207.62630842749306</v>
      </c>
      <c r="J19">
        <f t="shared" si="3"/>
        <v>8.7835588398863287</v>
      </c>
    </row>
    <row r="20" spans="1:10">
      <c r="A20">
        <v>4.0415599999999996</v>
      </c>
      <c r="B20">
        <v>52.302790000000002</v>
      </c>
      <c r="C20">
        <v>2.6550099999999999</v>
      </c>
      <c r="D20">
        <v>11</v>
      </c>
      <c r="E20">
        <v>11</v>
      </c>
      <c r="F20">
        <f t="shared" si="0"/>
        <v>0</v>
      </c>
      <c r="H20" s="38">
        <f t="shared" si="1"/>
        <v>271.34027564482449</v>
      </c>
      <c r="I20" s="38">
        <f t="shared" si="2"/>
        <v>201.07415842749293</v>
      </c>
      <c r="J20">
        <f t="shared" si="3"/>
        <v>8.3116908636960041</v>
      </c>
    </row>
    <row r="21" spans="1:10">
      <c r="A21">
        <v>4.1694500000000003</v>
      </c>
      <c r="B21">
        <v>52.330179999999999</v>
      </c>
      <c r="C21">
        <v>1.2033499999999999</v>
      </c>
      <c r="D21">
        <v>13</v>
      </c>
      <c r="E21">
        <v>13</v>
      </c>
      <c r="F21">
        <f t="shared" si="0"/>
        <v>0</v>
      </c>
      <c r="H21" s="38">
        <f t="shared" si="1"/>
        <v>317.12489564482473</v>
      </c>
      <c r="I21" s="38">
        <f t="shared" si="2"/>
        <v>203.54610592749265</v>
      </c>
      <c r="J21">
        <f t="shared" si="3"/>
        <v>12.263330982743184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296F-3AE8-E047-B98C-7323311822DD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65</v>
      </c>
      <c r="H1" t="s">
        <v>26</v>
      </c>
      <c r="I1" t="s">
        <v>27</v>
      </c>
      <c r="J1" t="s">
        <v>35</v>
      </c>
    </row>
    <row r="2" spans="1:10">
      <c r="A2">
        <v>4.1018999999999997</v>
      </c>
      <c r="B2">
        <v>52.279969999999999</v>
      </c>
      <c r="C2">
        <v>1.8573599999999999</v>
      </c>
      <c r="D2">
        <v>5</v>
      </c>
      <c r="E2">
        <v>5</v>
      </c>
      <c r="F2">
        <f>ABS(D2-E2)</f>
        <v>0</v>
      </c>
      <c r="G2">
        <v>4.0617785774107604</v>
      </c>
      <c r="H2" s="38">
        <f>MIN(359, MAX(0, (A2 - $G$2 + 0.5) * 358 / 1 + 1))</f>
        <v>194.36346928694763</v>
      </c>
      <c r="I2" s="38">
        <f>IF(B2 &lt; $G$3,MAX(0,(B2 - $G$3  + 1) * (178.5 -1) / 1 + 1), MIN(359, (B2 - $G$3) * (359 - 178.5) / 2 + 178.5))</f>
        <v>183.38317582570025</v>
      </c>
      <c r="J2">
        <f>ABS(360/(MAX($E$2:$E$21)+1)*(E2+0.5)-H2) * ((620+(620/MAX($E$2:$E$21)) / 2 ) / 360)</f>
        <v>6.6108536728019871</v>
      </c>
    </row>
    <row r="3" spans="1:10">
      <c r="A3">
        <v>3.8023099999999999</v>
      </c>
      <c r="B3">
        <v>52.165129999999998</v>
      </c>
      <c r="C3">
        <v>1.23749</v>
      </c>
      <c r="D3">
        <v>2</v>
      </c>
      <c r="E3">
        <v>2</v>
      </c>
      <c r="F3">
        <f t="shared" ref="F3:F21" si="0">ABS(D3-E3)</f>
        <v>0</v>
      </c>
      <c r="G3">
        <v>52.225862788634899</v>
      </c>
      <c r="H3" s="38">
        <f t="shared" ref="H3:H21" si="1">MIN(359, MAX(0, (A3 - $G$2 + 0.5) * 358 / 1 + 1))</f>
        <v>87.11024928694772</v>
      </c>
      <c r="I3" s="38">
        <f t="shared" ref="I3:I21" si="2">IF(B3 &lt; $G$3,MAX(0,(B3 - $G$3  + 1) * (178.5 -1) / 1 + 1), MIN(359, (B3 - $G$3) * (359 - 178.5) / 2 + 178.5))</f>
        <v>167.71993001730505</v>
      </c>
      <c r="J3">
        <f t="shared" ref="J3:J21" si="3">ABS(360/(MAX($E$2:$E$21)+1)*(E3+0.5)-H3) * ((620+(620/MAX($E$2:$E$21)) / 2 ) / 360)</f>
        <v>5.253281388851212</v>
      </c>
    </row>
    <row r="4" spans="1:10">
      <c r="A4">
        <v>3.8689399999999998</v>
      </c>
      <c r="B4">
        <v>52.236559999999997</v>
      </c>
      <c r="C4">
        <v>1.59735</v>
      </c>
      <c r="D4">
        <v>3</v>
      </c>
      <c r="E4">
        <v>3</v>
      </c>
      <c r="F4">
        <f t="shared" si="0"/>
        <v>0</v>
      </c>
      <c r="H4" s="38">
        <f t="shared" si="1"/>
        <v>110.9637892869477</v>
      </c>
      <c r="I4" s="38">
        <f t="shared" si="2"/>
        <v>179.46542332570013</v>
      </c>
      <c r="J4">
        <f t="shared" si="3"/>
        <v>27.334346018480879</v>
      </c>
    </row>
    <row r="5" spans="1:10">
      <c r="A5">
        <v>4.3261700000000003</v>
      </c>
      <c r="B5">
        <v>52.240009999999998</v>
      </c>
      <c r="C5">
        <v>2.0929700000000002</v>
      </c>
      <c r="D5">
        <v>7</v>
      </c>
      <c r="E5">
        <v>7</v>
      </c>
      <c r="F5">
        <f t="shared" si="0"/>
        <v>0</v>
      </c>
      <c r="H5" s="38">
        <f t="shared" si="1"/>
        <v>274.65212928694785</v>
      </c>
      <c r="I5" s="38">
        <f t="shared" si="2"/>
        <v>179.77678582570019</v>
      </c>
      <c r="J5">
        <f t="shared" si="3"/>
        <v>8.4571115741119947</v>
      </c>
    </row>
    <row r="6" spans="1:10">
      <c r="A6">
        <v>4.0310300000000003</v>
      </c>
      <c r="B6">
        <v>52.330559999999998</v>
      </c>
      <c r="C6">
        <v>1.30226</v>
      </c>
      <c r="D6">
        <v>4</v>
      </c>
      <c r="E6">
        <v>4</v>
      </c>
      <c r="F6">
        <f t="shared" si="0"/>
        <v>0</v>
      </c>
      <c r="H6" s="38">
        <f t="shared" si="1"/>
        <v>168.99200928694788</v>
      </c>
      <c r="I6" s="38">
        <f t="shared" si="2"/>
        <v>187.94892332570024</v>
      </c>
      <c r="J6">
        <f t="shared" si="3"/>
        <v>12.710782314852777</v>
      </c>
    </row>
    <row r="7" spans="1:10">
      <c r="A7">
        <v>3.6982200000000001</v>
      </c>
      <c r="B7">
        <v>52.278199999999998</v>
      </c>
      <c r="C7">
        <v>1.8268599999999999</v>
      </c>
      <c r="D7">
        <v>1</v>
      </c>
      <c r="E7">
        <v>1</v>
      </c>
      <c r="F7">
        <f t="shared" si="0"/>
        <v>0</v>
      </c>
      <c r="H7" s="38">
        <f t="shared" si="1"/>
        <v>49.84602928694779</v>
      </c>
      <c r="I7" s="38">
        <f t="shared" si="2"/>
        <v>183.2234333257002</v>
      </c>
      <c r="J7">
        <f t="shared" si="3"/>
        <v>7.5515084876165188</v>
      </c>
    </row>
    <row r="8" spans="1:10">
      <c r="A8">
        <v>4.6921600000000003</v>
      </c>
      <c r="B8">
        <v>52.431750000000001</v>
      </c>
      <c r="C8">
        <v>1.1769400000000001</v>
      </c>
      <c r="D8">
        <v>9</v>
      </c>
      <c r="E8">
        <v>9</v>
      </c>
      <c r="F8">
        <f t="shared" si="0"/>
        <v>0</v>
      </c>
      <c r="H8" s="38">
        <f t="shared" si="1"/>
        <v>359</v>
      </c>
      <c r="I8" s="38">
        <f t="shared" si="2"/>
        <v>197.08132082570046</v>
      </c>
      <c r="J8">
        <f t="shared" si="3"/>
        <v>30.904320987654323</v>
      </c>
    </row>
    <row r="9" spans="1:10">
      <c r="A9">
        <v>4.2038799999999998</v>
      </c>
      <c r="B9">
        <v>52.366349999999997</v>
      </c>
      <c r="C9">
        <v>2.1393</v>
      </c>
      <c r="D9">
        <v>6</v>
      </c>
      <c r="E9">
        <v>6</v>
      </c>
      <c r="F9">
        <f t="shared" si="0"/>
        <v>0</v>
      </c>
      <c r="H9" s="38">
        <f t="shared" si="1"/>
        <v>230.87230928694771</v>
      </c>
      <c r="I9" s="38">
        <f t="shared" si="2"/>
        <v>191.17897082570011</v>
      </c>
      <c r="J9">
        <f t="shared" si="3"/>
        <v>5.6858328086043155</v>
      </c>
    </row>
    <row r="10" spans="1:10">
      <c r="A10">
        <v>4.4150700000000001</v>
      </c>
      <c r="B10">
        <v>52.285699999999999</v>
      </c>
      <c r="C10">
        <v>1.0164299999999999</v>
      </c>
      <c r="D10">
        <v>8</v>
      </c>
      <c r="E10">
        <v>8</v>
      </c>
      <c r="F10">
        <f t="shared" si="0"/>
        <v>0</v>
      </c>
      <c r="H10" s="38">
        <f t="shared" si="1"/>
        <v>306.47832928694777</v>
      </c>
      <c r="I10" s="38">
        <f t="shared" si="2"/>
        <v>183.90030832570022</v>
      </c>
      <c r="J10">
        <f t="shared" si="3"/>
        <v>0.86955540127233333</v>
      </c>
    </row>
    <row r="11" spans="1:10">
      <c r="A11">
        <v>3.1351100000000001</v>
      </c>
      <c r="B11">
        <v>52.388249999999999</v>
      </c>
      <c r="C11">
        <v>1.4036299999999999</v>
      </c>
      <c r="D11">
        <v>0</v>
      </c>
      <c r="E11">
        <v>0</v>
      </c>
      <c r="F11">
        <f t="shared" si="0"/>
        <v>0</v>
      </c>
      <c r="H11" s="38">
        <f t="shared" si="1"/>
        <v>0</v>
      </c>
      <c r="I11" s="38">
        <f t="shared" si="2"/>
        <v>193.1554458257003</v>
      </c>
      <c r="J11">
        <f t="shared" si="3"/>
        <v>32.722222222222221</v>
      </c>
    </row>
    <row r="12" spans="1:10">
      <c r="A12">
        <v>4.2082699999999997</v>
      </c>
      <c r="B12">
        <v>52.441859999999998</v>
      </c>
      <c r="C12">
        <v>1.99075</v>
      </c>
      <c r="D12">
        <v>6</v>
      </c>
      <c r="E12">
        <v>6</v>
      </c>
      <c r="F12">
        <f t="shared" si="0"/>
        <v>0</v>
      </c>
      <c r="H12" s="38">
        <f t="shared" si="1"/>
        <v>232.44392928694768</v>
      </c>
      <c r="I12" s="38">
        <f t="shared" si="2"/>
        <v>197.99374832570021</v>
      </c>
      <c r="J12">
        <f t="shared" si="3"/>
        <v>2.8287828703327693</v>
      </c>
    </row>
    <row r="13" spans="1:10">
      <c r="A13">
        <v>4.3776700000000002</v>
      </c>
      <c r="B13">
        <v>52.363289999999999</v>
      </c>
      <c r="C13">
        <v>0.91134999999999999</v>
      </c>
      <c r="D13">
        <v>8</v>
      </c>
      <c r="E13">
        <v>7</v>
      </c>
      <c r="F13">
        <f t="shared" si="0"/>
        <v>1</v>
      </c>
      <c r="H13" s="38">
        <f t="shared" si="1"/>
        <v>293.08912928694781</v>
      </c>
      <c r="I13" s="38">
        <f t="shared" si="2"/>
        <v>190.90280582570031</v>
      </c>
      <c r="J13">
        <f t="shared" si="3"/>
        <v>41.97375663584031</v>
      </c>
    </row>
    <row r="14" spans="1:10">
      <c r="A14">
        <v>3.8163399999999998</v>
      </c>
      <c r="B14">
        <v>52.317920000000001</v>
      </c>
      <c r="C14">
        <v>1.9797499999999999</v>
      </c>
      <c r="D14">
        <v>2</v>
      </c>
      <c r="E14">
        <v>2</v>
      </c>
      <c r="F14">
        <f t="shared" si="0"/>
        <v>0</v>
      </c>
      <c r="H14" s="38">
        <f t="shared" si="1"/>
        <v>92.132989286947705</v>
      </c>
      <c r="I14" s="38">
        <f t="shared" si="2"/>
        <v>186.80816332570043</v>
      </c>
      <c r="J14">
        <f t="shared" si="3"/>
        <v>3.8775638580623402</v>
      </c>
    </row>
    <row r="15" spans="1:10">
      <c r="A15">
        <v>3.73943</v>
      </c>
      <c r="B15">
        <v>52.359749999999998</v>
      </c>
      <c r="C15">
        <v>1.3025</v>
      </c>
      <c r="D15">
        <v>1</v>
      </c>
      <c r="E15">
        <v>1</v>
      </c>
      <c r="F15">
        <f t="shared" si="0"/>
        <v>0</v>
      </c>
      <c r="H15" s="38">
        <f t="shared" si="1"/>
        <v>64.599209286947769</v>
      </c>
      <c r="I15" s="38">
        <f t="shared" si="2"/>
        <v>190.58332082570021</v>
      </c>
      <c r="J15">
        <f t="shared" si="3"/>
        <v>19.268315648185915</v>
      </c>
    </row>
    <row r="16" spans="1:10">
      <c r="A16">
        <v>4.1070099999999998</v>
      </c>
      <c r="B16">
        <v>52.449150000000003</v>
      </c>
      <c r="C16">
        <v>1.2954399999999999</v>
      </c>
      <c r="D16">
        <v>5</v>
      </c>
      <c r="E16">
        <v>5</v>
      </c>
      <c r="F16">
        <f t="shared" si="0"/>
        <v>0</v>
      </c>
      <c r="H16" s="38">
        <f t="shared" si="1"/>
        <v>196.19284928694771</v>
      </c>
      <c r="I16" s="38">
        <f t="shared" si="2"/>
        <v>198.65167082570065</v>
      </c>
      <c r="J16">
        <f t="shared" si="3"/>
        <v>3.2852215123080293</v>
      </c>
    </row>
    <row r="17" spans="1:10">
      <c r="A17">
        <v>4.4084300000000001</v>
      </c>
      <c r="B17">
        <v>52.33954</v>
      </c>
      <c r="C17">
        <v>2.72106</v>
      </c>
      <c r="D17">
        <v>8</v>
      </c>
      <c r="E17">
        <v>8</v>
      </c>
      <c r="F17">
        <f t="shared" si="0"/>
        <v>0</v>
      </c>
      <c r="H17" s="38">
        <f t="shared" si="1"/>
        <v>304.10120928694778</v>
      </c>
      <c r="I17" s="38">
        <f t="shared" si="2"/>
        <v>188.75936832570034</v>
      </c>
      <c r="J17">
        <f t="shared" si="3"/>
        <v>3.4518139814436997</v>
      </c>
    </row>
    <row r="18" spans="1:10">
      <c r="A18">
        <v>4.6743300000000003</v>
      </c>
      <c r="B18">
        <v>52.484160000000003</v>
      </c>
      <c r="C18">
        <v>1.0147699999999999</v>
      </c>
      <c r="D18">
        <v>9</v>
      </c>
      <c r="E18">
        <v>9</v>
      </c>
      <c r="F18">
        <f t="shared" si="0"/>
        <v>0</v>
      </c>
      <c r="H18" s="38">
        <f t="shared" si="1"/>
        <v>359</v>
      </c>
      <c r="I18" s="38">
        <f t="shared" si="2"/>
        <v>201.81132332570061</v>
      </c>
      <c r="J18">
        <f t="shared" si="3"/>
        <v>30.904320987654323</v>
      </c>
    </row>
    <row r="19" spans="1:10">
      <c r="A19">
        <v>4.0247799999999998</v>
      </c>
      <c r="B19">
        <v>52.410829999999997</v>
      </c>
      <c r="C19">
        <v>1.5502899999999999</v>
      </c>
      <c r="D19">
        <v>4</v>
      </c>
      <c r="E19">
        <v>4</v>
      </c>
      <c r="F19">
        <f t="shared" si="0"/>
        <v>0</v>
      </c>
      <c r="H19" s="38">
        <f t="shared" si="1"/>
        <v>166.75450928694769</v>
      </c>
      <c r="I19" s="38">
        <f t="shared" si="2"/>
        <v>195.1932908257001</v>
      </c>
      <c r="J19">
        <f t="shared" si="3"/>
        <v>8.6432283025067669</v>
      </c>
    </row>
    <row r="20" spans="1:10">
      <c r="A20">
        <v>3.3446500000000001</v>
      </c>
      <c r="B20">
        <v>52.449089999999998</v>
      </c>
      <c r="C20">
        <v>1.1953100000000001</v>
      </c>
      <c r="D20">
        <v>0</v>
      </c>
      <c r="E20">
        <v>0</v>
      </c>
      <c r="F20">
        <f t="shared" si="0"/>
        <v>0</v>
      </c>
      <c r="H20" s="38">
        <f t="shared" si="1"/>
        <v>0</v>
      </c>
      <c r="I20" s="38">
        <f t="shared" si="2"/>
        <v>198.64625582570022</v>
      </c>
      <c r="J20">
        <f t="shared" si="3"/>
        <v>32.722222222222221</v>
      </c>
    </row>
    <row r="21" spans="1:10">
      <c r="A21">
        <v>3.87365</v>
      </c>
      <c r="B21">
        <v>52.385849999999998</v>
      </c>
      <c r="C21">
        <v>1.31582</v>
      </c>
      <c r="D21">
        <v>3</v>
      </c>
      <c r="E21">
        <v>3</v>
      </c>
      <c r="F21">
        <f t="shared" si="0"/>
        <v>0</v>
      </c>
      <c r="H21" s="38">
        <f t="shared" si="1"/>
        <v>112.64996928694778</v>
      </c>
      <c r="I21" s="38">
        <f t="shared" si="2"/>
        <v>192.93884582570018</v>
      </c>
      <c r="J21">
        <f t="shared" si="3"/>
        <v>24.26903731477703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251-5F03-9B42-A2EF-6456BB163D8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2.28515625" bestFit="1" customWidth="1"/>
  </cols>
  <sheetData>
    <row r="1" spans="1:10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66</v>
      </c>
      <c r="H1" t="s">
        <v>26</v>
      </c>
      <c r="I1" t="s">
        <v>27</v>
      </c>
      <c r="J1" t="s">
        <v>35</v>
      </c>
    </row>
    <row r="2" spans="1:10">
      <c r="A2">
        <v>5.0339799999999997</v>
      </c>
      <c r="B2">
        <v>52.390830000000001</v>
      </c>
      <c r="C2">
        <v>1.5779099999999999</v>
      </c>
      <c r="D2">
        <v>4</v>
      </c>
      <c r="E2">
        <v>4</v>
      </c>
      <c r="F2">
        <f>ABS(D2-E2)</f>
        <v>0</v>
      </c>
      <c r="G2">
        <v>4.0118723904266496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198.57472922755517</v>
      </c>
      <c r="J2">
        <f>ABS(360/(MAX($E$2:$E$21)+1)*(E2+0.5)-H2) * ((620+(620/MAX($E$2:$E$21)) / 2 ) / 360)</f>
        <v>67.8125</v>
      </c>
    </row>
    <row r="3" spans="1:10">
      <c r="A3">
        <v>3.2243599999999999</v>
      </c>
      <c r="B3">
        <v>52.300699999999999</v>
      </c>
      <c r="C3">
        <v>0.99785999999999997</v>
      </c>
      <c r="D3">
        <v>0</v>
      </c>
      <c r="E3">
        <v>0</v>
      </c>
      <c r="F3">
        <f t="shared" ref="F3:F21" si="0">ABS(D3-E3)</f>
        <v>0</v>
      </c>
      <c r="G3">
        <v>52.168395327118503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190.440496727555</v>
      </c>
      <c r="J3">
        <f t="shared" ref="J3:J21" si="3">ABS(360/(MAX($E$2:$E$21)+1)*(E3+0.5)-H3) * ((620+(620/MAX($E$2:$E$21)) / 2 ) / 360)</f>
        <v>69.75</v>
      </c>
    </row>
    <row r="4" spans="1:10">
      <c r="A4">
        <v>4.0816299999999996</v>
      </c>
      <c r="B4">
        <v>52.410609999999998</v>
      </c>
      <c r="C4">
        <v>1.3972899999999999</v>
      </c>
      <c r="D4">
        <v>2</v>
      </c>
      <c r="E4">
        <v>2</v>
      </c>
      <c r="F4">
        <f t="shared" si="0"/>
        <v>0</v>
      </c>
      <c r="H4" s="38">
        <f t="shared" si="1"/>
        <v>204.97322422725932</v>
      </c>
      <c r="I4" s="38">
        <f t="shared" si="2"/>
        <v>200.35987422755494</v>
      </c>
      <c r="J4">
        <f t="shared" si="3"/>
        <v>48.385621940314934</v>
      </c>
    </row>
    <row r="5" spans="1:10">
      <c r="A5">
        <v>3.7839999999999998</v>
      </c>
      <c r="B5">
        <v>52.311250000000001</v>
      </c>
      <c r="C5">
        <v>0.93281000000000003</v>
      </c>
      <c r="D5">
        <v>1</v>
      </c>
      <c r="E5">
        <v>1</v>
      </c>
      <c r="F5">
        <f t="shared" si="0"/>
        <v>0</v>
      </c>
      <c r="H5" s="38">
        <f t="shared" si="1"/>
        <v>98.421684227259391</v>
      </c>
      <c r="I5" s="38">
        <f t="shared" si="2"/>
        <v>191.39263422755519</v>
      </c>
      <c r="J5">
        <f t="shared" si="3"/>
        <v>18.55798680968493</v>
      </c>
    </row>
    <row r="6" spans="1:10">
      <c r="A6">
        <v>4.1652199999999997</v>
      </c>
      <c r="B6">
        <v>52.552790000000002</v>
      </c>
      <c r="C6">
        <v>1.9249400000000001</v>
      </c>
      <c r="D6">
        <v>3</v>
      </c>
      <c r="E6">
        <v>3</v>
      </c>
      <c r="F6">
        <f t="shared" si="0"/>
        <v>0</v>
      </c>
      <c r="H6" s="38">
        <f t="shared" si="1"/>
        <v>234.89844422725935</v>
      </c>
      <c r="I6" s="38">
        <f t="shared" si="2"/>
        <v>213.19161922755524</v>
      </c>
      <c r="J6">
        <f t="shared" si="3"/>
        <v>33.134264309685015</v>
      </c>
    </row>
    <row r="7" spans="1:10">
      <c r="A7">
        <v>3.7932100000000002</v>
      </c>
      <c r="B7">
        <v>52.399909999999998</v>
      </c>
      <c r="C7">
        <v>0.95618000000000003</v>
      </c>
      <c r="D7">
        <v>1</v>
      </c>
      <c r="E7">
        <v>1</v>
      </c>
      <c r="F7">
        <f t="shared" si="0"/>
        <v>0</v>
      </c>
      <c r="H7" s="38">
        <f t="shared" si="1"/>
        <v>101.71886422725953</v>
      </c>
      <c r="I7" s="38">
        <f t="shared" si="2"/>
        <v>199.39419922755494</v>
      </c>
      <c r="J7">
        <f t="shared" si="3"/>
        <v>12.16970055968466</v>
      </c>
    </row>
    <row r="8" spans="1:10">
      <c r="A8">
        <v>4.2267700000000001</v>
      </c>
      <c r="B8">
        <v>52.51634</v>
      </c>
      <c r="C8">
        <v>1.1691800000000001</v>
      </c>
      <c r="D8">
        <v>3</v>
      </c>
      <c r="E8">
        <v>3</v>
      </c>
      <c r="F8">
        <f t="shared" si="0"/>
        <v>0</v>
      </c>
      <c r="H8" s="38">
        <f t="shared" si="1"/>
        <v>256.93334422725951</v>
      </c>
      <c r="I8" s="38">
        <f t="shared" si="2"/>
        <v>209.90200672755503</v>
      </c>
      <c r="J8">
        <f t="shared" si="3"/>
        <v>9.558354440315302</v>
      </c>
    </row>
    <row r="9" spans="1:10">
      <c r="A9">
        <v>4.0278600000000004</v>
      </c>
      <c r="B9">
        <v>52.571899999999999</v>
      </c>
      <c r="C9">
        <v>0.83243</v>
      </c>
      <c r="D9">
        <v>2</v>
      </c>
      <c r="E9">
        <v>2</v>
      </c>
      <c r="F9">
        <f t="shared" si="0"/>
        <v>0</v>
      </c>
      <c r="H9" s="38">
        <f t="shared" si="1"/>
        <v>185.7235642272596</v>
      </c>
      <c r="I9" s="38">
        <f t="shared" si="2"/>
        <v>214.91629672755502</v>
      </c>
      <c r="J9">
        <f t="shared" si="3"/>
        <v>11.089405690315477</v>
      </c>
    </row>
    <row r="10" spans="1:10">
      <c r="A10">
        <v>3.1318600000000001</v>
      </c>
      <c r="B10">
        <v>52.474080000000001</v>
      </c>
      <c r="C10">
        <v>0.85326999999999997</v>
      </c>
      <c r="D10">
        <v>0</v>
      </c>
      <c r="E10">
        <v>0</v>
      </c>
      <c r="F10">
        <f t="shared" si="0"/>
        <v>0</v>
      </c>
      <c r="H10" s="38">
        <f t="shared" si="1"/>
        <v>0</v>
      </c>
      <c r="I10" s="38">
        <f t="shared" si="2"/>
        <v>206.08804172755515</v>
      </c>
      <c r="J10">
        <f t="shared" si="3"/>
        <v>69.75</v>
      </c>
    </row>
    <row r="11" spans="1:10">
      <c r="A11">
        <v>5.3060299999999998</v>
      </c>
      <c r="B11">
        <v>52.565469999999998</v>
      </c>
      <c r="C11">
        <v>0.90105000000000002</v>
      </c>
      <c r="D11">
        <v>4</v>
      </c>
      <c r="E11">
        <v>4</v>
      </c>
      <c r="F11">
        <f t="shared" si="0"/>
        <v>0</v>
      </c>
      <c r="H11" s="38">
        <f t="shared" si="1"/>
        <v>359</v>
      </c>
      <c r="I11" s="38">
        <f t="shared" si="2"/>
        <v>214.33598922755488</v>
      </c>
      <c r="J11">
        <f t="shared" si="3"/>
        <v>67.8125</v>
      </c>
    </row>
    <row r="12" spans="1:10">
      <c r="A12">
        <v>3.7579699999999998</v>
      </c>
      <c r="B12">
        <v>52.522030000000001</v>
      </c>
      <c r="C12">
        <v>1.59897</v>
      </c>
      <c r="D12">
        <v>1</v>
      </c>
      <c r="E12">
        <v>1</v>
      </c>
      <c r="F12">
        <f t="shared" si="0"/>
        <v>0</v>
      </c>
      <c r="H12" s="38">
        <f t="shared" si="1"/>
        <v>89.102944227259385</v>
      </c>
      <c r="I12" s="38">
        <f t="shared" si="2"/>
        <v>210.41552922755517</v>
      </c>
      <c r="J12">
        <f t="shared" si="3"/>
        <v>36.613045559684942</v>
      </c>
    </row>
    <row r="13" spans="1:10">
      <c r="A13">
        <v>3.2027199999999998</v>
      </c>
      <c r="B13">
        <v>52.617919999999998</v>
      </c>
      <c r="C13">
        <v>0.75443000000000005</v>
      </c>
      <c r="D13">
        <v>0</v>
      </c>
      <c r="E13">
        <v>0</v>
      </c>
      <c r="F13">
        <f t="shared" si="0"/>
        <v>0</v>
      </c>
      <c r="H13" s="38">
        <f t="shared" si="1"/>
        <v>0</v>
      </c>
      <c r="I13" s="38">
        <f t="shared" si="2"/>
        <v>219.0696017275549</v>
      </c>
      <c r="J13">
        <f t="shared" si="3"/>
        <v>69.75</v>
      </c>
    </row>
    <row r="14" spans="1:10">
      <c r="A14">
        <v>4.1076100000000002</v>
      </c>
      <c r="B14">
        <v>52.660220000000002</v>
      </c>
      <c r="C14">
        <v>0.87712999999999997</v>
      </c>
      <c r="D14">
        <v>2</v>
      </c>
      <c r="E14">
        <v>2</v>
      </c>
      <c r="F14">
        <f t="shared" si="0"/>
        <v>0</v>
      </c>
      <c r="H14" s="38">
        <f t="shared" si="1"/>
        <v>214.27406422725954</v>
      </c>
      <c r="I14" s="38">
        <f t="shared" si="2"/>
        <v>222.8871767275553</v>
      </c>
      <c r="J14">
        <f t="shared" si="3"/>
        <v>66.405999440315369</v>
      </c>
    </row>
    <row r="15" spans="1:10">
      <c r="A15">
        <v>4.9021699999999999</v>
      </c>
      <c r="B15">
        <v>52.695830000000001</v>
      </c>
      <c r="C15">
        <v>0.78774</v>
      </c>
      <c r="D15">
        <v>4</v>
      </c>
      <c r="E15">
        <v>4</v>
      </c>
      <c r="F15">
        <f t="shared" si="0"/>
        <v>0</v>
      </c>
      <c r="H15" s="38">
        <f t="shared" si="1"/>
        <v>359</v>
      </c>
      <c r="I15" s="38">
        <f t="shared" si="2"/>
        <v>226.10097922755517</v>
      </c>
      <c r="J15">
        <f t="shared" si="3"/>
        <v>67.8125</v>
      </c>
    </row>
    <row r="16" spans="1:10">
      <c r="A16">
        <v>4.0763999999999996</v>
      </c>
      <c r="B16">
        <v>52.652819999999998</v>
      </c>
      <c r="C16">
        <v>1.5385899999999999</v>
      </c>
      <c r="D16">
        <v>2</v>
      </c>
      <c r="E16">
        <v>3</v>
      </c>
      <c r="F16">
        <f t="shared" si="0"/>
        <v>1</v>
      </c>
      <c r="H16" s="38">
        <f t="shared" si="1"/>
        <v>203.10088422725931</v>
      </c>
      <c r="I16" s="38">
        <f t="shared" si="2"/>
        <v>222.21932672755494</v>
      </c>
      <c r="J16">
        <f t="shared" si="3"/>
        <v>94.742036809685075</v>
      </c>
    </row>
    <row r="17" spans="1:10">
      <c r="A17">
        <v>4.1958200000000003</v>
      </c>
      <c r="B17">
        <v>52.610500000000002</v>
      </c>
      <c r="C17">
        <v>0.94650000000000001</v>
      </c>
      <c r="D17">
        <v>3</v>
      </c>
      <c r="E17">
        <v>3</v>
      </c>
      <c r="F17">
        <f t="shared" si="0"/>
        <v>0</v>
      </c>
      <c r="H17" s="38">
        <f t="shared" si="1"/>
        <v>245.85324422725958</v>
      </c>
      <c r="I17" s="38">
        <f t="shared" si="2"/>
        <v>218.39994672755523</v>
      </c>
      <c r="J17">
        <f t="shared" si="3"/>
        <v>11.909339309684563</v>
      </c>
    </row>
    <row r="18" spans="1:10">
      <c r="A18">
        <v>4.0807500000000001</v>
      </c>
      <c r="B18">
        <v>52.65992</v>
      </c>
      <c r="C18">
        <v>0.95703000000000005</v>
      </c>
      <c r="D18">
        <v>2</v>
      </c>
      <c r="E18">
        <v>2</v>
      </c>
      <c r="F18">
        <f t="shared" si="0"/>
        <v>0</v>
      </c>
      <c r="H18" s="38">
        <f t="shared" si="1"/>
        <v>204.65818422725948</v>
      </c>
      <c r="I18" s="38">
        <f t="shared" si="2"/>
        <v>222.86010172755505</v>
      </c>
      <c r="J18">
        <f t="shared" si="3"/>
        <v>47.775231940315251</v>
      </c>
    </row>
    <row r="19" spans="1:10">
      <c r="A19">
        <v>3.7689400000000002</v>
      </c>
      <c r="B19">
        <v>52.472619999999999</v>
      </c>
      <c r="C19">
        <v>0.83294000000000001</v>
      </c>
      <c r="D19">
        <v>1</v>
      </c>
      <c r="E19">
        <v>1</v>
      </c>
      <c r="F19">
        <f t="shared" si="0"/>
        <v>0</v>
      </c>
      <c r="H19" s="38">
        <f t="shared" si="1"/>
        <v>93.030204227259517</v>
      </c>
      <c r="I19" s="38">
        <f t="shared" si="2"/>
        <v>205.95627672755501</v>
      </c>
      <c r="J19">
        <f t="shared" si="3"/>
        <v>29.003979309684684</v>
      </c>
    </row>
    <row r="20" spans="1:10">
      <c r="A20">
        <v>4.7177899999999999</v>
      </c>
      <c r="B20">
        <v>52.663789999999999</v>
      </c>
      <c r="C20">
        <v>0.96547000000000005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223.20936922755499</v>
      </c>
      <c r="J20">
        <f t="shared" si="3"/>
        <v>67.8125</v>
      </c>
    </row>
    <row r="21" spans="1:10">
      <c r="A21">
        <v>3.2156400000000001</v>
      </c>
      <c r="B21">
        <v>52.589300000000001</v>
      </c>
      <c r="C21">
        <v>0.89973999999999998</v>
      </c>
      <c r="D21">
        <v>0</v>
      </c>
      <c r="E21">
        <v>0</v>
      </c>
      <c r="F21">
        <f t="shared" si="0"/>
        <v>0</v>
      </c>
      <c r="H21" s="38">
        <f t="shared" si="1"/>
        <v>0</v>
      </c>
      <c r="I21" s="38">
        <f t="shared" si="2"/>
        <v>216.48664672755521</v>
      </c>
      <c r="J21">
        <f t="shared" si="3"/>
        <v>69.75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952-057D-9C45-8421-C076C20A5A35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9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67</v>
      </c>
      <c r="H1" t="s">
        <v>26</v>
      </c>
      <c r="I1" t="s">
        <v>27</v>
      </c>
      <c r="J1" t="s">
        <v>35</v>
      </c>
    </row>
    <row r="2" spans="1:10">
      <c r="A2">
        <v>4.7930099999999998</v>
      </c>
      <c r="B2">
        <v>50.485880000000002</v>
      </c>
      <c r="C2">
        <v>2.8791199999999999</v>
      </c>
      <c r="D2">
        <v>15</v>
      </c>
      <c r="E2">
        <v>15</v>
      </c>
      <c r="F2">
        <f>ABS(D2-E2)</f>
        <v>0</v>
      </c>
      <c r="G2">
        <v>4.4958964636613903</v>
      </c>
      <c r="H2" s="38">
        <f>MIN(359, MAX(0, (A2 - $G$2 + 0.5) * 358 / 1 + 1))</f>
        <v>286.36664600922222</v>
      </c>
      <c r="I2" s="38">
        <f>IF(B2 &lt; $G$3,MAX(0,(B2 - $G$3  + 1) * (178.5 -1) / 1 + 1), MIN(359, (B2 - $G$3) * (359 - 178.5) / 2 + 178.5))</f>
        <v>157.54480912185522</v>
      </c>
      <c r="J2">
        <f>ABS(360/(MAX($E$2:$E$21)+1)*(E2+0.5)-H2) * ((620+(620/MAX($E$2:$E$21)) / 2 ) / 360)</f>
        <v>13.020869919809453</v>
      </c>
    </row>
    <row r="3" spans="1:10">
      <c r="A3">
        <v>4.1860200000000001</v>
      </c>
      <c r="B3">
        <v>50.469889999999999</v>
      </c>
      <c r="C3">
        <v>4.4008399999999996</v>
      </c>
      <c r="D3">
        <v>3</v>
      </c>
      <c r="E3">
        <v>3</v>
      </c>
      <c r="F3">
        <f t="shared" ref="F3:F21" si="0">ABS(D3-E3)</f>
        <v>0</v>
      </c>
      <c r="G3">
        <v>50.603937413398</v>
      </c>
      <c r="H3" s="38">
        <f t="shared" ref="H3:H21" si="1">MIN(359, MAX(0, (A3 - $G$2 + 0.5) * 358 / 1 + 1))</f>
        <v>69.06422600922231</v>
      </c>
      <c r="I3" s="38">
        <f t="shared" ref="I3:I21" si="2">IF(B3 &lt; $G$3,MAX(0,(B3 - $G$3  + 1) * (178.5 -1) / 1 + 1), MIN(359, (B3 - $G$3) * (359 - 178.5) / 2 + 178.5))</f>
        <v>154.70658412185483</v>
      </c>
      <c r="J3">
        <f t="shared" ref="J3:J21" si="3">ABS(360/(MAX($E$2:$E$21)+1)*(E3+0.5)-H3) * ((620+(620/MAX($E$2:$E$21)) / 2 ) / 360)</f>
        <v>10.718785446125397</v>
      </c>
    </row>
    <row r="4" spans="1:10">
      <c r="A4">
        <v>4.92171</v>
      </c>
      <c r="B4">
        <v>50.604529999999997</v>
      </c>
      <c r="C4">
        <v>3.0730599999999999</v>
      </c>
      <c r="D4">
        <v>18</v>
      </c>
      <c r="E4">
        <v>18</v>
      </c>
      <c r="F4">
        <f t="shared" si="0"/>
        <v>0</v>
      </c>
      <c r="H4" s="38">
        <f t="shared" si="1"/>
        <v>332.44124600922231</v>
      </c>
      <c r="I4" s="38">
        <f t="shared" si="2"/>
        <v>178.55348094083018</v>
      </c>
      <c r="J4">
        <f t="shared" si="3"/>
        <v>0.98762218545354596</v>
      </c>
    </row>
    <row r="5" spans="1:10">
      <c r="A5">
        <v>4.3208099999999998</v>
      </c>
      <c r="B5">
        <v>50.468739999999997</v>
      </c>
      <c r="C5">
        <v>4.0462899999999999</v>
      </c>
      <c r="D5">
        <v>6</v>
      </c>
      <c r="E5">
        <v>6</v>
      </c>
      <c r="F5">
        <f t="shared" si="0"/>
        <v>0</v>
      </c>
      <c r="H5" s="38">
        <f t="shared" si="1"/>
        <v>117.31904600922221</v>
      </c>
      <c r="I5" s="38">
        <f t="shared" si="2"/>
        <v>154.50245912185437</v>
      </c>
      <c r="J5">
        <f t="shared" si="3"/>
        <v>0.5639278145462665</v>
      </c>
    </row>
    <row r="6" spans="1:10">
      <c r="A6">
        <v>4.1015499999999996</v>
      </c>
      <c r="B6">
        <v>50.377130000000001</v>
      </c>
      <c r="C6">
        <v>2.0820500000000002</v>
      </c>
      <c r="D6">
        <v>2</v>
      </c>
      <c r="E6">
        <v>1</v>
      </c>
      <c r="F6">
        <f t="shared" si="0"/>
        <v>1</v>
      </c>
      <c r="H6" s="38">
        <f t="shared" si="1"/>
        <v>38.823966009222133</v>
      </c>
      <c r="I6" s="38">
        <f t="shared" si="2"/>
        <v>138.24168412185512</v>
      </c>
      <c r="J6">
        <f t="shared" si="3"/>
        <v>20.899378516300523</v>
      </c>
    </row>
    <row r="7" spans="1:10">
      <c r="A7">
        <v>4.4406400000000001</v>
      </c>
      <c r="B7">
        <v>50.290779999999998</v>
      </c>
      <c r="C7">
        <v>1.9018999999999999</v>
      </c>
      <c r="D7">
        <v>8</v>
      </c>
      <c r="E7">
        <v>9</v>
      </c>
      <c r="F7">
        <f t="shared" si="0"/>
        <v>1</v>
      </c>
      <c r="H7" s="38">
        <f t="shared" si="1"/>
        <v>160.21818600922234</v>
      </c>
      <c r="I7" s="38">
        <f t="shared" si="2"/>
        <v>122.91455912185458</v>
      </c>
      <c r="J7">
        <f t="shared" si="3"/>
        <v>19.057329115278062</v>
      </c>
    </row>
    <row r="8" spans="1:10">
      <c r="A8">
        <v>4.4066999999999998</v>
      </c>
      <c r="B8">
        <v>50.330469999999998</v>
      </c>
      <c r="C8">
        <v>2.38531</v>
      </c>
      <c r="D8">
        <v>8</v>
      </c>
      <c r="E8">
        <v>8</v>
      </c>
      <c r="F8">
        <f t="shared" si="0"/>
        <v>0</v>
      </c>
      <c r="H8" s="38">
        <f t="shared" si="1"/>
        <v>148.06766600922222</v>
      </c>
      <c r="I8" s="38">
        <f t="shared" si="2"/>
        <v>129.9595341218546</v>
      </c>
      <c r="J8">
        <f t="shared" si="3"/>
        <v>8.7181166591379142</v>
      </c>
    </row>
    <row r="9" spans="1:10">
      <c r="A9">
        <v>4.01654</v>
      </c>
      <c r="B9">
        <v>50.310020000000002</v>
      </c>
      <c r="C9">
        <v>1.46323</v>
      </c>
      <c r="D9">
        <v>0</v>
      </c>
      <c r="E9">
        <v>0</v>
      </c>
      <c r="F9">
        <f t="shared" si="0"/>
        <v>0</v>
      </c>
      <c r="H9" s="38">
        <f t="shared" si="1"/>
        <v>8.3903860092222775</v>
      </c>
      <c r="I9" s="38">
        <f t="shared" si="2"/>
        <v>126.32965912185519</v>
      </c>
      <c r="J9">
        <f t="shared" si="3"/>
        <v>1.0775194661553602</v>
      </c>
    </row>
    <row r="10" spans="1:10">
      <c r="A10">
        <v>4.6545399999999999</v>
      </c>
      <c r="B10">
        <v>50.531320000000001</v>
      </c>
      <c r="C10">
        <v>4.1047500000000001</v>
      </c>
      <c r="D10">
        <v>13</v>
      </c>
      <c r="E10">
        <v>13</v>
      </c>
      <c r="F10">
        <f t="shared" si="0"/>
        <v>0</v>
      </c>
      <c r="H10" s="38">
        <f t="shared" si="1"/>
        <v>236.79438600922225</v>
      </c>
      <c r="I10" s="38">
        <f t="shared" si="2"/>
        <v>165.61040912185507</v>
      </c>
      <c r="J10">
        <f t="shared" si="3"/>
        <v>10.968694904751898</v>
      </c>
    </row>
    <row r="11" spans="1:10">
      <c r="A11">
        <v>4.2206200000000003</v>
      </c>
      <c r="B11">
        <v>50.479309999999998</v>
      </c>
      <c r="C11">
        <v>2.5104199999999999</v>
      </c>
      <c r="D11">
        <v>4</v>
      </c>
      <c r="E11">
        <v>4</v>
      </c>
      <c r="F11">
        <f t="shared" si="0"/>
        <v>0</v>
      </c>
      <c r="H11" s="38">
        <f t="shared" si="1"/>
        <v>81.451026009222375</v>
      </c>
      <c r="I11" s="38">
        <f t="shared" si="2"/>
        <v>156.37863412185459</v>
      </c>
      <c r="J11">
        <f t="shared" si="3"/>
        <v>0.79720825314305677</v>
      </c>
    </row>
    <row r="12" spans="1:10">
      <c r="A12">
        <v>5.2004999999999999</v>
      </c>
      <c r="B12">
        <v>50.520560000000003</v>
      </c>
      <c r="C12">
        <v>1.5176000000000001</v>
      </c>
      <c r="D12">
        <v>19</v>
      </c>
      <c r="E12">
        <v>19</v>
      </c>
      <c r="F12">
        <f t="shared" si="0"/>
        <v>0</v>
      </c>
      <c r="H12" s="38">
        <f t="shared" si="1"/>
        <v>359</v>
      </c>
      <c r="I12" s="38">
        <f t="shared" si="2"/>
        <v>163.7005091218555</v>
      </c>
      <c r="J12">
        <f t="shared" si="3"/>
        <v>14.140350877192981</v>
      </c>
    </row>
    <row r="13" spans="1:10">
      <c r="A13">
        <v>4.7320799999999998</v>
      </c>
      <c r="B13">
        <v>50.610639999999997</v>
      </c>
      <c r="C13">
        <v>1.19377</v>
      </c>
      <c r="D13">
        <v>14</v>
      </c>
      <c r="E13">
        <v>14</v>
      </c>
      <c r="F13">
        <f t="shared" si="0"/>
        <v>0</v>
      </c>
      <c r="H13" s="38">
        <f t="shared" si="1"/>
        <v>264.5537060092222</v>
      </c>
      <c r="I13" s="38">
        <f t="shared" si="2"/>
        <v>179.10490844083014</v>
      </c>
      <c r="J13">
        <f t="shared" si="3"/>
        <v>6.2813312355988815</v>
      </c>
    </row>
    <row r="14" spans="1:10">
      <c r="A14">
        <v>4.1000899999999998</v>
      </c>
      <c r="B14">
        <v>50.410049999999998</v>
      </c>
      <c r="C14">
        <v>3.0827100000000001</v>
      </c>
      <c r="D14">
        <v>2</v>
      </c>
      <c r="E14">
        <v>2</v>
      </c>
      <c r="F14">
        <f t="shared" si="0"/>
        <v>0</v>
      </c>
      <c r="H14" s="38">
        <f t="shared" si="1"/>
        <v>38.301286009222203</v>
      </c>
      <c r="I14" s="38">
        <f t="shared" si="2"/>
        <v>144.0849841218546</v>
      </c>
      <c r="J14">
        <f t="shared" si="3"/>
        <v>11.840270781944966</v>
      </c>
    </row>
    <row r="15" spans="1:10">
      <c r="A15">
        <v>4.5127100000000002</v>
      </c>
      <c r="B15">
        <v>50.363169999999997</v>
      </c>
      <c r="C15">
        <v>2.9893200000000002</v>
      </c>
      <c r="D15">
        <v>10</v>
      </c>
      <c r="E15">
        <v>10</v>
      </c>
      <c r="F15">
        <f t="shared" si="0"/>
        <v>0</v>
      </c>
      <c r="H15" s="38">
        <f t="shared" si="1"/>
        <v>186.01924600922234</v>
      </c>
      <c r="I15" s="38">
        <f t="shared" si="2"/>
        <v>135.76378412185431</v>
      </c>
      <c r="J15">
        <f t="shared" si="3"/>
        <v>5.2686134135236653</v>
      </c>
    </row>
    <row r="16" spans="1:10">
      <c r="A16">
        <v>4.59633</v>
      </c>
      <c r="B16">
        <v>50.488509999999998</v>
      </c>
      <c r="C16">
        <v>1.8252900000000001</v>
      </c>
      <c r="D16">
        <v>11</v>
      </c>
      <c r="E16">
        <v>12</v>
      </c>
      <c r="F16">
        <f t="shared" si="0"/>
        <v>1</v>
      </c>
      <c r="H16" s="38">
        <f t="shared" si="1"/>
        <v>215.95520600922228</v>
      </c>
      <c r="I16" s="38">
        <f t="shared" si="2"/>
        <v>158.01163412185457</v>
      </c>
      <c r="J16">
        <f t="shared" si="3"/>
        <v>15.987070080190442</v>
      </c>
    </row>
    <row r="17" spans="1:10">
      <c r="A17">
        <v>4.8658700000000001</v>
      </c>
      <c r="B17">
        <v>50.613</v>
      </c>
      <c r="C17">
        <v>5.1638900000000003</v>
      </c>
      <c r="D17">
        <v>17</v>
      </c>
      <c r="E17">
        <v>17</v>
      </c>
      <c r="F17">
        <f t="shared" si="0"/>
        <v>0</v>
      </c>
      <c r="H17" s="38">
        <f t="shared" si="1"/>
        <v>312.4505260092223</v>
      </c>
      <c r="I17" s="38">
        <f t="shared" si="2"/>
        <v>179.31789844083042</v>
      </c>
      <c r="J17">
        <f t="shared" si="3"/>
        <v>4.5063070977342656</v>
      </c>
    </row>
    <row r="18" spans="1:10">
      <c r="A18">
        <v>4.2974600000000001</v>
      </c>
      <c r="B18">
        <v>50.494520000000001</v>
      </c>
      <c r="C18">
        <v>2.2710300000000001</v>
      </c>
      <c r="D18">
        <v>6</v>
      </c>
      <c r="E18">
        <v>5</v>
      </c>
      <c r="F18">
        <f t="shared" si="0"/>
        <v>1</v>
      </c>
      <c r="H18" s="38">
        <f t="shared" si="1"/>
        <v>108.9597460092223</v>
      </c>
      <c r="I18" s="38">
        <f t="shared" si="2"/>
        <v>159.07840912185517</v>
      </c>
      <c r="J18">
        <f t="shared" si="3"/>
        <v>17.604287902265732</v>
      </c>
    </row>
    <row r="19" spans="1:10">
      <c r="A19">
        <v>4.3821700000000003</v>
      </c>
      <c r="B19">
        <v>50.370310000000003</v>
      </c>
      <c r="C19">
        <v>1.9365000000000001</v>
      </c>
      <c r="D19">
        <v>7</v>
      </c>
      <c r="E19">
        <v>7</v>
      </c>
      <c r="F19">
        <f t="shared" si="0"/>
        <v>0</v>
      </c>
      <c r="H19" s="38">
        <f t="shared" si="1"/>
        <v>139.28592600922241</v>
      </c>
      <c r="I19" s="38">
        <f t="shared" si="2"/>
        <v>137.03113412185553</v>
      </c>
      <c r="J19">
        <f t="shared" si="3"/>
        <v>7.5755622005115359</v>
      </c>
    </row>
    <row r="20" spans="1:10">
      <c r="A20">
        <v>4.8030099999999996</v>
      </c>
      <c r="B20">
        <v>50.640259999999998</v>
      </c>
      <c r="C20">
        <v>12.982889999999999</v>
      </c>
      <c r="D20">
        <v>16</v>
      </c>
      <c r="E20">
        <v>16</v>
      </c>
      <c r="F20">
        <f t="shared" si="0"/>
        <v>0</v>
      </c>
      <c r="H20" s="38">
        <f t="shared" si="1"/>
        <v>289.94664600922209</v>
      </c>
      <c r="I20" s="38">
        <f t="shared" si="2"/>
        <v>181.77811344083025</v>
      </c>
      <c r="J20">
        <f t="shared" si="3"/>
        <v>12.467112536331124</v>
      </c>
    </row>
    <row r="21" spans="1:10">
      <c r="A21">
        <v>4.5867399999999998</v>
      </c>
      <c r="B21">
        <v>50.409089999999999</v>
      </c>
      <c r="C21">
        <v>3.7457500000000001</v>
      </c>
      <c r="D21">
        <v>11</v>
      </c>
      <c r="E21">
        <v>11</v>
      </c>
      <c r="F21">
        <f t="shared" si="0"/>
        <v>0</v>
      </c>
      <c r="H21" s="38">
        <f t="shared" si="1"/>
        <v>212.52198600922222</v>
      </c>
      <c r="I21" s="38">
        <f t="shared" si="2"/>
        <v>143.91458412185474</v>
      </c>
      <c r="J21">
        <f t="shared" si="3"/>
        <v>9.7603524636690953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AFAA-1FF3-3447-9310-BE1CE66AD6B4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68</v>
      </c>
      <c r="H1" t="s">
        <v>26</v>
      </c>
      <c r="I1" t="s">
        <v>27</v>
      </c>
      <c r="J1" t="s">
        <v>35</v>
      </c>
    </row>
    <row r="2" spans="1:10">
      <c r="A2">
        <v>4.6877700000000004</v>
      </c>
      <c r="B2">
        <v>50.494010000000003</v>
      </c>
      <c r="C2">
        <v>6.1342999999999996</v>
      </c>
      <c r="D2">
        <v>7</v>
      </c>
      <c r="E2">
        <v>6</v>
      </c>
      <c r="F2">
        <f>ABS(D2-E2)</f>
        <v>1</v>
      </c>
      <c r="G2">
        <v>4.7047895163853797</v>
      </c>
      <c r="H2" s="38">
        <f>MIN(359, MAX(0, (A2 - $G$2 + 0.5) * 358 / 1 + 1))</f>
        <v>173.90701313403423</v>
      </c>
      <c r="I2" s="38">
        <f>IF(B2 &lt; $G$3,MAX(0,(B2 - $G$3  + 1) * (178.5 -1) / 1 + 1), MIN(359, (B2 - $G$3) * (359 - 178.5) / 2 + 178.5))</f>
        <v>180.61818886248213</v>
      </c>
      <c r="J2">
        <f>ABS(360/(MAX($E$2:$E$21)+1)*(E2+0.5)-H2) * ((620+(620/MAX($E$2:$E$21)) / 2 ) / 360)</f>
        <v>31.941279379953912</v>
      </c>
    </row>
    <row r="3" spans="1:10">
      <c r="A3">
        <v>3.9317600000000001</v>
      </c>
      <c r="B3">
        <v>50.334000000000003</v>
      </c>
      <c r="C3">
        <v>1.4146000000000001</v>
      </c>
      <c r="D3">
        <v>0</v>
      </c>
      <c r="E3">
        <v>0</v>
      </c>
      <c r="F3">
        <f t="shared" ref="F3:F21" si="0">ABS(D3-E3)</f>
        <v>0</v>
      </c>
      <c r="G3">
        <v>50.4705397632966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154.2641920148541</v>
      </c>
      <c r="J3">
        <f t="shared" ref="J3:J21" si="3">ABS(360/(MAX($E$2:$E$21)+1)*(E3+0.5)-H3) * ((620+(620/MAX($E$2:$E$21)) / 2 ) / 360)</f>
        <v>21.404761904761905</v>
      </c>
    </row>
    <row r="4" spans="1:10">
      <c r="A4">
        <v>4.5715300000000001</v>
      </c>
      <c r="B4">
        <v>50.374400000000001</v>
      </c>
      <c r="C4">
        <v>3.6924299999999999</v>
      </c>
      <c r="D4">
        <v>5</v>
      </c>
      <c r="E4">
        <v>5</v>
      </c>
      <c r="F4">
        <f t="shared" si="0"/>
        <v>0</v>
      </c>
      <c r="H4" s="38">
        <f t="shared" si="1"/>
        <v>132.29309313403411</v>
      </c>
      <c r="I4" s="38">
        <f t="shared" si="2"/>
        <v>161.43519201485378</v>
      </c>
      <c r="J4">
        <f t="shared" si="3"/>
        <v>0.52279906249338082</v>
      </c>
    </row>
    <row r="5" spans="1:10">
      <c r="A5">
        <v>4.48766</v>
      </c>
      <c r="B5">
        <v>50.412869999999998</v>
      </c>
      <c r="C5">
        <v>1.2041999999999999</v>
      </c>
      <c r="D5">
        <v>4</v>
      </c>
      <c r="E5">
        <v>4</v>
      </c>
      <c r="F5">
        <f t="shared" si="0"/>
        <v>0</v>
      </c>
      <c r="H5" s="38">
        <f t="shared" si="1"/>
        <v>102.26763313403407</v>
      </c>
      <c r="I5" s="38">
        <f t="shared" si="2"/>
        <v>168.2636170148532</v>
      </c>
      <c r="J5">
        <f t="shared" si="3"/>
        <v>10.224995659728908</v>
      </c>
    </row>
    <row r="6" spans="1:10">
      <c r="A6">
        <v>4.8779000000000003</v>
      </c>
      <c r="B6">
        <v>50.683079999999997</v>
      </c>
      <c r="C6">
        <v>3.1138699999999999</v>
      </c>
      <c r="D6">
        <v>10</v>
      </c>
      <c r="E6">
        <v>10</v>
      </c>
      <c r="F6">
        <f t="shared" si="0"/>
        <v>0</v>
      </c>
      <c r="H6" s="38">
        <f t="shared" si="1"/>
        <v>241.9735531340342</v>
      </c>
      <c r="I6" s="38">
        <f t="shared" si="2"/>
        <v>197.68175636248159</v>
      </c>
      <c r="J6">
        <f t="shared" si="3"/>
        <v>17.884475659728668</v>
      </c>
    </row>
    <row r="7" spans="1:10">
      <c r="A7">
        <v>4.4638799999999996</v>
      </c>
      <c r="B7">
        <v>50.41001</v>
      </c>
      <c r="C7">
        <v>2.1283500000000002</v>
      </c>
      <c r="D7">
        <v>3</v>
      </c>
      <c r="E7">
        <v>3</v>
      </c>
      <c r="F7">
        <f t="shared" si="0"/>
        <v>0</v>
      </c>
      <c r="H7" s="38">
        <f t="shared" si="1"/>
        <v>93.754393134033947</v>
      </c>
      <c r="I7" s="38">
        <f t="shared" si="2"/>
        <v>167.7559670148535</v>
      </c>
      <c r="J7">
        <f t="shared" si="3"/>
        <v>17.399205213286741</v>
      </c>
    </row>
    <row r="8" spans="1:10">
      <c r="A8">
        <v>5.2549400000000004</v>
      </c>
      <c r="B8">
        <v>50.404020000000003</v>
      </c>
      <c r="C8">
        <v>2.8902299999999999</v>
      </c>
      <c r="D8">
        <v>14</v>
      </c>
      <c r="E8">
        <v>14</v>
      </c>
      <c r="F8">
        <f t="shared" si="0"/>
        <v>0</v>
      </c>
      <c r="H8" s="38">
        <f t="shared" si="1"/>
        <v>359</v>
      </c>
      <c r="I8" s="38">
        <f t="shared" si="2"/>
        <v>166.69274201485402</v>
      </c>
      <c r="J8">
        <f t="shared" si="3"/>
        <v>19.621031746031743</v>
      </c>
    </row>
    <row r="9" spans="1:10">
      <c r="A9">
        <v>4.7200600000000001</v>
      </c>
      <c r="B9">
        <v>50.384720000000002</v>
      </c>
      <c r="C9">
        <v>1.8335699999999999</v>
      </c>
      <c r="D9">
        <v>7</v>
      </c>
      <c r="E9">
        <v>7</v>
      </c>
      <c r="F9">
        <f t="shared" si="0"/>
        <v>0</v>
      </c>
      <c r="H9" s="38">
        <f t="shared" si="1"/>
        <v>185.46683313403412</v>
      </c>
      <c r="I9" s="38">
        <f t="shared" si="2"/>
        <v>163.26699201485383</v>
      </c>
      <c r="J9">
        <f t="shared" si="3"/>
        <v>9.7513551339219688</v>
      </c>
    </row>
    <row r="10" spans="1:10">
      <c r="A10">
        <v>4.9553200000000004</v>
      </c>
      <c r="B10">
        <v>50.692749999999997</v>
      </c>
      <c r="C10">
        <v>1.4168499999999999</v>
      </c>
      <c r="D10">
        <v>11</v>
      </c>
      <c r="E10">
        <v>11</v>
      </c>
      <c r="F10">
        <f t="shared" si="0"/>
        <v>0</v>
      </c>
      <c r="H10" s="38">
        <f t="shared" si="1"/>
        <v>269.68991313403421</v>
      </c>
      <c r="I10" s="38">
        <f t="shared" si="2"/>
        <v>198.55447386248159</v>
      </c>
      <c r="J10">
        <f t="shared" si="3"/>
        <v>11.255492247030242</v>
      </c>
    </row>
    <row r="11" spans="1:10">
      <c r="A11">
        <v>4.7615699999999999</v>
      </c>
      <c r="B11">
        <v>50.443530000000003</v>
      </c>
      <c r="C11">
        <v>1.3284800000000001</v>
      </c>
      <c r="D11">
        <v>8</v>
      </c>
      <c r="E11">
        <v>8</v>
      </c>
      <c r="F11">
        <f t="shared" si="0"/>
        <v>0</v>
      </c>
      <c r="H11" s="38">
        <f t="shared" si="1"/>
        <v>200.32741313403403</v>
      </c>
      <c r="I11" s="38">
        <f t="shared" si="2"/>
        <v>173.70576701485402</v>
      </c>
      <c r="J11">
        <f t="shared" si="3"/>
        <v>6.5509039533797724</v>
      </c>
    </row>
    <row r="12" spans="1:10">
      <c r="A12">
        <v>4.3225199999999999</v>
      </c>
      <c r="B12">
        <v>50.475740000000002</v>
      </c>
      <c r="C12">
        <v>2.5770300000000002</v>
      </c>
      <c r="D12">
        <v>1</v>
      </c>
      <c r="E12">
        <v>1</v>
      </c>
      <c r="F12">
        <f t="shared" si="0"/>
        <v>0</v>
      </c>
      <c r="H12" s="38">
        <f t="shared" si="1"/>
        <v>43.147513134034043</v>
      </c>
      <c r="I12" s="38">
        <f t="shared" si="2"/>
        <v>178.96932136248205</v>
      </c>
      <c r="J12">
        <f t="shared" si="3"/>
        <v>12.749234737096437</v>
      </c>
    </row>
    <row r="13" spans="1:10">
      <c r="A13">
        <v>4.8324800000000003</v>
      </c>
      <c r="B13">
        <v>50.515650000000001</v>
      </c>
      <c r="C13">
        <v>1.8788499999999999</v>
      </c>
      <c r="D13">
        <v>9</v>
      </c>
      <c r="E13">
        <v>9</v>
      </c>
      <c r="F13">
        <f t="shared" si="0"/>
        <v>0</v>
      </c>
      <c r="H13" s="38">
        <f t="shared" si="1"/>
        <v>225.71319313403419</v>
      </c>
      <c r="I13" s="38">
        <f t="shared" si="2"/>
        <v>182.57119886248194</v>
      </c>
      <c r="J13">
        <f t="shared" si="3"/>
        <v>4.0790463740144194</v>
      </c>
    </row>
    <row r="14" spans="1:10">
      <c r="A14">
        <v>5.0451800000000002</v>
      </c>
      <c r="B14">
        <v>50.635309999999997</v>
      </c>
      <c r="C14">
        <v>3.2062300000000001</v>
      </c>
      <c r="D14">
        <v>12</v>
      </c>
      <c r="E14">
        <v>12</v>
      </c>
      <c r="F14">
        <f t="shared" si="0"/>
        <v>0</v>
      </c>
      <c r="H14" s="38">
        <f t="shared" si="1"/>
        <v>301.85979313403413</v>
      </c>
      <c r="I14" s="38">
        <f t="shared" si="2"/>
        <v>193.3705138624816</v>
      </c>
      <c r="J14">
        <f t="shared" si="3"/>
        <v>3.3173691021759661</v>
      </c>
    </row>
    <row r="15" spans="1:10">
      <c r="A15">
        <v>4.3623399999999997</v>
      </c>
      <c r="B15">
        <v>50.471679999999999</v>
      </c>
      <c r="C15">
        <v>1.56264</v>
      </c>
      <c r="D15">
        <v>2</v>
      </c>
      <c r="E15">
        <v>2</v>
      </c>
      <c r="F15">
        <f t="shared" si="0"/>
        <v>0</v>
      </c>
      <c r="H15" s="38">
        <f t="shared" si="1"/>
        <v>57.403073134033953</v>
      </c>
      <c r="I15" s="38">
        <f t="shared" si="2"/>
        <v>178.6029063624818</v>
      </c>
      <c r="J15">
        <f t="shared" si="3"/>
        <v>4.6322167708402304</v>
      </c>
    </row>
    <row r="16" spans="1:10">
      <c r="A16">
        <v>5.0846900000000002</v>
      </c>
      <c r="B16">
        <v>50.668979999999998</v>
      </c>
      <c r="C16">
        <v>2.2821099999999999</v>
      </c>
      <c r="D16">
        <v>13</v>
      </c>
      <c r="E16">
        <v>13</v>
      </c>
      <c r="F16">
        <f t="shared" si="0"/>
        <v>0</v>
      </c>
      <c r="H16" s="38">
        <f t="shared" si="1"/>
        <v>316.00437313403415</v>
      </c>
      <c r="I16" s="38">
        <f t="shared" si="2"/>
        <v>196.40923136248165</v>
      </c>
      <c r="J16">
        <f t="shared" si="3"/>
        <v>14.262040778776379</v>
      </c>
    </row>
    <row r="17" spans="1:10">
      <c r="A17">
        <v>4.6424799999999999</v>
      </c>
      <c r="B17">
        <v>50.410850000000003</v>
      </c>
      <c r="C17">
        <v>2.6352799999999998</v>
      </c>
      <c r="D17">
        <v>6</v>
      </c>
      <c r="E17">
        <v>6</v>
      </c>
      <c r="F17">
        <f t="shared" si="0"/>
        <v>0</v>
      </c>
      <c r="H17" s="38">
        <f t="shared" si="1"/>
        <v>157.69319313403406</v>
      </c>
      <c r="I17" s="38">
        <f t="shared" si="2"/>
        <v>167.90506701485415</v>
      </c>
      <c r="J17">
        <f t="shared" si="3"/>
        <v>3.0201996577313905</v>
      </c>
    </row>
    <row r="18" spans="1:10">
      <c r="A18">
        <v>4.0141400000000003</v>
      </c>
      <c r="B18">
        <v>50.543210000000002</v>
      </c>
      <c r="C18">
        <v>1.3049900000000001</v>
      </c>
      <c r="D18">
        <v>0</v>
      </c>
      <c r="E18">
        <v>0</v>
      </c>
      <c r="F18">
        <f t="shared" si="0"/>
        <v>0</v>
      </c>
      <c r="H18" s="38">
        <f t="shared" si="1"/>
        <v>0</v>
      </c>
      <c r="I18" s="38">
        <f t="shared" si="2"/>
        <v>185.05848886248205</v>
      </c>
      <c r="J18">
        <f t="shared" si="3"/>
        <v>21.404761904761905</v>
      </c>
    </row>
    <row r="19" spans="1:10">
      <c r="A19">
        <v>4.2821100000000003</v>
      </c>
      <c r="B19">
        <v>50.417180000000002</v>
      </c>
      <c r="C19">
        <v>3.20506</v>
      </c>
      <c r="D19">
        <v>1</v>
      </c>
      <c r="E19">
        <v>1</v>
      </c>
      <c r="F19">
        <f t="shared" si="0"/>
        <v>0</v>
      </c>
      <c r="H19" s="38">
        <f t="shared" si="1"/>
        <v>28.680733134034185</v>
      </c>
      <c r="I19" s="38">
        <f t="shared" si="2"/>
        <v>169.02864201485389</v>
      </c>
      <c r="J19">
        <f t="shared" si="3"/>
        <v>13.055597048617594</v>
      </c>
    </row>
    <row r="20" spans="1:10">
      <c r="A20">
        <v>5.07883</v>
      </c>
      <c r="B20">
        <v>50.700510000000001</v>
      </c>
      <c r="C20">
        <v>2.1835399999999998</v>
      </c>
      <c r="D20">
        <v>13</v>
      </c>
      <c r="E20">
        <v>13</v>
      </c>
      <c r="F20">
        <f t="shared" si="0"/>
        <v>0</v>
      </c>
      <c r="H20" s="38">
        <f t="shared" si="1"/>
        <v>313.90649313403406</v>
      </c>
      <c r="I20" s="38">
        <f t="shared" si="2"/>
        <v>199.254813862482</v>
      </c>
      <c r="J20">
        <f t="shared" si="3"/>
        <v>18.004092604173362</v>
      </c>
    </row>
    <row r="21" spans="1:10">
      <c r="A21">
        <v>5.2447400000000002</v>
      </c>
      <c r="B21">
        <v>50.460859999999997</v>
      </c>
      <c r="C21">
        <v>1.1571499999999999</v>
      </c>
      <c r="D21">
        <v>14</v>
      </c>
      <c r="E21">
        <v>14</v>
      </c>
      <c r="F21">
        <f t="shared" si="0"/>
        <v>0</v>
      </c>
      <c r="H21" s="38">
        <f t="shared" si="1"/>
        <v>359</v>
      </c>
      <c r="I21" s="38">
        <f t="shared" si="2"/>
        <v>176.78184201485297</v>
      </c>
      <c r="J21">
        <f t="shared" si="3"/>
        <v>19.621031746031743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B214-D0D5-6246-AEA9-42D392AC84DC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69</v>
      </c>
      <c r="H1" t="s">
        <v>26</v>
      </c>
      <c r="I1" t="s">
        <v>27</v>
      </c>
      <c r="J1" t="s">
        <v>35</v>
      </c>
    </row>
    <row r="2" spans="1:10">
      <c r="A2">
        <v>5.1777899999999999</v>
      </c>
      <c r="B2">
        <v>50.422870000000003</v>
      </c>
      <c r="C2">
        <v>2.1791999999999998</v>
      </c>
      <c r="D2">
        <v>7</v>
      </c>
      <c r="E2">
        <v>8</v>
      </c>
      <c r="F2">
        <f>ABS(D2-E2)</f>
        <v>1</v>
      </c>
      <c r="G2">
        <v>4.9200052731400996</v>
      </c>
      <c r="H2" s="38">
        <f>MIN(359, MAX(0, (A2 - $G$2 + 0.5) * 358 / 1 + 1))</f>
        <v>272.28693221584427</v>
      </c>
      <c r="I2" s="38">
        <f>IF(B2 &lt; $G$3,MAX(0,(B2 - $G$3  + 1) * (178.5 -1) / 1 + 1), MIN(359, (B2 - $G$3) * (359 - 178.5) / 2 + 178.5))</f>
        <v>143.81064013850514</v>
      </c>
      <c r="J2">
        <f>ABS(360/(MAX($E$2:$E$21)+1)*(E2+0.5)-H2) * ((620+(620/MAX($E$2:$E$21)) / 2 ) / 360)</f>
        <v>61.287027545888037</v>
      </c>
    </row>
    <row r="3" spans="1:10">
      <c r="A3">
        <v>4.2992400000000002</v>
      </c>
      <c r="B3">
        <v>50.465870000000002</v>
      </c>
      <c r="C3">
        <v>1.4871399999999999</v>
      </c>
      <c r="D3">
        <v>0</v>
      </c>
      <c r="E3">
        <v>0</v>
      </c>
      <c r="F3">
        <f t="shared" ref="F3:F21" si="0">ABS(D3-E3)</f>
        <v>0</v>
      </c>
      <c r="G3">
        <v>50.6183030133042</v>
      </c>
      <c r="H3" s="38">
        <f t="shared" ref="H3:H21" si="1">MIN(359, MAX(0, (A3 - $G$2 + 0.5) * 358 / 1 + 1))</f>
        <v>0</v>
      </c>
      <c r="I3" s="38">
        <f t="shared" ref="I3:I21" si="2">IF(B3 &lt; $G$3,MAX(0,(B3 - $G$3  + 1) * (178.5 -1) / 1 + 1), MIN(359, (B3 - $G$3) * (359 - 178.5) / 2 + 178.5))</f>
        <v>151.44314013850502</v>
      </c>
      <c r="J3">
        <f t="shared" ref="J3:J21" si="3">ABS(360/(MAX($E$2:$E$21)+1)*(E3+0.5)-H3) * ((620+(620/MAX($E$2:$E$21)) / 2 ) / 360)</f>
        <v>32.722222222222221</v>
      </c>
    </row>
    <row r="4" spans="1:10">
      <c r="A4">
        <v>4.6760599999999997</v>
      </c>
      <c r="B4">
        <v>50.469700000000003</v>
      </c>
      <c r="C4">
        <v>3.5093899999999998</v>
      </c>
      <c r="D4">
        <v>2</v>
      </c>
      <c r="E4">
        <v>2</v>
      </c>
      <c r="F4">
        <f t="shared" si="0"/>
        <v>0</v>
      </c>
      <c r="H4" s="38">
        <f t="shared" si="1"/>
        <v>92.667592215844223</v>
      </c>
      <c r="I4" s="38">
        <f t="shared" si="2"/>
        <v>152.12296513850512</v>
      </c>
      <c r="J4">
        <f t="shared" si="3"/>
        <v>4.8494191825069368</v>
      </c>
    </row>
    <row r="5" spans="1:10">
      <c r="A5">
        <v>4.8705400000000001</v>
      </c>
      <c r="B5">
        <v>50.550429999999999</v>
      </c>
      <c r="C5">
        <v>1.2159500000000001</v>
      </c>
      <c r="D5">
        <v>4</v>
      </c>
      <c r="E5">
        <v>4</v>
      </c>
      <c r="F5">
        <f t="shared" si="0"/>
        <v>0</v>
      </c>
      <c r="H5" s="38">
        <f t="shared" si="1"/>
        <v>162.29143221584437</v>
      </c>
      <c r="I5" s="38">
        <f t="shared" si="2"/>
        <v>166.45254013850433</v>
      </c>
      <c r="J5">
        <f t="shared" si="3"/>
        <v>0.52979498497633337</v>
      </c>
    </row>
    <row r="6" spans="1:10">
      <c r="A6">
        <v>5.4042700000000004</v>
      </c>
      <c r="B6">
        <v>50.26296</v>
      </c>
      <c r="C6">
        <v>1.4371400000000001</v>
      </c>
      <c r="D6">
        <v>9</v>
      </c>
      <c r="E6">
        <v>9</v>
      </c>
      <c r="F6">
        <f t="shared" si="0"/>
        <v>0</v>
      </c>
      <c r="H6" s="38">
        <f t="shared" si="1"/>
        <v>353.36677221584449</v>
      </c>
      <c r="I6" s="38">
        <f t="shared" si="2"/>
        <v>115.42661513850452</v>
      </c>
      <c r="J6">
        <f t="shared" si="3"/>
        <v>20.66366924423582</v>
      </c>
    </row>
    <row r="7" spans="1:10">
      <c r="A7">
        <v>4.7932600000000001</v>
      </c>
      <c r="B7">
        <v>50.41019</v>
      </c>
      <c r="C7">
        <v>1.85869</v>
      </c>
      <c r="D7">
        <v>3</v>
      </c>
      <c r="E7">
        <v>3</v>
      </c>
      <c r="F7">
        <f t="shared" si="0"/>
        <v>0</v>
      </c>
      <c r="H7" s="38">
        <f t="shared" si="1"/>
        <v>134.62519221584438</v>
      </c>
      <c r="I7" s="38">
        <f t="shared" si="2"/>
        <v>141.5599401385046</v>
      </c>
      <c r="J7">
        <f t="shared" si="3"/>
        <v>15.679747577568948</v>
      </c>
    </row>
    <row r="8" spans="1:10">
      <c r="A8">
        <v>4.9492000000000003</v>
      </c>
      <c r="B8">
        <v>50.699950000000001</v>
      </c>
      <c r="C8">
        <v>1.2822800000000001</v>
      </c>
      <c r="D8">
        <v>5</v>
      </c>
      <c r="E8">
        <v>5</v>
      </c>
      <c r="F8">
        <f t="shared" si="0"/>
        <v>0</v>
      </c>
      <c r="H8" s="38">
        <f t="shared" si="1"/>
        <v>190.45171221584442</v>
      </c>
      <c r="I8" s="38">
        <f t="shared" si="2"/>
        <v>185.86864054929609</v>
      </c>
      <c r="J8">
        <f t="shared" si="3"/>
        <v>13.72204168169023</v>
      </c>
    </row>
    <row r="9" spans="1:10">
      <c r="A9">
        <v>5.1386599999999998</v>
      </c>
      <c r="B9">
        <v>50.719650000000001</v>
      </c>
      <c r="C9">
        <v>2.3854099999999998</v>
      </c>
      <c r="D9">
        <v>7</v>
      </c>
      <c r="E9">
        <v>7</v>
      </c>
      <c r="F9">
        <f t="shared" si="0"/>
        <v>0</v>
      </c>
      <c r="H9" s="38">
        <f t="shared" si="1"/>
        <v>258.27839221584424</v>
      </c>
      <c r="I9" s="38">
        <f t="shared" si="2"/>
        <v>187.64656554929613</v>
      </c>
      <c r="J9">
        <f t="shared" si="3"/>
        <v>21.308725261937486</v>
      </c>
    </row>
    <row r="10" spans="1:10">
      <c r="A10">
        <v>4.6365800000000004</v>
      </c>
      <c r="B10">
        <v>50.53002</v>
      </c>
      <c r="C10">
        <v>2.2499099999999999</v>
      </c>
      <c r="D10">
        <v>2</v>
      </c>
      <c r="E10">
        <v>1</v>
      </c>
      <c r="F10">
        <f t="shared" si="0"/>
        <v>1</v>
      </c>
      <c r="H10" s="38">
        <f t="shared" si="1"/>
        <v>78.533752215844473</v>
      </c>
      <c r="I10" s="38">
        <f t="shared" si="2"/>
        <v>162.82976513850465</v>
      </c>
      <c r="J10">
        <f t="shared" si="3"/>
        <v>44.599938441766653</v>
      </c>
    </row>
    <row r="11" spans="1:10">
      <c r="A11">
        <v>5.0133099999999997</v>
      </c>
      <c r="B11">
        <v>50.684959999999997</v>
      </c>
      <c r="C11">
        <v>1.57514</v>
      </c>
      <c r="D11">
        <v>5</v>
      </c>
      <c r="E11">
        <v>6</v>
      </c>
      <c r="F11">
        <f t="shared" si="0"/>
        <v>1</v>
      </c>
      <c r="H11" s="38">
        <f t="shared" si="1"/>
        <v>213.40309221584423</v>
      </c>
      <c r="I11" s="38">
        <f t="shared" si="2"/>
        <v>184.5157930492957</v>
      </c>
      <c r="J11">
        <f t="shared" si="3"/>
        <v>37.443144089097999</v>
      </c>
    </row>
    <row r="12" spans="1:10">
      <c r="A12">
        <v>4.8623900000000004</v>
      </c>
      <c r="B12">
        <v>50.455440000000003</v>
      </c>
      <c r="C12">
        <v>1.57257</v>
      </c>
      <c r="D12">
        <v>4</v>
      </c>
      <c r="E12">
        <v>4</v>
      </c>
      <c r="F12">
        <f t="shared" si="0"/>
        <v>0</v>
      </c>
      <c r="H12" s="38">
        <f t="shared" si="1"/>
        <v>159.37373221584448</v>
      </c>
      <c r="I12" s="38">
        <f t="shared" si="2"/>
        <v>149.5918151385051</v>
      </c>
      <c r="J12">
        <f t="shared" si="3"/>
        <v>4.7742954471222188</v>
      </c>
    </row>
    <row r="13" spans="1:10">
      <c r="A13">
        <v>5.2357199999999997</v>
      </c>
      <c r="B13">
        <v>50.447200000000002</v>
      </c>
      <c r="C13">
        <v>2.5445500000000001</v>
      </c>
      <c r="D13">
        <v>8</v>
      </c>
      <c r="E13">
        <v>8</v>
      </c>
      <c r="F13">
        <f t="shared" si="0"/>
        <v>0</v>
      </c>
      <c r="H13" s="38">
        <f t="shared" si="1"/>
        <v>293.02587221584423</v>
      </c>
      <c r="I13" s="38">
        <f t="shared" si="2"/>
        <v>148.12921513850497</v>
      </c>
      <c r="J13">
        <f t="shared" si="3"/>
        <v>23.585682916258481</v>
      </c>
    </row>
    <row r="14" spans="1:10">
      <c r="A14">
        <v>4.9501999999999997</v>
      </c>
      <c r="B14">
        <v>50.655810000000002</v>
      </c>
      <c r="C14">
        <v>1.2925899999999999</v>
      </c>
      <c r="D14">
        <v>5</v>
      </c>
      <c r="E14">
        <v>5</v>
      </c>
      <c r="F14">
        <f t="shared" si="0"/>
        <v>0</v>
      </c>
      <c r="H14" s="38">
        <f t="shared" si="1"/>
        <v>190.80971221584423</v>
      </c>
      <c r="I14" s="38">
        <f t="shared" si="2"/>
        <v>181.88500554929621</v>
      </c>
      <c r="J14">
        <f t="shared" si="3"/>
        <v>13.071233039715276</v>
      </c>
    </row>
    <row r="15" spans="1:10">
      <c r="A15">
        <v>4.6744599999999998</v>
      </c>
      <c r="B15">
        <v>50.484340000000003</v>
      </c>
      <c r="C15">
        <v>1.8805499999999999</v>
      </c>
      <c r="D15">
        <v>2</v>
      </c>
      <c r="E15">
        <v>2</v>
      </c>
      <c r="F15">
        <f t="shared" si="0"/>
        <v>0</v>
      </c>
      <c r="H15" s="38">
        <f t="shared" si="1"/>
        <v>92.094792215844279</v>
      </c>
      <c r="I15" s="38">
        <f t="shared" si="2"/>
        <v>154.72156513850513</v>
      </c>
      <c r="J15">
        <f t="shared" si="3"/>
        <v>3.8081253553465451</v>
      </c>
    </row>
    <row r="16" spans="1:10">
      <c r="A16">
        <v>5.1342800000000004</v>
      </c>
      <c r="B16">
        <v>50.729979999999998</v>
      </c>
      <c r="C16">
        <v>1.7536</v>
      </c>
      <c r="D16">
        <v>7</v>
      </c>
      <c r="E16">
        <v>7</v>
      </c>
      <c r="F16">
        <f t="shared" si="0"/>
        <v>0</v>
      </c>
      <c r="H16" s="38">
        <f t="shared" si="1"/>
        <v>256.71035221584452</v>
      </c>
      <c r="I16" s="38">
        <f t="shared" si="2"/>
        <v>188.57884804929577</v>
      </c>
      <c r="J16">
        <f t="shared" si="3"/>
        <v>24.159267113788815</v>
      </c>
    </row>
    <row r="17" spans="1:10">
      <c r="A17">
        <v>5.4248000000000003</v>
      </c>
      <c r="B17">
        <v>50.256500000000003</v>
      </c>
      <c r="C17">
        <v>1.44109</v>
      </c>
      <c r="D17">
        <v>9</v>
      </c>
      <c r="E17">
        <v>9</v>
      </c>
      <c r="F17">
        <f t="shared" si="0"/>
        <v>0</v>
      </c>
      <c r="H17" s="38">
        <f t="shared" si="1"/>
        <v>359</v>
      </c>
      <c r="I17" s="38">
        <f t="shared" si="2"/>
        <v>114.27996513850505</v>
      </c>
      <c r="J17">
        <f t="shared" si="3"/>
        <v>30.904320987654323</v>
      </c>
    </row>
    <row r="18" spans="1:10">
      <c r="A18">
        <v>4.7605700000000004</v>
      </c>
      <c r="B18">
        <v>50.433169999999997</v>
      </c>
      <c r="C18">
        <v>1.51684</v>
      </c>
      <c r="D18">
        <v>3</v>
      </c>
      <c r="E18">
        <v>3</v>
      </c>
      <c r="F18">
        <f t="shared" si="0"/>
        <v>0</v>
      </c>
      <c r="H18" s="38">
        <f t="shared" si="1"/>
        <v>122.92217221584448</v>
      </c>
      <c r="I18" s="38">
        <f t="shared" si="2"/>
        <v>145.63889013850402</v>
      </c>
      <c r="J18">
        <f t="shared" si="3"/>
        <v>5.5951869286037015</v>
      </c>
    </row>
    <row r="19" spans="1:10">
      <c r="A19">
        <v>4.5384200000000003</v>
      </c>
      <c r="B19">
        <v>50.46969</v>
      </c>
      <c r="C19">
        <v>2.8132899999999998</v>
      </c>
      <c r="D19">
        <v>1</v>
      </c>
      <c r="E19">
        <v>1</v>
      </c>
      <c r="F19">
        <f t="shared" si="0"/>
        <v>0</v>
      </c>
      <c r="H19" s="38">
        <f t="shared" si="1"/>
        <v>43.392472215844464</v>
      </c>
      <c r="I19" s="38">
        <f t="shared" si="2"/>
        <v>152.12119013850457</v>
      </c>
      <c r="J19">
        <f t="shared" si="3"/>
        <v>19.283437854529662</v>
      </c>
    </row>
    <row r="20" spans="1:10">
      <c r="A20">
        <v>4.1364799999999997</v>
      </c>
      <c r="B20">
        <v>50.703989999999997</v>
      </c>
      <c r="C20">
        <v>1.4409799999999999</v>
      </c>
      <c r="D20">
        <v>0</v>
      </c>
      <c r="E20">
        <v>0</v>
      </c>
      <c r="F20">
        <f t="shared" si="0"/>
        <v>0</v>
      </c>
      <c r="H20" s="38">
        <f t="shared" si="1"/>
        <v>0</v>
      </c>
      <c r="I20" s="38">
        <f t="shared" si="2"/>
        <v>186.23325054929575</v>
      </c>
      <c r="J20">
        <f t="shared" si="3"/>
        <v>32.722222222222221</v>
      </c>
    </row>
    <row r="21" spans="1:10">
      <c r="A21">
        <v>5.0075200000000004</v>
      </c>
      <c r="B21">
        <v>50.700009999999999</v>
      </c>
      <c r="C21">
        <v>1.74261</v>
      </c>
      <c r="D21">
        <v>5</v>
      </c>
      <c r="E21">
        <v>6</v>
      </c>
      <c r="F21">
        <f t="shared" si="0"/>
        <v>1</v>
      </c>
      <c r="H21" s="38">
        <f t="shared" si="1"/>
        <v>211.3302722158445</v>
      </c>
      <c r="I21" s="38">
        <f t="shared" si="2"/>
        <v>185.87405554929589</v>
      </c>
      <c r="J21">
        <f t="shared" si="3"/>
        <v>41.21132612613453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E97-EFF9-824C-B505-8534416B0BB6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4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70</v>
      </c>
      <c r="H1" t="s">
        <v>26</v>
      </c>
      <c r="I1" t="s">
        <v>27</v>
      </c>
      <c r="J1" t="s">
        <v>35</v>
      </c>
    </row>
    <row r="2" spans="1:10">
      <c r="A2">
        <v>5.1105499999999999</v>
      </c>
      <c r="B2">
        <v>50.508620000000001</v>
      </c>
      <c r="C2">
        <v>2.52447</v>
      </c>
      <c r="D2">
        <v>4</v>
      </c>
      <c r="E2">
        <v>4</v>
      </c>
      <c r="F2">
        <f>ABS(D2-E2)</f>
        <v>0</v>
      </c>
      <c r="G2">
        <v>4.7185075609376597</v>
      </c>
      <c r="H2" s="38">
        <f>MIN(359, MAX(0, (A2 - $G$2 + 0.5) * 358 / 1 + 1))</f>
        <v>320.35119318431782</v>
      </c>
      <c r="I2" s="38">
        <f>IF(B2 &lt; $G$3,MAX(0,(B2 - $G$3  + 1) * (178.5 -1) / 1 + 1), MIN(359, (B2 - $G$3) * (359 - 178.5) / 2 + 178.5))</f>
        <v>185.04916488356326</v>
      </c>
      <c r="J2">
        <f>ABS(360/(MAX($E$2:$E$21)+1)*(E2+0.5)-H2) * ((620+(620/MAX($E$2:$E$21)) / 2 ) / 360)</f>
        <v>7.0695632053842203</v>
      </c>
    </row>
    <row r="3" spans="1:10">
      <c r="A3">
        <v>4.7548199999999996</v>
      </c>
      <c r="B3">
        <v>50.548789999999997</v>
      </c>
      <c r="C3">
        <v>2.0510700000000002</v>
      </c>
      <c r="D3">
        <v>2</v>
      </c>
      <c r="E3">
        <v>2</v>
      </c>
      <c r="F3">
        <f t="shared" ref="F3:F21" si="0">ABS(D3-E3)</f>
        <v>0</v>
      </c>
      <c r="G3">
        <v>50.436053076082402</v>
      </c>
      <c r="H3" s="38">
        <f t="shared" ref="H3:H21" si="1">MIN(359, MAX(0, (A3 - $G$2 + 0.5) * 358 / 1 + 1))</f>
        <v>192.99985318431769</v>
      </c>
      <c r="I3" s="38">
        <f t="shared" ref="I3:I21" si="2">IF(B3 &lt; $G$3,MAX(0,(B3 - $G$3  + 1) * (178.5 -1) / 1 + 1), MIN(359, (B3 - $G$3) * (359 - 178.5) / 2 + 178.5))</f>
        <v>188.67450738356294</v>
      </c>
      <c r="J3">
        <f t="shared" ref="J3:J21" si="3">ABS(360/(MAX($E$2:$E$21)+1)*(E3+0.5)-H3) * ((620+(620/MAX($E$2:$E$21)) / 2 ) / 360)</f>
        <v>25.187215544615519</v>
      </c>
    </row>
    <row r="4" spans="1:10">
      <c r="A4">
        <v>4.4446599999999998</v>
      </c>
      <c r="B4">
        <v>50.51379</v>
      </c>
      <c r="C4">
        <v>1.2564299999999999</v>
      </c>
      <c r="D4">
        <v>1</v>
      </c>
      <c r="E4">
        <v>1</v>
      </c>
      <c r="F4">
        <f t="shared" si="0"/>
        <v>0</v>
      </c>
      <c r="H4" s="38">
        <f t="shared" si="1"/>
        <v>81.962573184317776</v>
      </c>
      <c r="I4" s="38">
        <f t="shared" si="2"/>
        <v>185.51575738356325</v>
      </c>
      <c r="J4">
        <f t="shared" si="3"/>
        <v>50.447514455384308</v>
      </c>
    </row>
    <row r="5" spans="1:10">
      <c r="A5">
        <v>4.9112099999999996</v>
      </c>
      <c r="B5">
        <v>50.693910000000002</v>
      </c>
      <c r="C5">
        <v>1.31873</v>
      </c>
      <c r="D5">
        <v>3</v>
      </c>
      <c r="E5">
        <v>3</v>
      </c>
      <c r="F5">
        <f t="shared" si="0"/>
        <v>0</v>
      </c>
      <c r="H5" s="38">
        <f t="shared" si="1"/>
        <v>248.98747318431771</v>
      </c>
      <c r="I5" s="38">
        <f t="shared" si="2"/>
        <v>201.77158738356346</v>
      </c>
      <c r="J5">
        <f t="shared" si="3"/>
        <v>5.836770705384442</v>
      </c>
    </row>
    <row r="6" spans="1:10">
      <c r="A6">
        <v>4.0612000000000004</v>
      </c>
      <c r="B6">
        <v>50.693129999999996</v>
      </c>
      <c r="C6">
        <v>1.52982</v>
      </c>
      <c r="D6">
        <v>0</v>
      </c>
      <c r="E6">
        <v>0</v>
      </c>
      <c r="F6">
        <f t="shared" si="0"/>
        <v>0</v>
      </c>
      <c r="H6" s="38">
        <f t="shared" si="1"/>
        <v>0</v>
      </c>
      <c r="I6" s="38">
        <f t="shared" si="2"/>
        <v>201.7011923835629</v>
      </c>
      <c r="J6">
        <f t="shared" si="3"/>
        <v>69.75</v>
      </c>
    </row>
    <row r="7" spans="1:10">
      <c r="A7">
        <v>4.7922000000000002</v>
      </c>
      <c r="B7">
        <v>50.465429999999998</v>
      </c>
      <c r="C7">
        <v>2.7778499999999999</v>
      </c>
      <c r="D7">
        <v>2</v>
      </c>
      <c r="E7">
        <v>2</v>
      </c>
      <c r="F7">
        <f t="shared" si="0"/>
        <v>0</v>
      </c>
      <c r="H7" s="38">
        <f t="shared" si="1"/>
        <v>206.38189318431793</v>
      </c>
      <c r="I7" s="38">
        <f t="shared" si="2"/>
        <v>181.15126738356304</v>
      </c>
      <c r="J7">
        <f t="shared" si="3"/>
        <v>51.11491804461599</v>
      </c>
    </row>
    <row r="8" spans="1:10">
      <c r="A8">
        <v>5.0994000000000002</v>
      </c>
      <c r="B8">
        <v>50.65972</v>
      </c>
      <c r="C8">
        <v>1.87968</v>
      </c>
      <c r="D8">
        <v>4</v>
      </c>
      <c r="E8">
        <v>4</v>
      </c>
      <c r="F8">
        <f t="shared" si="0"/>
        <v>0</v>
      </c>
      <c r="H8" s="38">
        <f t="shared" si="1"/>
        <v>316.3594931843179</v>
      </c>
      <c r="I8" s="38">
        <f t="shared" si="2"/>
        <v>198.68593988356324</v>
      </c>
      <c r="J8">
        <f t="shared" si="3"/>
        <v>14.803481955384072</v>
      </c>
    </row>
    <row r="9" spans="1:10">
      <c r="A9">
        <v>4.4068899999999998</v>
      </c>
      <c r="B9">
        <v>50.530250000000002</v>
      </c>
      <c r="C9">
        <v>1.4730799999999999</v>
      </c>
      <c r="D9">
        <v>0</v>
      </c>
      <c r="E9">
        <v>1</v>
      </c>
      <c r="F9">
        <f t="shared" si="0"/>
        <v>1</v>
      </c>
      <c r="H9" s="38">
        <f t="shared" si="1"/>
        <v>68.440913184317751</v>
      </c>
      <c r="I9" s="38">
        <f t="shared" si="2"/>
        <v>187.00127238356345</v>
      </c>
      <c r="J9">
        <f t="shared" si="3"/>
        <v>76.645730705384352</v>
      </c>
    </row>
    <row r="10" spans="1:10">
      <c r="A10">
        <v>4.1465300000000003</v>
      </c>
      <c r="B10">
        <v>50.554839999999999</v>
      </c>
      <c r="C10">
        <v>1.9241999999999999</v>
      </c>
      <c r="D10">
        <v>0</v>
      </c>
      <c r="E10">
        <v>0</v>
      </c>
      <c r="F10">
        <f t="shared" si="0"/>
        <v>0</v>
      </c>
      <c r="H10" s="38">
        <f t="shared" si="1"/>
        <v>0</v>
      </c>
      <c r="I10" s="38">
        <f t="shared" si="2"/>
        <v>189.2205198835631</v>
      </c>
      <c r="J10">
        <f t="shared" si="3"/>
        <v>69.75</v>
      </c>
    </row>
    <row r="11" spans="1:10">
      <c r="A11">
        <v>4.9415800000000001</v>
      </c>
      <c r="B11">
        <v>50.660760000000003</v>
      </c>
      <c r="C11">
        <v>1.36168</v>
      </c>
      <c r="D11">
        <v>3</v>
      </c>
      <c r="E11">
        <v>3</v>
      </c>
      <c r="F11">
        <f t="shared" si="0"/>
        <v>0</v>
      </c>
      <c r="H11" s="38">
        <f t="shared" si="1"/>
        <v>259.85993318431787</v>
      </c>
      <c r="I11" s="38">
        <f t="shared" si="2"/>
        <v>198.77979988356353</v>
      </c>
      <c r="J11">
        <f t="shared" si="3"/>
        <v>15.228620544615868</v>
      </c>
    </row>
    <row r="12" spans="1:10">
      <c r="A12">
        <v>4.4831899999999996</v>
      </c>
      <c r="B12">
        <v>50.506619999999998</v>
      </c>
      <c r="C12">
        <v>1.49566</v>
      </c>
      <c r="D12">
        <v>1</v>
      </c>
      <c r="E12">
        <v>1</v>
      </c>
      <c r="F12">
        <f t="shared" si="0"/>
        <v>0</v>
      </c>
      <c r="H12" s="38">
        <f t="shared" si="1"/>
        <v>95.75631318431769</v>
      </c>
      <c r="I12" s="38">
        <f t="shared" si="2"/>
        <v>184.86866488356304</v>
      </c>
      <c r="J12">
        <f t="shared" si="3"/>
        <v>23.722143205384477</v>
      </c>
    </row>
    <row r="13" spans="1:10">
      <c r="A13">
        <v>4.7205599999999999</v>
      </c>
      <c r="B13">
        <v>50.494070000000001</v>
      </c>
      <c r="C13">
        <v>1.88991</v>
      </c>
      <c r="D13">
        <v>2</v>
      </c>
      <c r="E13">
        <v>2</v>
      </c>
      <c r="F13">
        <f t="shared" si="0"/>
        <v>0</v>
      </c>
      <c r="H13" s="38">
        <f t="shared" si="1"/>
        <v>180.73477318431779</v>
      </c>
      <c r="I13" s="38">
        <f t="shared" si="2"/>
        <v>183.73602738356328</v>
      </c>
      <c r="J13">
        <f t="shared" si="3"/>
        <v>1.4236230446157148</v>
      </c>
    </row>
    <row r="14" spans="1:10">
      <c r="A14">
        <v>4.1289499999999997</v>
      </c>
      <c r="B14">
        <v>50.571289999999998</v>
      </c>
      <c r="C14">
        <v>1.32565</v>
      </c>
      <c r="D14">
        <v>0</v>
      </c>
      <c r="E14">
        <v>0</v>
      </c>
      <c r="F14">
        <f t="shared" si="0"/>
        <v>0</v>
      </c>
      <c r="H14" s="38">
        <f t="shared" si="1"/>
        <v>0</v>
      </c>
      <c r="I14" s="38">
        <f t="shared" si="2"/>
        <v>190.70513238356301</v>
      </c>
      <c r="J14">
        <f t="shared" si="3"/>
        <v>69.75</v>
      </c>
    </row>
    <row r="15" spans="1:10">
      <c r="A15">
        <v>5.0016299999999996</v>
      </c>
      <c r="B15">
        <v>50.699210000000001</v>
      </c>
      <c r="C15">
        <v>1.5553900000000001</v>
      </c>
      <c r="D15">
        <v>3</v>
      </c>
      <c r="E15">
        <v>4</v>
      </c>
      <c r="F15">
        <f t="shared" si="0"/>
        <v>1</v>
      </c>
      <c r="H15" s="38">
        <f t="shared" si="1"/>
        <v>281.35783318431771</v>
      </c>
      <c r="I15" s="38">
        <f t="shared" si="2"/>
        <v>202.2499123835633</v>
      </c>
      <c r="J15">
        <f t="shared" si="3"/>
        <v>82.619198205384436</v>
      </c>
    </row>
    <row r="16" spans="1:10">
      <c r="A16">
        <v>4.9481900000000003</v>
      </c>
      <c r="B16">
        <v>50.697360000000003</v>
      </c>
      <c r="C16">
        <v>2.2833800000000002</v>
      </c>
      <c r="D16">
        <v>3</v>
      </c>
      <c r="E16">
        <v>3</v>
      </c>
      <c r="F16">
        <f t="shared" si="0"/>
        <v>0</v>
      </c>
      <c r="H16" s="38">
        <f t="shared" si="1"/>
        <v>262.22631318431797</v>
      </c>
      <c r="I16" s="38">
        <f t="shared" si="2"/>
        <v>202.08294988356351</v>
      </c>
      <c r="J16">
        <f t="shared" si="3"/>
        <v>19.813481794616074</v>
      </c>
    </row>
    <row r="17" spans="1:10">
      <c r="A17">
        <v>4.7613899999999996</v>
      </c>
      <c r="B17">
        <v>50.495600000000003</v>
      </c>
      <c r="C17">
        <v>1.31549</v>
      </c>
      <c r="D17">
        <v>2</v>
      </c>
      <c r="E17">
        <v>2</v>
      </c>
      <c r="F17">
        <f t="shared" si="0"/>
        <v>0</v>
      </c>
      <c r="H17" s="38">
        <f t="shared" si="1"/>
        <v>195.35191318431768</v>
      </c>
      <c r="I17" s="38">
        <f t="shared" si="2"/>
        <v>183.87410988356351</v>
      </c>
      <c r="J17">
        <f t="shared" si="3"/>
        <v>29.744331794615505</v>
      </c>
    </row>
    <row r="18" spans="1:10">
      <c r="A18">
        <v>5.1600400000000004</v>
      </c>
      <c r="B18">
        <v>50.522759999999998</v>
      </c>
      <c r="C18">
        <v>1.4522900000000001</v>
      </c>
      <c r="D18">
        <v>4</v>
      </c>
      <c r="E18">
        <v>4</v>
      </c>
      <c r="F18">
        <f t="shared" si="0"/>
        <v>0</v>
      </c>
      <c r="H18" s="38">
        <f t="shared" si="1"/>
        <v>338.068613184318</v>
      </c>
      <c r="I18" s="38">
        <f t="shared" si="2"/>
        <v>186.32529988356305</v>
      </c>
      <c r="J18">
        <f t="shared" si="3"/>
        <v>27.257938044616118</v>
      </c>
    </row>
    <row r="19" spans="1:10">
      <c r="A19">
        <v>4.0309600000000003</v>
      </c>
      <c r="B19">
        <v>50.655270000000002</v>
      </c>
      <c r="C19">
        <v>1.6524700000000001</v>
      </c>
      <c r="D19">
        <v>0</v>
      </c>
      <c r="E19">
        <v>0</v>
      </c>
      <c r="F19">
        <f t="shared" si="0"/>
        <v>0</v>
      </c>
      <c r="H19" s="38">
        <f t="shared" si="1"/>
        <v>0</v>
      </c>
      <c r="I19" s="38">
        <f t="shared" si="2"/>
        <v>198.28432738356338</v>
      </c>
      <c r="J19">
        <f t="shared" si="3"/>
        <v>69.75</v>
      </c>
    </row>
    <row r="20" spans="1:10">
      <c r="A20">
        <v>4.5079099999999999</v>
      </c>
      <c r="B20">
        <v>50.454410000000003</v>
      </c>
      <c r="C20">
        <v>1.4861599999999999</v>
      </c>
      <c r="D20">
        <v>1</v>
      </c>
      <c r="E20">
        <v>1</v>
      </c>
      <c r="F20">
        <f t="shared" si="0"/>
        <v>0</v>
      </c>
      <c r="H20" s="38">
        <f t="shared" si="1"/>
        <v>104.60607318431779</v>
      </c>
      <c r="I20" s="38">
        <f t="shared" si="2"/>
        <v>180.15671238356347</v>
      </c>
      <c r="J20">
        <f t="shared" si="3"/>
        <v>6.5757332053842754</v>
      </c>
    </row>
    <row r="21" spans="1:10">
      <c r="A21">
        <v>4.87277</v>
      </c>
      <c r="B21">
        <v>50.561630000000001</v>
      </c>
      <c r="C21">
        <v>1.32921</v>
      </c>
      <c r="D21">
        <v>3</v>
      </c>
      <c r="E21">
        <v>3</v>
      </c>
      <c r="F21">
        <f t="shared" si="0"/>
        <v>0</v>
      </c>
      <c r="H21" s="38">
        <f t="shared" si="1"/>
        <v>235.22595318431786</v>
      </c>
      <c r="I21" s="38">
        <f t="shared" si="2"/>
        <v>189.8333173835633</v>
      </c>
      <c r="J21">
        <f t="shared" si="3"/>
        <v>32.499715705384148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AA6E-86A8-244E-94BB-3CA8B13D7CCA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59</v>
      </c>
      <c r="H1" t="s">
        <v>26</v>
      </c>
      <c r="I1" t="s">
        <v>27</v>
      </c>
      <c r="J1" t="s">
        <v>35</v>
      </c>
    </row>
    <row r="2" spans="1:10">
      <c r="A2">
        <v>6.1968199999999998</v>
      </c>
      <c r="B2">
        <v>48.618870000000001</v>
      </c>
      <c r="C2">
        <v>2.3279800000000002</v>
      </c>
      <c r="D2">
        <v>19</v>
      </c>
      <c r="E2">
        <v>16</v>
      </c>
      <c r="F2">
        <f>ABS(D2-E2)</f>
        <v>3</v>
      </c>
      <c r="G2">
        <v>5.7055467899620904</v>
      </c>
      <c r="H2" s="38">
        <f>MIN(359, MAX(0, (A2 - $G$2 + 0.5) * 358 / 1 + 1))</f>
        <v>355.87580919357157</v>
      </c>
      <c r="I2" s="38">
        <f>IF(B2 &lt; $G$3,MAX(0,(B2 - $G$3  + 1) * (178.5 -1) / 1 + 1), MIN(359, (B2 - $G$3) * (359 - 178.5) / 2 + 178.5))</f>
        <v>193.90233684045458</v>
      </c>
      <c r="J2">
        <f>ABS(360/(MAX($E$2:$E$21)+1)*(E2+0.5)-H2) * ((620+(620/MAX($E$2:$E$21)) / 2 ) / 360)</f>
        <v>104.06557502197079</v>
      </c>
    </row>
    <row r="3" spans="1:10">
      <c r="A3">
        <v>5.8172699999999997</v>
      </c>
      <c r="B3">
        <v>48.478189999999998</v>
      </c>
      <c r="C3">
        <v>2.1764000000000001</v>
      </c>
      <c r="D3">
        <v>12</v>
      </c>
      <c r="E3">
        <v>12</v>
      </c>
      <c r="F3">
        <f t="shared" ref="F3:F21" si="0">ABS(D3-E3)</f>
        <v>0</v>
      </c>
      <c r="G3">
        <v>48.448206987917402</v>
      </c>
      <c r="H3" s="38">
        <f t="shared" ref="H3:H21" si="1">MIN(359, MAX(0, (A3 - $G$2 + 0.5) * 358 / 1 + 1))</f>
        <v>219.99690919357153</v>
      </c>
      <c r="I3" s="38">
        <f t="shared" ref="I3:I21" si="2">IF(B3 &lt; $G$3,MAX(0,(B3 - $G$3  + 1) * (178.5 -1) / 1 + 1), MIN(359, (B3 - $G$3) * (359 - 178.5) / 2 + 178.5))</f>
        <v>181.20596684045427</v>
      </c>
      <c r="J3">
        <f t="shared" ref="J3:J21" si="3">ABS(360/(MAX($E$2:$E$21)+1)*(E3+0.5)-H3) * ((620+(620/MAX($E$2:$E$21)) / 2 ) / 360)</f>
        <v>8.843182434169627</v>
      </c>
    </row>
    <row r="4" spans="1:10">
      <c r="A4">
        <v>5.5106200000000003</v>
      </c>
      <c r="B4">
        <v>47.770679999999999</v>
      </c>
      <c r="C4">
        <v>2.4722599999999999</v>
      </c>
      <c r="D4">
        <v>6</v>
      </c>
      <c r="E4">
        <v>6</v>
      </c>
      <c r="F4">
        <f t="shared" si="0"/>
        <v>0</v>
      </c>
      <c r="H4" s="38">
        <f t="shared" si="1"/>
        <v>110.21620919357174</v>
      </c>
      <c r="I4" s="38">
        <f t="shared" si="2"/>
        <v>58.238959644660916</v>
      </c>
      <c r="J4">
        <f t="shared" si="3"/>
        <v>11.990647785046436</v>
      </c>
    </row>
    <row r="5" spans="1:10">
      <c r="A5">
        <v>5.8582299999999998</v>
      </c>
      <c r="B5">
        <v>48.563299999999998</v>
      </c>
      <c r="C5">
        <v>2.1474299999999999</v>
      </c>
      <c r="D5">
        <v>13</v>
      </c>
      <c r="E5">
        <v>13</v>
      </c>
      <c r="F5">
        <f t="shared" si="0"/>
        <v>0</v>
      </c>
      <c r="H5" s="38">
        <f t="shared" si="1"/>
        <v>234.66058919357158</v>
      </c>
      <c r="I5" s="38">
        <f t="shared" si="2"/>
        <v>188.88714434045431</v>
      </c>
      <c r="J5">
        <f t="shared" si="3"/>
        <v>14.740274363994089</v>
      </c>
    </row>
    <row r="6" spans="1:10">
      <c r="A6">
        <v>5.9795499999999997</v>
      </c>
      <c r="B6">
        <v>48.639969999999998</v>
      </c>
      <c r="C6">
        <v>1.4845200000000001</v>
      </c>
      <c r="D6">
        <v>15</v>
      </c>
      <c r="E6">
        <v>15</v>
      </c>
      <c r="F6">
        <f t="shared" si="0"/>
        <v>0</v>
      </c>
      <c r="H6" s="38">
        <f t="shared" si="1"/>
        <v>278.09314919357155</v>
      </c>
      <c r="I6" s="38">
        <f t="shared" si="2"/>
        <v>195.80661184045431</v>
      </c>
      <c r="J6">
        <f t="shared" si="3"/>
        <v>1.6028985745204645</v>
      </c>
    </row>
    <row r="7" spans="1:10">
      <c r="A7">
        <v>5.7651599999999998</v>
      </c>
      <c r="B7">
        <v>48.518799999999999</v>
      </c>
      <c r="C7">
        <v>1.26017</v>
      </c>
      <c r="D7">
        <v>11</v>
      </c>
      <c r="E7">
        <v>11</v>
      </c>
      <c r="F7">
        <f t="shared" si="0"/>
        <v>0</v>
      </c>
      <c r="H7" s="38">
        <f t="shared" si="1"/>
        <v>201.34152919357157</v>
      </c>
      <c r="I7" s="38">
        <f t="shared" si="2"/>
        <v>184.87101934045435</v>
      </c>
      <c r="J7">
        <f t="shared" si="3"/>
        <v>10.001595328906383</v>
      </c>
    </row>
    <row r="8" spans="1:10">
      <c r="A8">
        <v>6.1190199999999999</v>
      </c>
      <c r="B8">
        <v>48.66995</v>
      </c>
      <c r="C8">
        <v>1.8434299999999999</v>
      </c>
      <c r="D8">
        <v>18</v>
      </c>
      <c r="E8">
        <v>18</v>
      </c>
      <c r="F8">
        <f t="shared" si="0"/>
        <v>0</v>
      </c>
      <c r="H8" s="38">
        <f t="shared" si="1"/>
        <v>328.02340919357158</v>
      </c>
      <c r="I8" s="38">
        <f t="shared" si="2"/>
        <v>198.51230684045447</v>
      </c>
      <c r="J8">
        <f t="shared" si="3"/>
        <v>8.7963425218888283</v>
      </c>
    </row>
    <row r="9" spans="1:10">
      <c r="A9">
        <v>6.0627899999999997</v>
      </c>
      <c r="B9">
        <v>48.684469999999997</v>
      </c>
      <c r="C9">
        <v>1.6894499999999999</v>
      </c>
      <c r="D9">
        <v>17</v>
      </c>
      <c r="E9">
        <v>17</v>
      </c>
      <c r="F9">
        <f t="shared" si="0"/>
        <v>0</v>
      </c>
      <c r="H9" s="38">
        <f t="shared" si="1"/>
        <v>307.89306919357153</v>
      </c>
      <c r="I9" s="38">
        <f t="shared" si="2"/>
        <v>199.82273684045424</v>
      </c>
      <c r="J9">
        <f t="shared" si="3"/>
        <v>12.561811907853821</v>
      </c>
    </row>
    <row r="10" spans="1:10">
      <c r="A10">
        <v>5.4515000000000002</v>
      </c>
      <c r="B10">
        <v>47.552520000000001</v>
      </c>
      <c r="C10">
        <v>6.3898799999999998</v>
      </c>
      <c r="D10">
        <v>4</v>
      </c>
      <c r="E10">
        <v>4</v>
      </c>
      <c r="F10">
        <f t="shared" si="0"/>
        <v>0</v>
      </c>
      <c r="H10" s="38">
        <f t="shared" si="1"/>
        <v>89.051249193571721</v>
      </c>
      <c r="I10" s="38">
        <f t="shared" si="2"/>
        <v>19.515559644661366</v>
      </c>
      <c r="J10">
        <f t="shared" si="3"/>
        <v>14.230936074602646</v>
      </c>
    </row>
    <row r="11" spans="1:10">
      <c r="A11">
        <v>6.5354799999999997</v>
      </c>
      <c r="B11">
        <v>48.203850000000003</v>
      </c>
      <c r="C11">
        <v>1.5068900000000001</v>
      </c>
      <c r="D11">
        <v>19</v>
      </c>
      <c r="E11">
        <v>19</v>
      </c>
      <c r="F11">
        <f t="shared" si="0"/>
        <v>0</v>
      </c>
      <c r="H11" s="38">
        <f t="shared" si="1"/>
        <v>359</v>
      </c>
      <c r="I11" s="38">
        <f t="shared" si="2"/>
        <v>135.12663464466164</v>
      </c>
      <c r="J11">
        <f t="shared" si="3"/>
        <v>14.140350877192981</v>
      </c>
    </row>
    <row r="12" spans="1:10">
      <c r="A12">
        <v>5.5729699999999998</v>
      </c>
      <c r="B12">
        <v>47.749380000000002</v>
      </c>
      <c r="C12">
        <v>2.8918499999999998</v>
      </c>
      <c r="D12">
        <v>7</v>
      </c>
      <c r="E12">
        <v>7</v>
      </c>
      <c r="F12">
        <f t="shared" si="0"/>
        <v>0</v>
      </c>
      <c r="H12" s="38">
        <f t="shared" si="1"/>
        <v>132.53750919357154</v>
      </c>
      <c r="I12" s="38">
        <f t="shared" si="2"/>
        <v>54.45820964466153</v>
      </c>
      <c r="J12">
        <f t="shared" si="3"/>
        <v>4.3525605043450453</v>
      </c>
    </row>
    <row r="13" spans="1:10">
      <c r="A13">
        <v>5.9251100000000001</v>
      </c>
      <c r="B13">
        <v>48.61</v>
      </c>
      <c r="C13">
        <v>2.7110599999999998</v>
      </c>
      <c r="D13">
        <v>14</v>
      </c>
      <c r="E13">
        <v>14</v>
      </c>
      <c r="F13">
        <f t="shared" si="0"/>
        <v>0</v>
      </c>
      <c r="H13" s="38">
        <f t="shared" si="1"/>
        <v>258.60362919357169</v>
      </c>
      <c r="I13" s="38">
        <f t="shared" si="2"/>
        <v>193.10181934045443</v>
      </c>
      <c r="J13">
        <f t="shared" si="3"/>
        <v>4.2356905043447721</v>
      </c>
    </row>
    <row r="14" spans="1:10">
      <c r="A14">
        <v>5.62662</v>
      </c>
      <c r="B14">
        <v>48.097999999999999</v>
      </c>
      <c r="C14">
        <v>3.1161799999999999</v>
      </c>
      <c r="D14">
        <v>8</v>
      </c>
      <c r="E14">
        <v>8</v>
      </c>
      <c r="F14">
        <f t="shared" si="0"/>
        <v>0</v>
      </c>
      <c r="H14" s="38">
        <f t="shared" si="1"/>
        <v>151.74420919357161</v>
      </c>
      <c r="I14" s="38">
        <f t="shared" si="2"/>
        <v>116.33825964466097</v>
      </c>
      <c r="J14">
        <f t="shared" si="3"/>
        <v>2.2196653289063271</v>
      </c>
    </row>
    <row r="15" spans="1:10">
      <c r="A15">
        <v>5.7470699999999999</v>
      </c>
      <c r="B15">
        <v>48.428820000000002</v>
      </c>
      <c r="C15">
        <v>1.5525800000000001</v>
      </c>
      <c r="D15">
        <v>10</v>
      </c>
      <c r="E15">
        <v>10</v>
      </c>
      <c r="F15">
        <f t="shared" si="0"/>
        <v>0</v>
      </c>
      <c r="H15" s="38">
        <f t="shared" si="1"/>
        <v>194.86530919357159</v>
      </c>
      <c r="I15" s="38">
        <f t="shared" si="2"/>
        <v>175.05880964466147</v>
      </c>
      <c r="J15">
        <f t="shared" si="3"/>
        <v>10.367191250041012</v>
      </c>
    </row>
    <row r="16" spans="1:10">
      <c r="A16">
        <v>5.2530099999999997</v>
      </c>
      <c r="B16">
        <v>47.067900000000002</v>
      </c>
      <c r="C16">
        <v>2.9784099999999998</v>
      </c>
      <c r="D16">
        <v>0</v>
      </c>
      <c r="E16">
        <v>1</v>
      </c>
      <c r="F16">
        <f t="shared" si="0"/>
        <v>1</v>
      </c>
      <c r="H16" s="38">
        <f t="shared" si="1"/>
        <v>17.991829193571537</v>
      </c>
      <c r="I16" s="38">
        <f t="shared" si="2"/>
        <v>0</v>
      </c>
      <c r="J16">
        <f t="shared" si="3"/>
        <v>15.922336995573115</v>
      </c>
    </row>
    <row r="17" spans="1:10">
      <c r="A17">
        <v>4.8168300000000004</v>
      </c>
      <c r="B17">
        <v>47.286549999999998</v>
      </c>
      <c r="C17">
        <v>1.3642700000000001</v>
      </c>
      <c r="D17">
        <v>0</v>
      </c>
      <c r="E17">
        <v>0</v>
      </c>
      <c r="F17">
        <f t="shared" si="0"/>
        <v>0</v>
      </c>
      <c r="H17" s="38">
        <f t="shared" si="1"/>
        <v>0</v>
      </c>
      <c r="I17" s="38">
        <f t="shared" si="2"/>
        <v>0</v>
      </c>
      <c r="J17">
        <f t="shared" si="3"/>
        <v>15.907894736842104</v>
      </c>
    </row>
    <row r="18" spans="1:10">
      <c r="A18">
        <v>5.6672200000000004</v>
      </c>
      <c r="B18">
        <v>48.330030000000001</v>
      </c>
      <c r="C18">
        <v>2.2830300000000001</v>
      </c>
      <c r="D18">
        <v>9</v>
      </c>
      <c r="E18">
        <v>9</v>
      </c>
      <c r="F18">
        <f t="shared" si="0"/>
        <v>0</v>
      </c>
      <c r="H18" s="38">
        <f t="shared" si="1"/>
        <v>166.27900919357177</v>
      </c>
      <c r="I18" s="38">
        <f t="shared" si="2"/>
        <v>157.52358464466127</v>
      </c>
      <c r="J18">
        <f t="shared" si="3"/>
        <v>8.3445583113621833</v>
      </c>
    </row>
    <row r="19" spans="1:10">
      <c r="A19">
        <v>5.4925499999999996</v>
      </c>
      <c r="B19">
        <v>47.568779999999997</v>
      </c>
      <c r="C19">
        <v>3.26329</v>
      </c>
      <c r="D19">
        <v>5</v>
      </c>
      <c r="E19">
        <v>5</v>
      </c>
      <c r="F19">
        <f t="shared" si="0"/>
        <v>0</v>
      </c>
      <c r="H19" s="38">
        <f t="shared" si="1"/>
        <v>103.74714919357149</v>
      </c>
      <c r="I19" s="38">
        <f t="shared" si="2"/>
        <v>22.401709644660567</v>
      </c>
      <c r="J19">
        <f t="shared" si="3"/>
        <v>8.3907944079355676</v>
      </c>
    </row>
    <row r="20" spans="1:10">
      <c r="A20">
        <v>5.3763300000000003</v>
      </c>
      <c r="B20">
        <v>47.510840000000002</v>
      </c>
      <c r="C20">
        <v>1.48193</v>
      </c>
      <c r="D20">
        <v>3</v>
      </c>
      <c r="E20">
        <v>3</v>
      </c>
      <c r="F20">
        <f t="shared" si="0"/>
        <v>0</v>
      </c>
      <c r="H20" s="38">
        <f t="shared" si="1"/>
        <v>62.140389193571728</v>
      </c>
      <c r="I20" s="38">
        <f t="shared" si="2"/>
        <v>12.117359644661455</v>
      </c>
      <c r="J20">
        <f t="shared" si="3"/>
        <v>1.5193998025903221</v>
      </c>
    </row>
    <row r="21" spans="1:10">
      <c r="A21">
        <v>5.3199899999999998</v>
      </c>
      <c r="B21">
        <v>46.920859999999998</v>
      </c>
      <c r="C21">
        <v>1.15012</v>
      </c>
      <c r="D21">
        <v>2</v>
      </c>
      <c r="E21">
        <v>2</v>
      </c>
      <c r="F21">
        <f t="shared" si="0"/>
        <v>0</v>
      </c>
      <c r="H21" s="38">
        <f t="shared" si="1"/>
        <v>41.970669193571553</v>
      </c>
      <c r="I21" s="38">
        <f t="shared" si="2"/>
        <v>0</v>
      </c>
      <c r="J21">
        <f t="shared" si="3"/>
        <v>5.3544750657485274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22AF-7B42-8B4D-94CC-FFB096CC1BF3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60</v>
      </c>
      <c r="H1" t="s">
        <v>26</v>
      </c>
      <c r="I1" t="s">
        <v>27</v>
      </c>
      <c r="J1" t="s">
        <v>35</v>
      </c>
    </row>
    <row r="2" spans="1:10">
      <c r="A2">
        <v>5.9944699999999997</v>
      </c>
      <c r="B2">
        <v>48.250010000000003</v>
      </c>
      <c r="C2">
        <v>3.7927599999999999</v>
      </c>
      <c r="D2">
        <v>10</v>
      </c>
      <c r="E2">
        <v>10</v>
      </c>
      <c r="F2">
        <f>ABS(D2-E2)</f>
        <v>0</v>
      </c>
      <c r="G2">
        <v>5.8235400001789603</v>
      </c>
      <c r="H2" s="38">
        <f>MIN(359, MAX(0, (A2 - $G$2 + 0.5) * 358 / 1 + 1))</f>
        <v>241.19293993593212</v>
      </c>
      <c r="I2" s="38">
        <f>IF(B2 &lt; $G$3,MAX(0,(B2 - $G$3  + 1) * (178.5 -1) / 1 + 1), MIN(359, (B2 - $G$3) * (359 - 178.5) / 2 + 178.5))</f>
        <v>132.27845735692298</v>
      </c>
      <c r="J2">
        <f>ABS(360/(MAX($E$2:$E$21)+1)*(E2+0.5)-H2) * ((620+(620/MAX($E$2:$E$21)) / 2 ) / 360)</f>
        <v>19.276878963486162</v>
      </c>
    </row>
    <row r="3" spans="1:10">
      <c r="A3">
        <v>6.1438699999999997</v>
      </c>
      <c r="B3">
        <v>48.22</v>
      </c>
      <c r="C3">
        <v>3.0068100000000002</v>
      </c>
      <c r="D3">
        <v>12</v>
      </c>
      <c r="E3">
        <v>12</v>
      </c>
      <c r="F3">
        <f t="shared" ref="F3:F21" si="0">ABS(D3-E3)</f>
        <v>0</v>
      </c>
      <c r="G3">
        <v>48.510413057144099</v>
      </c>
      <c r="H3" s="38">
        <f t="shared" ref="H3:H21" si="1">MIN(359, MAX(0, (A3 - $G$2 + 0.5) * 358 / 1 + 1))</f>
        <v>294.67813993593211</v>
      </c>
      <c r="I3" s="38">
        <f t="shared" ref="I3:I21" si="2">IF(B3 &lt; $G$3,MAX(0,(B3 - $G$3  + 1) * (178.5 -1) / 1 + 1), MIN(359, (B3 - $G$3) * (359 - 178.5) / 2 + 178.5))</f>
        <v>126.95168235692222</v>
      </c>
      <c r="J3">
        <f t="shared" ref="J3:J21" si="3">ABS(360/(MAX($E$2:$E$21)+1)*(E3+0.5)-H3) * ((620+(620/MAX($E$2:$E$21)) / 2 ) / 360)</f>
        <v>9.492762296819512</v>
      </c>
    </row>
    <row r="4" spans="1:10">
      <c r="A4">
        <v>6.0705400000000003</v>
      </c>
      <c r="B4">
        <v>48.25</v>
      </c>
      <c r="C4">
        <v>1.69354</v>
      </c>
      <c r="D4">
        <v>11</v>
      </c>
      <c r="E4">
        <v>11</v>
      </c>
      <c r="F4">
        <f t="shared" si="0"/>
        <v>0</v>
      </c>
      <c r="H4" s="38">
        <f t="shared" si="1"/>
        <v>268.42599993593228</v>
      </c>
      <c r="I4" s="38">
        <f t="shared" si="2"/>
        <v>132.27668235692244</v>
      </c>
      <c r="J4">
        <f t="shared" si="3"/>
        <v>13.509972336501741</v>
      </c>
    </row>
    <row r="5" spans="1:10">
      <c r="A5">
        <v>6.5303100000000001</v>
      </c>
      <c r="B5">
        <v>47.873190000000001</v>
      </c>
      <c r="C5">
        <v>1.1829700000000001</v>
      </c>
      <c r="D5">
        <v>14</v>
      </c>
      <c r="E5">
        <v>14</v>
      </c>
      <c r="F5">
        <f t="shared" si="0"/>
        <v>0</v>
      </c>
      <c r="H5" s="38">
        <f t="shared" si="1"/>
        <v>359</v>
      </c>
      <c r="I5" s="38">
        <f t="shared" si="2"/>
        <v>65.392907356922606</v>
      </c>
      <c r="J5">
        <f t="shared" si="3"/>
        <v>19.621031746031743</v>
      </c>
    </row>
    <row r="6" spans="1:10">
      <c r="A6">
        <v>5.6408199999999997</v>
      </c>
      <c r="B6">
        <v>47.52216</v>
      </c>
      <c r="C6">
        <v>4.3652800000000003</v>
      </c>
      <c r="D6">
        <v>4</v>
      </c>
      <c r="E6">
        <v>3</v>
      </c>
      <c r="F6">
        <f t="shared" si="0"/>
        <v>1</v>
      </c>
      <c r="H6" s="38">
        <f t="shared" si="1"/>
        <v>114.5862399359321</v>
      </c>
      <c r="I6" s="38">
        <f t="shared" si="2"/>
        <v>3.0850823569223387</v>
      </c>
      <c r="J6">
        <f t="shared" si="3"/>
        <v>54.557598615878881</v>
      </c>
    </row>
    <row r="7" spans="1:10">
      <c r="A7">
        <v>6.2023099999999998</v>
      </c>
      <c r="B7">
        <v>48.221870000000003</v>
      </c>
      <c r="C7">
        <v>2.8222</v>
      </c>
      <c r="D7">
        <v>13</v>
      </c>
      <c r="E7">
        <v>13</v>
      </c>
      <c r="F7">
        <f t="shared" si="0"/>
        <v>0</v>
      </c>
      <c r="H7" s="38">
        <f t="shared" si="1"/>
        <v>315.5996599359321</v>
      </c>
      <c r="I7" s="38">
        <f t="shared" si="2"/>
        <v>127.2836073569229</v>
      </c>
      <c r="J7">
        <f t="shared" si="3"/>
        <v>14.983939915867154</v>
      </c>
    </row>
    <row r="8" spans="1:10">
      <c r="A8">
        <v>4.6196999999999999</v>
      </c>
      <c r="B8">
        <v>47.586460000000002</v>
      </c>
      <c r="C8">
        <v>1.5534699999999999</v>
      </c>
      <c r="D8">
        <v>0</v>
      </c>
      <c r="E8">
        <v>0</v>
      </c>
      <c r="F8">
        <f t="shared" si="0"/>
        <v>0</v>
      </c>
      <c r="H8" s="38">
        <f t="shared" si="1"/>
        <v>0</v>
      </c>
      <c r="I8" s="38">
        <f t="shared" si="2"/>
        <v>14.498332356922855</v>
      </c>
      <c r="J8">
        <f t="shared" si="3"/>
        <v>21.404761904761905</v>
      </c>
    </row>
    <row r="9" spans="1:10">
      <c r="A9">
        <v>5.4214099999999998</v>
      </c>
      <c r="B9">
        <v>47.268790000000003</v>
      </c>
      <c r="C9">
        <v>4.1067299999999998</v>
      </c>
      <c r="D9">
        <v>1</v>
      </c>
      <c r="E9">
        <v>1</v>
      </c>
      <c r="F9">
        <f t="shared" si="0"/>
        <v>0</v>
      </c>
      <c r="H9" s="38">
        <f t="shared" si="1"/>
        <v>36.037459935932141</v>
      </c>
      <c r="I9" s="38">
        <f t="shared" si="2"/>
        <v>0</v>
      </c>
      <c r="J9">
        <f t="shared" si="3"/>
        <v>6.6818417466259092E-2</v>
      </c>
    </row>
    <row r="10" spans="1:10">
      <c r="A10">
        <v>5.7063300000000003</v>
      </c>
      <c r="B10">
        <v>47.750489999999999</v>
      </c>
      <c r="C10">
        <v>3.9571999999999998</v>
      </c>
      <c r="D10">
        <v>5</v>
      </c>
      <c r="E10">
        <v>5</v>
      </c>
      <c r="F10">
        <f t="shared" si="0"/>
        <v>0</v>
      </c>
      <c r="H10" s="38">
        <f t="shared" si="1"/>
        <v>138.03881993593231</v>
      </c>
      <c r="I10" s="38">
        <f t="shared" si="2"/>
        <v>43.613657356922289</v>
      </c>
      <c r="J10">
        <f t="shared" si="3"/>
        <v>10.771625242863385</v>
      </c>
    </row>
    <row r="11" spans="1:10">
      <c r="A11">
        <v>5.48088</v>
      </c>
      <c r="B11">
        <v>47.339309999999998</v>
      </c>
      <c r="C11">
        <v>4.1428399999999996</v>
      </c>
      <c r="D11">
        <v>2</v>
      </c>
      <c r="E11">
        <v>2</v>
      </c>
      <c r="F11">
        <f t="shared" si="0"/>
        <v>0</v>
      </c>
      <c r="H11" s="38">
        <f t="shared" si="1"/>
        <v>57.327719935932187</v>
      </c>
      <c r="I11" s="38">
        <f t="shared" si="2"/>
        <v>0</v>
      </c>
      <c r="J11">
        <f t="shared" si="3"/>
        <v>4.7666265428511183</v>
      </c>
    </row>
    <row r="12" spans="1:10">
      <c r="A12">
        <v>5.69238</v>
      </c>
      <c r="B12">
        <v>47.781570000000002</v>
      </c>
      <c r="C12">
        <v>2.1924000000000001</v>
      </c>
      <c r="D12">
        <v>5</v>
      </c>
      <c r="E12">
        <v>4</v>
      </c>
      <c r="F12">
        <f t="shared" si="0"/>
        <v>1</v>
      </c>
      <c r="H12" s="38">
        <f t="shared" si="1"/>
        <v>133.04471993593219</v>
      </c>
      <c r="I12" s="38">
        <f t="shared" si="2"/>
        <v>49.130357356922801</v>
      </c>
      <c r="J12">
        <f t="shared" si="3"/>
        <v>44.673022266672696</v>
      </c>
    </row>
    <row r="13" spans="1:10">
      <c r="A13">
        <v>5.8187499999999996</v>
      </c>
      <c r="B13">
        <v>48.449809999999999</v>
      </c>
      <c r="C13">
        <v>2.2963</v>
      </c>
      <c r="D13">
        <v>7</v>
      </c>
      <c r="E13">
        <v>7</v>
      </c>
      <c r="F13">
        <f t="shared" si="0"/>
        <v>0</v>
      </c>
      <c r="H13" s="38">
        <f t="shared" si="1"/>
        <v>178.28517993593206</v>
      </c>
      <c r="I13" s="38">
        <f t="shared" si="2"/>
        <v>167.74295735692232</v>
      </c>
      <c r="J13">
        <f t="shared" si="3"/>
        <v>3.0587762650735608</v>
      </c>
    </row>
    <row r="14" spans="1:10">
      <c r="A14">
        <v>5.98935</v>
      </c>
      <c r="B14">
        <v>48.259180000000001</v>
      </c>
      <c r="C14">
        <v>2.1044</v>
      </c>
      <c r="D14">
        <v>9</v>
      </c>
      <c r="E14">
        <v>9</v>
      </c>
      <c r="F14">
        <f t="shared" si="0"/>
        <v>0</v>
      </c>
      <c r="H14" s="38">
        <f t="shared" si="1"/>
        <v>239.35997993593219</v>
      </c>
      <c r="I14" s="38">
        <f t="shared" si="2"/>
        <v>133.90613235692254</v>
      </c>
      <c r="J14">
        <f t="shared" si="3"/>
        <v>20.263138814291739</v>
      </c>
    </row>
    <row r="15" spans="1:10">
      <c r="A15">
        <v>5.7307499999999996</v>
      </c>
      <c r="B15">
        <v>48.511769999999999</v>
      </c>
      <c r="C15">
        <v>1.2455700000000001</v>
      </c>
      <c r="D15">
        <v>6</v>
      </c>
      <c r="E15">
        <v>6</v>
      </c>
      <c r="F15">
        <f t="shared" si="0"/>
        <v>0</v>
      </c>
      <c r="H15" s="38">
        <f t="shared" si="1"/>
        <v>146.78117993593204</v>
      </c>
      <c r="I15" s="38">
        <f t="shared" si="2"/>
        <v>178.62246409274493</v>
      </c>
      <c r="J15">
        <f t="shared" si="3"/>
        <v>16.443887376184705</v>
      </c>
    </row>
    <row r="16" spans="1:10">
      <c r="A16">
        <v>5.8267499999999997</v>
      </c>
      <c r="B16">
        <v>48.329009999999997</v>
      </c>
      <c r="C16">
        <v>2.1400199999999998</v>
      </c>
      <c r="D16">
        <v>7</v>
      </c>
      <c r="E16">
        <v>8</v>
      </c>
      <c r="F16">
        <f t="shared" si="0"/>
        <v>1</v>
      </c>
      <c r="H16" s="38">
        <f t="shared" si="1"/>
        <v>181.14917993593207</v>
      </c>
      <c r="I16" s="38">
        <f t="shared" si="2"/>
        <v>146.30095735692183</v>
      </c>
      <c r="J16">
        <f t="shared" si="3"/>
        <v>40.759696899994182</v>
      </c>
    </row>
    <row r="17" spans="1:10">
      <c r="A17">
        <v>6.0164</v>
      </c>
      <c r="B17">
        <v>48.25</v>
      </c>
      <c r="C17">
        <v>3.2373400000000001</v>
      </c>
      <c r="D17">
        <v>10</v>
      </c>
      <c r="E17">
        <v>10</v>
      </c>
      <c r="F17">
        <f t="shared" si="0"/>
        <v>0</v>
      </c>
      <c r="H17" s="38">
        <f t="shared" si="1"/>
        <v>249.04387993593218</v>
      </c>
      <c r="I17" s="38">
        <f t="shared" si="2"/>
        <v>132.27668235692244</v>
      </c>
      <c r="J17">
        <f t="shared" si="3"/>
        <v>5.2729205111050961</v>
      </c>
    </row>
    <row r="18" spans="1:10">
      <c r="A18">
        <v>5.5660100000000003</v>
      </c>
      <c r="B18">
        <v>47.45937</v>
      </c>
      <c r="C18">
        <v>4.5814300000000001</v>
      </c>
      <c r="D18">
        <v>3</v>
      </c>
      <c r="E18">
        <v>3</v>
      </c>
      <c r="F18">
        <f t="shared" si="0"/>
        <v>0</v>
      </c>
      <c r="H18" s="38">
        <f t="shared" si="1"/>
        <v>87.804259935932322</v>
      </c>
      <c r="I18" s="38">
        <f t="shared" si="2"/>
        <v>0</v>
      </c>
      <c r="J18">
        <f t="shared" si="3"/>
        <v>6.7857731793713434</v>
      </c>
    </row>
    <row r="19" spans="1:10">
      <c r="A19">
        <v>5.8944299999999998</v>
      </c>
      <c r="B19">
        <v>48.306710000000002</v>
      </c>
      <c r="C19">
        <v>2.6099299999999999</v>
      </c>
      <c r="D19">
        <v>8</v>
      </c>
      <c r="E19">
        <v>8</v>
      </c>
      <c r="F19">
        <f t="shared" si="0"/>
        <v>0</v>
      </c>
      <c r="H19" s="38">
        <f t="shared" si="1"/>
        <v>205.37861993593214</v>
      </c>
      <c r="I19" s="38">
        <f t="shared" si="2"/>
        <v>142.34270735692286</v>
      </c>
      <c r="J19">
        <f t="shared" si="3"/>
        <v>2.4590859571487895</v>
      </c>
    </row>
    <row r="20" spans="1:10">
      <c r="A20">
        <v>5.7404299999999999</v>
      </c>
      <c r="B20">
        <v>48.530889999999999</v>
      </c>
      <c r="C20">
        <v>1.21445</v>
      </c>
      <c r="D20">
        <v>6</v>
      </c>
      <c r="E20">
        <v>6</v>
      </c>
      <c r="F20">
        <f t="shared" si="0"/>
        <v>0</v>
      </c>
      <c r="H20" s="38">
        <f t="shared" si="1"/>
        <v>150.24661993593216</v>
      </c>
      <c r="I20" s="38">
        <f t="shared" si="2"/>
        <v>180.348044092745</v>
      </c>
      <c r="J20">
        <f t="shared" si="3"/>
        <v>10.262477534914659</v>
      </c>
    </row>
    <row r="21" spans="1:10">
      <c r="A21">
        <v>5.6983199999999998</v>
      </c>
      <c r="B21">
        <v>47.656610000000001</v>
      </c>
      <c r="C21">
        <v>5.0296099999999999</v>
      </c>
      <c r="D21">
        <v>5</v>
      </c>
      <c r="E21">
        <v>5</v>
      </c>
      <c r="F21">
        <f t="shared" si="0"/>
        <v>0</v>
      </c>
      <c r="H21" s="38">
        <f t="shared" si="1"/>
        <v>135.17123993593214</v>
      </c>
      <c r="I21" s="38">
        <f t="shared" si="2"/>
        <v>26.949957356922528</v>
      </c>
      <c r="J21">
        <f t="shared" si="3"/>
        <v>5.6566363142916458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389-E244-4140-81AE-3E7832CAA1B3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71</v>
      </c>
      <c r="H1" t="s">
        <v>26</v>
      </c>
      <c r="I1" t="s">
        <v>27</v>
      </c>
      <c r="J1" t="s">
        <v>35</v>
      </c>
    </row>
    <row r="2" spans="1:10">
      <c r="A2">
        <v>6.2704199999999997</v>
      </c>
      <c r="B2">
        <v>48.086539999999999</v>
      </c>
      <c r="C2">
        <v>2.26159</v>
      </c>
      <c r="D2">
        <v>9</v>
      </c>
      <c r="E2">
        <v>9</v>
      </c>
      <c r="F2">
        <f>ABS(D2-E2)</f>
        <v>0</v>
      </c>
      <c r="G2">
        <v>5.5343677612937601</v>
      </c>
      <c r="H2" s="38">
        <f>MIN(359, MAX(0, (A2 - $G$2 + 0.5) * 358 / 1 + 1))</f>
        <v>359</v>
      </c>
      <c r="I2" s="38">
        <f>IF(B2 &lt; $G$3,MAX(0,(B2 - $G$3  + 1) * (178.5 -1) / 1 + 1), MIN(359, (B2 - $G$3) * (359 - 178.5) / 2 + 178.5))</f>
        <v>218.6736672800152</v>
      </c>
      <c r="J2">
        <f>ABS(360/(MAX($E$2:$E$21)+1)*(E2+0.5)-H2) * ((620+(620/MAX($E$2:$E$21)) / 2 ) / 360)</f>
        <v>30.904320987654323</v>
      </c>
    </row>
    <row r="3" spans="1:10">
      <c r="A3">
        <v>5.8852700000000002</v>
      </c>
      <c r="B3">
        <v>48.300020000000004</v>
      </c>
      <c r="C3">
        <v>1.5048900000000001</v>
      </c>
      <c r="D3">
        <v>8</v>
      </c>
      <c r="E3">
        <v>8</v>
      </c>
      <c r="F3">
        <f t="shared" ref="F3:F21" si="0">ABS(D3-E3)</f>
        <v>0</v>
      </c>
      <c r="G3">
        <v>47.641402412409803</v>
      </c>
      <c r="H3" s="38">
        <f t="shared" ref="H3:H21" si="1">MIN(359, MAX(0, (A3 - $G$2 + 0.5) * 358 / 1 + 1))</f>
        <v>305.623001456834</v>
      </c>
      <c r="I3" s="38">
        <f t="shared" ref="I3:I21" si="2">IF(B3 &lt; $G$3,MAX(0,(B3 - $G$3  + 1) * (178.5 -1) / 1 + 1), MIN(359, (B3 - $G$3) * (359 - 178.5) / 2 + 178.5))</f>
        <v>237.94023728001554</v>
      </c>
      <c r="J3">
        <f t="shared" ref="J3:J21" si="3">ABS(360/(MAX($E$2:$E$21)+1)*(E3+0.5)-H3) * ((620+(620/MAX($E$2:$E$21)) / 2 ) / 360)</f>
        <v>0.68534611705176463</v>
      </c>
    </row>
    <row r="4" spans="1:10">
      <c r="A4">
        <v>4.4654600000000002</v>
      </c>
      <c r="B4">
        <v>48.033119999999997</v>
      </c>
      <c r="C4">
        <v>1.6246</v>
      </c>
      <c r="D4">
        <v>0</v>
      </c>
      <c r="E4">
        <v>0</v>
      </c>
      <c r="F4">
        <f t="shared" si="0"/>
        <v>0</v>
      </c>
      <c r="H4" s="38">
        <f t="shared" si="1"/>
        <v>0</v>
      </c>
      <c r="I4" s="38">
        <f t="shared" si="2"/>
        <v>213.85251228001493</v>
      </c>
      <c r="J4">
        <f t="shared" si="3"/>
        <v>32.722222222222221</v>
      </c>
    </row>
    <row r="5" spans="1:10">
      <c r="A5">
        <v>5.1890900000000002</v>
      </c>
      <c r="B5">
        <v>47.158189999999998</v>
      </c>
      <c r="C5">
        <v>4.7008700000000001</v>
      </c>
      <c r="D5">
        <v>1</v>
      </c>
      <c r="E5">
        <v>1</v>
      </c>
      <c r="F5">
        <f t="shared" si="0"/>
        <v>0</v>
      </c>
      <c r="H5" s="38">
        <f t="shared" si="1"/>
        <v>56.390561456833964</v>
      </c>
      <c r="I5" s="38">
        <f t="shared" si="2"/>
        <v>92.729796797259468</v>
      </c>
      <c r="J5">
        <f t="shared" si="3"/>
        <v>4.3458046236889043</v>
      </c>
    </row>
    <row r="6" spans="1:10">
      <c r="A6">
        <v>5.6128</v>
      </c>
      <c r="B6">
        <v>48.527230000000003</v>
      </c>
      <c r="C6">
        <v>1.4985200000000001</v>
      </c>
      <c r="D6">
        <v>5</v>
      </c>
      <c r="E6">
        <v>5</v>
      </c>
      <c r="F6">
        <f t="shared" si="0"/>
        <v>0</v>
      </c>
      <c r="H6" s="38">
        <f t="shared" si="1"/>
        <v>208.07874145683391</v>
      </c>
      <c r="I6" s="38">
        <f t="shared" si="2"/>
        <v>258.44593978001552</v>
      </c>
      <c r="J6">
        <f t="shared" si="3"/>
        <v>18.322156537269052</v>
      </c>
    </row>
    <row r="7" spans="1:10">
      <c r="A7">
        <v>5.4592900000000002</v>
      </c>
      <c r="B7">
        <v>47.997199999999999</v>
      </c>
      <c r="C7">
        <v>1.73082</v>
      </c>
      <c r="D7">
        <v>4</v>
      </c>
      <c r="E7">
        <v>4</v>
      </c>
      <c r="F7">
        <f t="shared" si="0"/>
        <v>0</v>
      </c>
      <c r="H7" s="38">
        <f t="shared" si="1"/>
        <v>153.12216145683396</v>
      </c>
      <c r="I7" s="38">
        <f t="shared" si="2"/>
        <v>210.61073228001518</v>
      </c>
      <c r="J7">
        <f t="shared" si="3"/>
        <v>16.139033647916033</v>
      </c>
    </row>
    <row r="8" spans="1:10">
      <c r="A8">
        <v>5.7080200000000003</v>
      </c>
      <c r="B8">
        <v>48.430079999999997</v>
      </c>
      <c r="C8">
        <v>1.5881400000000001</v>
      </c>
      <c r="D8">
        <v>6</v>
      </c>
      <c r="E8">
        <v>6</v>
      </c>
      <c r="F8">
        <f t="shared" si="0"/>
        <v>0</v>
      </c>
      <c r="H8" s="38">
        <f t="shared" si="1"/>
        <v>242.167501456834</v>
      </c>
      <c r="I8" s="38">
        <f t="shared" si="2"/>
        <v>249.67815228001496</v>
      </c>
      <c r="J8">
        <f t="shared" si="3"/>
        <v>14.847710981713666</v>
      </c>
    </row>
    <row r="9" spans="1:10">
      <c r="A9">
        <v>5.8178200000000002</v>
      </c>
      <c r="B9">
        <v>48.30274</v>
      </c>
      <c r="C9">
        <v>1.2245699999999999</v>
      </c>
      <c r="D9">
        <v>7</v>
      </c>
      <c r="E9">
        <v>7</v>
      </c>
      <c r="F9">
        <f t="shared" si="0"/>
        <v>0</v>
      </c>
      <c r="H9" s="38">
        <f t="shared" si="1"/>
        <v>281.47590145683398</v>
      </c>
      <c r="I9" s="38">
        <f t="shared" si="2"/>
        <v>238.18571728001524</v>
      </c>
      <c r="J9">
        <f t="shared" si="3"/>
        <v>20.862055426158072</v>
      </c>
    </row>
    <row r="10" spans="1:10">
      <c r="A10">
        <v>5.3217499999999998</v>
      </c>
      <c r="B10">
        <v>47.300510000000003</v>
      </c>
      <c r="C10">
        <v>3.1276600000000001</v>
      </c>
      <c r="D10">
        <v>2</v>
      </c>
      <c r="E10">
        <v>2</v>
      </c>
      <c r="F10">
        <f t="shared" si="0"/>
        <v>0</v>
      </c>
      <c r="H10" s="38">
        <f t="shared" si="1"/>
        <v>103.8828414568338</v>
      </c>
      <c r="I10" s="38">
        <f t="shared" si="2"/>
        <v>117.99159679726037</v>
      </c>
      <c r="J10">
        <f t="shared" si="3"/>
        <v>25.23763462368861</v>
      </c>
    </row>
    <row r="11" spans="1:10">
      <c r="A11">
        <v>5.3722399999999997</v>
      </c>
      <c r="B11">
        <v>47.457659999999997</v>
      </c>
      <c r="C11">
        <v>1.7763899999999999</v>
      </c>
      <c r="D11">
        <v>3</v>
      </c>
      <c r="E11">
        <v>3</v>
      </c>
      <c r="F11">
        <f t="shared" si="0"/>
        <v>0</v>
      </c>
      <c r="H11" s="38">
        <f t="shared" si="1"/>
        <v>121.95826145683378</v>
      </c>
      <c r="I11" s="38">
        <f t="shared" si="2"/>
        <v>145.88572179725938</v>
      </c>
      <c r="J11">
        <f t="shared" si="3"/>
        <v>7.3474814874225389</v>
      </c>
    </row>
    <row r="12" spans="1:10">
      <c r="A12">
        <v>5.5000600000000004</v>
      </c>
      <c r="B12">
        <v>47.972009999999997</v>
      </c>
      <c r="C12">
        <v>1.73468</v>
      </c>
      <c r="D12">
        <v>4</v>
      </c>
      <c r="E12">
        <v>4</v>
      </c>
      <c r="F12">
        <f t="shared" si="0"/>
        <v>0</v>
      </c>
      <c r="H12" s="38">
        <f t="shared" si="1"/>
        <v>167.71782145683403</v>
      </c>
      <c r="I12" s="38">
        <f t="shared" si="2"/>
        <v>208.337334780015</v>
      </c>
      <c r="J12">
        <f t="shared" si="3"/>
        <v>10.394434685417421</v>
      </c>
    </row>
    <row r="13" spans="1:10">
      <c r="A13">
        <v>5.5647000000000002</v>
      </c>
      <c r="B13">
        <v>48.382950000000001</v>
      </c>
      <c r="C13">
        <v>1.44004</v>
      </c>
      <c r="D13">
        <v>5</v>
      </c>
      <c r="E13">
        <v>5</v>
      </c>
      <c r="F13">
        <f t="shared" si="0"/>
        <v>0</v>
      </c>
      <c r="H13" s="38">
        <f t="shared" si="1"/>
        <v>190.85894145683397</v>
      </c>
      <c r="I13" s="38">
        <f t="shared" si="2"/>
        <v>245.42466978001534</v>
      </c>
      <c r="J13">
        <f t="shared" si="3"/>
        <v>12.981739141743176</v>
      </c>
    </row>
    <row r="14" spans="1:10">
      <c r="A14">
        <v>4.5014599999999998</v>
      </c>
      <c r="B14">
        <v>47.780050000000003</v>
      </c>
      <c r="C14">
        <v>1.4064300000000001</v>
      </c>
      <c r="D14">
        <v>0</v>
      </c>
      <c r="E14">
        <v>0</v>
      </c>
      <c r="F14">
        <f t="shared" si="0"/>
        <v>0</v>
      </c>
      <c r="H14" s="38">
        <f t="shared" si="1"/>
        <v>0</v>
      </c>
      <c r="I14" s="38">
        <f t="shared" si="2"/>
        <v>191.01294478001549</v>
      </c>
      <c r="J14">
        <f t="shared" si="3"/>
        <v>32.722222222222221</v>
      </c>
    </row>
    <row r="15" spans="1:10">
      <c r="A15">
        <v>6.4663399999999998</v>
      </c>
      <c r="B15">
        <v>48.054490000000001</v>
      </c>
      <c r="C15">
        <v>1.44031</v>
      </c>
      <c r="D15">
        <v>9</v>
      </c>
      <c r="E15">
        <v>9</v>
      </c>
      <c r="F15">
        <f t="shared" si="0"/>
        <v>0</v>
      </c>
      <c r="H15" s="38">
        <f t="shared" si="1"/>
        <v>359</v>
      </c>
      <c r="I15" s="38">
        <f t="shared" si="2"/>
        <v>215.78115478001536</v>
      </c>
      <c r="J15">
        <f t="shared" si="3"/>
        <v>30.904320987654323</v>
      </c>
    </row>
    <row r="16" spans="1:10">
      <c r="A16">
        <v>5.8310500000000003</v>
      </c>
      <c r="B16">
        <v>48.689219999999999</v>
      </c>
      <c r="C16">
        <v>1.5743100000000001</v>
      </c>
      <c r="D16">
        <v>7</v>
      </c>
      <c r="E16">
        <v>7</v>
      </c>
      <c r="F16">
        <f t="shared" si="0"/>
        <v>0</v>
      </c>
      <c r="H16" s="38">
        <f t="shared" si="1"/>
        <v>286.21224145683402</v>
      </c>
      <c r="I16" s="38">
        <f t="shared" si="2"/>
        <v>273.06553728001512</v>
      </c>
      <c r="J16">
        <f t="shared" si="3"/>
        <v>29.47225375949148</v>
      </c>
    </row>
    <row r="17" spans="1:10">
      <c r="A17">
        <v>5.6540699999999999</v>
      </c>
      <c r="B17">
        <v>47.687339999999999</v>
      </c>
      <c r="C17">
        <v>2.6780499999999998</v>
      </c>
      <c r="D17">
        <v>6</v>
      </c>
      <c r="E17">
        <v>6</v>
      </c>
      <c r="F17">
        <f t="shared" si="0"/>
        <v>0</v>
      </c>
      <c r="H17" s="38">
        <f t="shared" si="1"/>
        <v>222.85340145683386</v>
      </c>
      <c r="I17" s="38">
        <f t="shared" si="2"/>
        <v>182.64586728001515</v>
      </c>
      <c r="J17">
        <f t="shared" si="3"/>
        <v>20.263415252854486</v>
      </c>
    </row>
    <row r="18" spans="1:10">
      <c r="A18">
        <v>5.1822100000000004</v>
      </c>
      <c r="B18">
        <v>47.519710000000003</v>
      </c>
      <c r="C18">
        <v>4.1961700000000004</v>
      </c>
      <c r="D18">
        <v>1</v>
      </c>
      <c r="E18">
        <v>1</v>
      </c>
      <c r="F18">
        <f t="shared" si="0"/>
        <v>0</v>
      </c>
      <c r="H18" s="38">
        <f t="shared" si="1"/>
        <v>53.92752145683405</v>
      </c>
      <c r="I18" s="38">
        <f t="shared" si="2"/>
        <v>156.8995967972605</v>
      </c>
      <c r="J18">
        <f t="shared" si="3"/>
        <v>0.13175883310106309</v>
      </c>
    </row>
    <row r="19" spans="1:10">
      <c r="A19">
        <v>5.8474899999999996</v>
      </c>
      <c r="B19">
        <v>48.378459999999997</v>
      </c>
      <c r="C19">
        <v>2.6413099999999998</v>
      </c>
      <c r="D19">
        <v>8</v>
      </c>
      <c r="E19">
        <v>8</v>
      </c>
      <c r="F19">
        <f t="shared" si="0"/>
        <v>0</v>
      </c>
      <c r="H19" s="38">
        <f t="shared" si="1"/>
        <v>292.09776145683378</v>
      </c>
      <c r="I19" s="38">
        <f t="shared" si="2"/>
        <v>245.01944728001496</v>
      </c>
      <c r="J19">
        <f t="shared" si="3"/>
        <v>25.272896610879332</v>
      </c>
    </row>
    <row r="20" spans="1:10">
      <c r="A20">
        <v>5.3707099999999999</v>
      </c>
      <c r="B20">
        <v>47.52272</v>
      </c>
      <c r="C20">
        <v>5.0428699999999997</v>
      </c>
      <c r="D20">
        <v>3</v>
      </c>
      <c r="E20">
        <v>3</v>
      </c>
      <c r="F20">
        <f t="shared" si="0"/>
        <v>0</v>
      </c>
      <c r="H20" s="38">
        <f t="shared" si="1"/>
        <v>121.41052145683385</v>
      </c>
      <c r="I20" s="38">
        <f t="shared" si="2"/>
        <v>157.43387179725983</v>
      </c>
      <c r="J20">
        <f t="shared" si="3"/>
        <v>8.3432187096446402</v>
      </c>
    </row>
    <row r="21" spans="1:10">
      <c r="A21">
        <v>5.2822399999999998</v>
      </c>
      <c r="B21">
        <v>47.528979999999997</v>
      </c>
      <c r="C21">
        <v>2.2370199999999998</v>
      </c>
      <c r="D21">
        <v>2</v>
      </c>
      <c r="E21">
        <v>2</v>
      </c>
      <c r="F21">
        <f t="shared" si="0"/>
        <v>0</v>
      </c>
      <c r="H21" s="38">
        <f t="shared" si="1"/>
        <v>89.73826145683384</v>
      </c>
      <c r="I21" s="38">
        <f t="shared" si="2"/>
        <v>158.54502179725938</v>
      </c>
      <c r="J21">
        <f t="shared" si="3"/>
        <v>0.47581482075576675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8DF3-EEE1-734A-A75B-7837DDEF10F7}">
  <dimension ref="A1:J21"/>
  <sheetViews>
    <sheetView workbookViewId="0">
      <selection activeCell="F1" sqref="F1:F1048576"/>
    </sheetView>
  </sheetViews>
  <sheetFormatPr baseColWidth="10" defaultRowHeight="20"/>
  <cols>
    <col min="1" max="2" width="11.42578125" bestFit="1" customWidth="1"/>
    <col min="3" max="3" width="8.7109375" bestFit="1" customWidth="1"/>
    <col min="4" max="4" width="12" bestFit="1" customWidth="1"/>
    <col min="5" max="5" width="10" bestFit="1" customWidth="1"/>
    <col min="6" max="6" width="10" customWidth="1"/>
    <col min="7" max="7" width="5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72</v>
      </c>
      <c r="H1" t="s">
        <v>26</v>
      </c>
      <c r="I1" t="s">
        <v>27</v>
      </c>
      <c r="J1" t="s">
        <v>35</v>
      </c>
    </row>
    <row r="2" spans="1:10">
      <c r="A2">
        <v>4.8187800000000003</v>
      </c>
      <c r="B2">
        <v>47.422370000000001</v>
      </c>
      <c r="C2">
        <v>2.94184</v>
      </c>
      <c r="D2">
        <v>3</v>
      </c>
      <c r="E2">
        <v>3</v>
      </c>
      <c r="F2">
        <f>ABS(D2-E2)</f>
        <v>0</v>
      </c>
      <c r="G2">
        <v>4.6526833479240803</v>
      </c>
      <c r="H2" s="38">
        <f>MIN(359, MAX(0, (A2 - $G$2 + 0.5) * 358 / 1 + 1))</f>
        <v>239.46260144317935</v>
      </c>
      <c r="I2" s="38">
        <f>IF(B2 &lt; $G$3,MAX(0,(B2 - $G$3  + 1) * (178.5 -1) / 1 + 1), MIN(359, (B2 - $G$3) * (359 - 178.5) / 2 + 178.5))</f>
        <v>148.92106840490197</v>
      </c>
      <c r="J2">
        <f>ABS(360/(MAX($E$2:$E$21)+1)*(E2+0.5)-H2) * ((620+(620/MAX($E$2:$E$21)) / 2 ) / 360)</f>
        <v>24.291209703840003</v>
      </c>
    </row>
    <row r="3" spans="1:10">
      <c r="A3">
        <v>4.6387700000000001</v>
      </c>
      <c r="B3">
        <v>47.33231</v>
      </c>
      <c r="C3">
        <v>1.66848</v>
      </c>
      <c r="D3">
        <v>2</v>
      </c>
      <c r="E3">
        <v>2</v>
      </c>
      <c r="F3">
        <f t="shared" ref="F3:F21" si="0">ABS(D3-E3)</f>
        <v>0</v>
      </c>
      <c r="G3">
        <v>47.589011868141398</v>
      </c>
      <c r="H3" s="38">
        <f t="shared" ref="H3:H21" si="1">MIN(359, MAX(0, (A3 - $G$2 + 0.5) * 358 / 1 + 1))</f>
        <v>175.01902144317927</v>
      </c>
      <c r="I3" s="38">
        <f t="shared" ref="I3:I21" si="2">IF(B3 &lt; $G$3,MAX(0,(B3 - $G$3  + 1) * (178.5 -1) / 1 + 1), MIN(359, (B3 - $G$3) * (359 - 178.5) / 2 + 178.5))</f>
        <v>132.93541840490178</v>
      </c>
      <c r="J3">
        <f t="shared" ref="J3:J21" si="3">ABS(360/(MAX($E$2:$E$21)+1)*(E3+0.5)-H3) * ((620+(620/MAX($E$2:$E$21)) / 2 ) / 360)</f>
        <v>9.650645953840165</v>
      </c>
    </row>
    <row r="4" spans="1:10">
      <c r="A4">
        <v>5.8975200000000001</v>
      </c>
      <c r="B4">
        <v>48.102379999999997</v>
      </c>
      <c r="C4">
        <v>1.3936299999999999</v>
      </c>
      <c r="D4">
        <v>4</v>
      </c>
      <c r="E4">
        <v>4</v>
      </c>
      <c r="F4">
        <f t="shared" si="0"/>
        <v>0</v>
      </c>
      <c r="H4" s="38">
        <f t="shared" si="1"/>
        <v>359</v>
      </c>
      <c r="I4" s="38">
        <f t="shared" si="2"/>
        <v>224.83147390023851</v>
      </c>
      <c r="J4">
        <f t="shared" si="3"/>
        <v>67.8125</v>
      </c>
    </row>
    <row r="5" spans="1:10">
      <c r="A5">
        <v>4.5205399999999996</v>
      </c>
      <c r="B5">
        <v>47.693089999999998</v>
      </c>
      <c r="C5">
        <v>2.0675599999999998</v>
      </c>
      <c r="D5">
        <v>1</v>
      </c>
      <c r="E5">
        <v>1</v>
      </c>
      <c r="F5">
        <f t="shared" si="0"/>
        <v>0</v>
      </c>
      <c r="H5" s="38">
        <f t="shared" si="1"/>
        <v>132.69268144317908</v>
      </c>
      <c r="I5" s="38">
        <f t="shared" si="2"/>
        <v>187.89305140023865</v>
      </c>
      <c r="J5">
        <f t="shared" si="3"/>
        <v>47.842070296159477</v>
      </c>
    </row>
    <row r="6" spans="1:10">
      <c r="A6">
        <v>3.6614399999999998</v>
      </c>
      <c r="B6">
        <v>47.866500000000002</v>
      </c>
      <c r="C6">
        <v>1.61043</v>
      </c>
      <c r="D6">
        <v>0</v>
      </c>
      <c r="E6">
        <v>0</v>
      </c>
      <c r="F6">
        <f t="shared" si="0"/>
        <v>0</v>
      </c>
      <c r="H6" s="38">
        <f t="shared" si="1"/>
        <v>0</v>
      </c>
      <c r="I6" s="38">
        <f t="shared" si="2"/>
        <v>203.54330390023901</v>
      </c>
      <c r="J6">
        <f t="shared" si="3"/>
        <v>69.75</v>
      </c>
    </row>
    <row r="7" spans="1:10">
      <c r="A7">
        <v>4.6516299999999999</v>
      </c>
      <c r="B7">
        <v>47.431060000000002</v>
      </c>
      <c r="C7">
        <v>2.6447699999999998</v>
      </c>
      <c r="D7">
        <v>2</v>
      </c>
      <c r="E7">
        <v>2</v>
      </c>
      <c r="F7">
        <f t="shared" si="0"/>
        <v>0</v>
      </c>
      <c r="H7" s="38">
        <f t="shared" si="1"/>
        <v>179.62290144317922</v>
      </c>
      <c r="I7" s="38">
        <f t="shared" si="2"/>
        <v>150.46354340490223</v>
      </c>
      <c r="J7">
        <f t="shared" si="3"/>
        <v>0.73062845384026787</v>
      </c>
    </row>
    <row r="8" spans="1:10">
      <c r="A8">
        <v>3.5798999999999999</v>
      </c>
      <c r="B8">
        <v>47.855710000000002</v>
      </c>
      <c r="C8">
        <v>1.51597</v>
      </c>
      <c r="D8">
        <v>0</v>
      </c>
      <c r="E8">
        <v>0</v>
      </c>
      <c r="F8">
        <f t="shared" si="0"/>
        <v>0</v>
      </c>
      <c r="H8" s="38">
        <f t="shared" si="1"/>
        <v>0</v>
      </c>
      <c r="I8" s="38">
        <f t="shared" si="2"/>
        <v>202.56950640023899</v>
      </c>
      <c r="J8">
        <f t="shared" si="3"/>
        <v>69.75</v>
      </c>
    </row>
    <row r="9" spans="1:10">
      <c r="A9">
        <v>5.8751800000000003</v>
      </c>
      <c r="B9">
        <v>48.211239999999997</v>
      </c>
      <c r="C9">
        <v>1.8812800000000001</v>
      </c>
      <c r="D9">
        <v>4</v>
      </c>
      <c r="E9">
        <v>4</v>
      </c>
      <c r="F9">
        <f t="shared" si="0"/>
        <v>0</v>
      </c>
      <c r="H9" s="38">
        <f t="shared" si="1"/>
        <v>359</v>
      </c>
      <c r="I9" s="38">
        <f t="shared" si="2"/>
        <v>234.6560889002385</v>
      </c>
      <c r="J9">
        <f t="shared" si="3"/>
        <v>67.8125</v>
      </c>
    </row>
    <row r="10" spans="1:10">
      <c r="A10">
        <v>4.4552399999999999</v>
      </c>
      <c r="B10">
        <v>47.842019999999998</v>
      </c>
      <c r="C10">
        <v>2.31704</v>
      </c>
      <c r="D10">
        <v>1</v>
      </c>
      <c r="E10">
        <v>1</v>
      </c>
      <c r="F10">
        <f t="shared" si="0"/>
        <v>0</v>
      </c>
      <c r="H10" s="38">
        <f t="shared" si="1"/>
        <v>109.31528144317919</v>
      </c>
      <c r="I10" s="38">
        <f t="shared" si="2"/>
        <v>201.33398390023865</v>
      </c>
      <c r="J10">
        <f t="shared" si="3"/>
        <v>2.5483577961596771</v>
      </c>
    </row>
    <row r="11" spans="1:10">
      <c r="A11">
        <v>4.8147900000000003</v>
      </c>
      <c r="B11">
        <v>47.362470000000002</v>
      </c>
      <c r="C11">
        <v>2.19367</v>
      </c>
      <c r="D11">
        <v>3</v>
      </c>
      <c r="E11">
        <v>3</v>
      </c>
      <c r="F11">
        <f t="shared" si="0"/>
        <v>0</v>
      </c>
      <c r="H11" s="38">
        <f t="shared" si="1"/>
        <v>238.03418144317936</v>
      </c>
      <c r="I11" s="38">
        <f t="shared" si="2"/>
        <v>138.28881840490217</v>
      </c>
      <c r="J11">
        <f t="shared" si="3"/>
        <v>27.058773453839983</v>
      </c>
    </row>
    <row r="12" spans="1:10">
      <c r="A12">
        <v>5.9996499999999999</v>
      </c>
      <c r="B12">
        <v>48.18815</v>
      </c>
      <c r="C12">
        <v>1.1815199999999999</v>
      </c>
      <c r="D12">
        <v>4</v>
      </c>
      <c r="E12">
        <v>4</v>
      </c>
      <c r="F12">
        <f t="shared" si="0"/>
        <v>0</v>
      </c>
      <c r="H12" s="38">
        <f t="shared" si="1"/>
        <v>359</v>
      </c>
      <c r="I12" s="38">
        <f t="shared" si="2"/>
        <v>232.57221640023886</v>
      </c>
      <c r="J12">
        <f t="shared" si="3"/>
        <v>67.8125</v>
      </c>
    </row>
    <row r="13" spans="1:10">
      <c r="A13">
        <v>4.7948899999999997</v>
      </c>
      <c r="B13">
        <v>47.338549999999998</v>
      </c>
      <c r="C13">
        <v>1.81081</v>
      </c>
      <c r="D13">
        <v>3</v>
      </c>
      <c r="E13">
        <v>3</v>
      </c>
      <c r="F13">
        <f t="shared" si="0"/>
        <v>0</v>
      </c>
      <c r="H13" s="38">
        <f t="shared" si="1"/>
        <v>230.90998144317911</v>
      </c>
      <c r="I13" s="38">
        <f t="shared" si="2"/>
        <v>134.04301840490149</v>
      </c>
      <c r="J13">
        <f t="shared" si="3"/>
        <v>40.861910953840479</v>
      </c>
    </row>
    <row r="14" spans="1:10">
      <c r="A14">
        <v>4.4548199999999998</v>
      </c>
      <c r="B14">
        <v>47.890009999999997</v>
      </c>
      <c r="C14">
        <v>2.28173</v>
      </c>
      <c r="D14">
        <v>1</v>
      </c>
      <c r="E14">
        <v>1</v>
      </c>
      <c r="F14">
        <f t="shared" si="0"/>
        <v>0</v>
      </c>
      <c r="H14" s="38">
        <f t="shared" si="1"/>
        <v>109.16492144317917</v>
      </c>
      <c r="I14" s="38">
        <f t="shared" si="2"/>
        <v>205.66508140023853</v>
      </c>
      <c r="J14">
        <f t="shared" si="3"/>
        <v>2.2570352961596374</v>
      </c>
    </row>
    <row r="15" spans="1:10">
      <c r="A15">
        <v>3.7921200000000002</v>
      </c>
      <c r="B15">
        <v>47.950569999999999</v>
      </c>
      <c r="C15">
        <v>1.24017</v>
      </c>
      <c r="D15">
        <v>0</v>
      </c>
      <c r="E15">
        <v>0</v>
      </c>
      <c r="F15">
        <f t="shared" si="0"/>
        <v>0</v>
      </c>
      <c r="H15" s="38">
        <f t="shared" si="1"/>
        <v>0</v>
      </c>
      <c r="I15" s="38">
        <f t="shared" si="2"/>
        <v>211.13062140023874</v>
      </c>
      <c r="J15">
        <f t="shared" si="3"/>
        <v>69.75</v>
      </c>
    </row>
    <row r="16" spans="1:10">
      <c r="A16">
        <v>4.6663899999999998</v>
      </c>
      <c r="B16">
        <v>47.552700000000002</v>
      </c>
      <c r="C16">
        <v>2.3965100000000001</v>
      </c>
      <c r="D16">
        <v>2</v>
      </c>
      <c r="E16">
        <v>2</v>
      </c>
      <c r="F16">
        <f t="shared" si="0"/>
        <v>0</v>
      </c>
      <c r="H16" s="38">
        <f t="shared" si="1"/>
        <v>184.90698144317918</v>
      </c>
      <c r="I16" s="38">
        <f t="shared" si="2"/>
        <v>172.05464340490212</v>
      </c>
      <c r="J16">
        <f t="shared" si="3"/>
        <v>9.5072765461596553</v>
      </c>
    </row>
    <row r="17" spans="1:10">
      <c r="A17">
        <v>4.4975500000000004</v>
      </c>
      <c r="B17">
        <v>47.840380000000003</v>
      </c>
      <c r="C17">
        <v>1.50732</v>
      </c>
      <c r="D17">
        <v>1</v>
      </c>
      <c r="E17">
        <v>1</v>
      </c>
      <c r="F17">
        <f t="shared" si="0"/>
        <v>0</v>
      </c>
      <c r="H17" s="38">
        <f t="shared" si="1"/>
        <v>124.46226144317937</v>
      </c>
      <c r="I17" s="38">
        <f t="shared" si="2"/>
        <v>201.18597390023911</v>
      </c>
      <c r="J17">
        <f t="shared" si="3"/>
        <v>31.895631546160033</v>
      </c>
    </row>
    <row r="18" spans="1:10">
      <c r="A18">
        <v>3.8133599999999999</v>
      </c>
      <c r="B18">
        <v>47.950060000000001</v>
      </c>
      <c r="C18">
        <v>1.54112</v>
      </c>
      <c r="D18">
        <v>0</v>
      </c>
      <c r="E18">
        <v>0</v>
      </c>
      <c r="F18">
        <f t="shared" si="0"/>
        <v>0</v>
      </c>
      <c r="H18" s="38">
        <f t="shared" si="1"/>
        <v>0</v>
      </c>
      <c r="I18" s="38">
        <f t="shared" si="2"/>
        <v>211.08459390023887</v>
      </c>
      <c r="J18">
        <f t="shared" si="3"/>
        <v>69.75</v>
      </c>
    </row>
    <row r="19" spans="1:10">
      <c r="A19">
        <v>4.7094800000000001</v>
      </c>
      <c r="B19">
        <v>47.439390000000003</v>
      </c>
      <c r="C19">
        <v>1.4625900000000001</v>
      </c>
      <c r="D19">
        <v>2</v>
      </c>
      <c r="E19">
        <v>2</v>
      </c>
      <c r="F19">
        <f t="shared" si="0"/>
        <v>0</v>
      </c>
      <c r="H19" s="38">
        <f t="shared" si="1"/>
        <v>200.33320144317929</v>
      </c>
      <c r="I19" s="38">
        <f t="shared" si="2"/>
        <v>151.94211840490237</v>
      </c>
      <c r="J19">
        <f t="shared" si="3"/>
        <v>39.395577796159877</v>
      </c>
    </row>
    <row r="20" spans="1:10">
      <c r="A20">
        <v>5.4971699999999997</v>
      </c>
      <c r="B20">
        <v>48.073459999999997</v>
      </c>
      <c r="C20">
        <v>1.2713099999999999</v>
      </c>
      <c r="D20">
        <v>4</v>
      </c>
      <c r="E20">
        <v>4</v>
      </c>
      <c r="F20">
        <f t="shared" si="0"/>
        <v>0</v>
      </c>
      <c r="H20" s="38">
        <f t="shared" si="1"/>
        <v>359</v>
      </c>
      <c r="I20" s="38">
        <f t="shared" si="2"/>
        <v>222.22144390023857</v>
      </c>
      <c r="J20">
        <f t="shared" si="3"/>
        <v>67.8125</v>
      </c>
    </row>
    <row r="21" spans="1:10">
      <c r="A21">
        <v>4.7999499999999999</v>
      </c>
      <c r="B21">
        <v>47.353079999999999</v>
      </c>
      <c r="C21">
        <v>1.4398599999999999</v>
      </c>
      <c r="D21">
        <v>3</v>
      </c>
      <c r="E21">
        <v>3</v>
      </c>
      <c r="F21">
        <f t="shared" si="0"/>
        <v>0</v>
      </c>
      <c r="H21" s="38">
        <f t="shared" si="1"/>
        <v>232.72146144317921</v>
      </c>
      <c r="I21" s="38">
        <f t="shared" si="2"/>
        <v>136.62209340490159</v>
      </c>
      <c r="J21">
        <f t="shared" si="3"/>
        <v>37.352168453840285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52</vt:i4>
      </vt:variant>
      <vt:variant>
        <vt:lpstr>名前付き一覧</vt:lpstr>
      </vt:variant>
      <vt:variant>
        <vt:i4>48</vt:i4>
      </vt:variant>
    </vt:vector>
  </HeadingPairs>
  <TitlesOfParts>
    <vt:vector size="100" baseType="lpstr">
      <vt:lpstr>Sheet1</vt:lpstr>
      <vt:lpstr>Sheet2</vt:lpstr>
      <vt:lpstr>Sheet3</vt:lpstr>
      <vt:lpstr>Sheet4</vt:lpstr>
      <vt:lpstr>p3_INV_VER_20</vt:lpstr>
      <vt:lpstr>p3_INV_VER_15</vt:lpstr>
      <vt:lpstr>p3_INV_VER_10</vt:lpstr>
      <vt:lpstr>p3_INV_VER_5</vt:lpstr>
      <vt:lpstr>p3_INV_HOR_20</vt:lpstr>
      <vt:lpstr>p3_INV_HOR_15</vt:lpstr>
      <vt:lpstr>p3_INV_HOR_10</vt:lpstr>
      <vt:lpstr>p3_INV_HOR_5</vt:lpstr>
      <vt:lpstr>p2_INV_VER_20</vt:lpstr>
      <vt:lpstr>p2_INV_VER_15</vt:lpstr>
      <vt:lpstr>p2_INV_VER_10</vt:lpstr>
      <vt:lpstr>p2_INV_VER_5</vt:lpstr>
      <vt:lpstr>p2_INV_HOR_20</vt:lpstr>
      <vt:lpstr>p2_INV_HOR_15</vt:lpstr>
      <vt:lpstr>p2_INV_HOR_10</vt:lpstr>
      <vt:lpstr>p2_INV_HOR_5</vt:lpstr>
      <vt:lpstr>p1_INV_VER_20</vt:lpstr>
      <vt:lpstr>p1_INV_VER_15</vt:lpstr>
      <vt:lpstr>p1_INV_VER_10</vt:lpstr>
      <vt:lpstr>p1_INV_VER_5</vt:lpstr>
      <vt:lpstr>p1_INV_HOR_20</vt:lpstr>
      <vt:lpstr>p1_INV_HOR_15</vt:lpstr>
      <vt:lpstr>p1_INV_HOR_10</vt:lpstr>
      <vt:lpstr>p1_INV_HOR_5</vt:lpstr>
      <vt:lpstr>p3_VIS_VER_20</vt:lpstr>
      <vt:lpstr>p3_VIS_VER_15</vt:lpstr>
      <vt:lpstr>p3_VIS_VER_10</vt:lpstr>
      <vt:lpstr>p3_VIS_VER_5</vt:lpstr>
      <vt:lpstr>p2_VIS_VER_20</vt:lpstr>
      <vt:lpstr>p2_VIS_VER_15</vt:lpstr>
      <vt:lpstr>p2_VIS_VER_10</vt:lpstr>
      <vt:lpstr>p2_VIS_VER_5</vt:lpstr>
      <vt:lpstr>p1_VIS_VER_20</vt:lpstr>
      <vt:lpstr>p1_VIS_VER_15</vt:lpstr>
      <vt:lpstr>p1_VIS_VER_10</vt:lpstr>
      <vt:lpstr>p1_VIS_VER_5</vt:lpstr>
      <vt:lpstr>p3_VIS_HOR_20</vt:lpstr>
      <vt:lpstr>p3_VIS_HOR_15</vt:lpstr>
      <vt:lpstr>p3_VIS_HOR_10</vt:lpstr>
      <vt:lpstr>p3_VIS_HOR_5</vt:lpstr>
      <vt:lpstr>p2_VIS_HOR_20</vt:lpstr>
      <vt:lpstr>p2_VIS_HOR_15</vt:lpstr>
      <vt:lpstr>p2_VIS_HOR_10</vt:lpstr>
      <vt:lpstr>p2_VIS_HOR_5</vt:lpstr>
      <vt:lpstr>p1_VIS_HOR_20</vt:lpstr>
      <vt:lpstr>p1_VIS_HOR_15</vt:lpstr>
      <vt:lpstr>p1_VIS_HOR_10</vt:lpstr>
      <vt:lpstr>p1_VIS_HOR_5</vt:lpstr>
      <vt:lpstr>p1_VIS_HOR_15!p1_VIS_HOR_15</vt:lpstr>
      <vt:lpstr>p1_INV_HOR_15!step_invisibletest_operationRecords_20200618_144538</vt:lpstr>
      <vt:lpstr>p1_INV_HOR_5!step_invisibletest_operationRecords_20200618_144838</vt:lpstr>
      <vt:lpstr>p1_INV_HOR_10!step_invisibletest_operationRecords_20200618_144950</vt:lpstr>
      <vt:lpstr>p1_INV_HOR_20!step_invisibletest_operationRecords_20200618_145108</vt:lpstr>
      <vt:lpstr>p1_INV_VER_5!step_invisibletest_operationRecords_20200618_145233</vt:lpstr>
      <vt:lpstr>p1_INV_VER_10!step_invisibletest_operationRecords_20200618_145401</vt:lpstr>
      <vt:lpstr>p1_INV_VER_15!step_invisibletest_operationRecords_20200618_145525</vt:lpstr>
      <vt:lpstr>p1_INV_VER_20!step_invisibletest_operationRecords_20200618_145658</vt:lpstr>
      <vt:lpstr>p2_INV_HOR_5!step_invisibletest_operationRecords_20200618_151002</vt:lpstr>
      <vt:lpstr>p2_INV_HOR_10!step_invisibletest_operationRecords_20200618_151101</vt:lpstr>
      <vt:lpstr>p2_INV_HOR_15!step_invisibletest_operationRecords_20200618_151201</vt:lpstr>
      <vt:lpstr>p2_INV_HOR_20!step_invisibletest_operationRecords_20200618_151302</vt:lpstr>
      <vt:lpstr>p2_INV_VER_5!step_invisibletest_operationRecords_20200618_151411</vt:lpstr>
      <vt:lpstr>p2_INV_VER_10!step_invisibletest_operationRecords_20200618_151513</vt:lpstr>
      <vt:lpstr>p2_INV_VER_15!step_invisibletest_operationRecords_20200618_151609</vt:lpstr>
      <vt:lpstr>p2_INV_VER_20!step_invisibletest_operationRecords_20200618_151711</vt:lpstr>
      <vt:lpstr>p3_INV_HOR_5!step_invisibletest_operationRecords_20200618_153148</vt:lpstr>
      <vt:lpstr>p3_INV_HOR_10!step_invisibletest_operationRecords_20200618_153259</vt:lpstr>
      <vt:lpstr>p3_INV_HOR_15!step_invisibletest_operationRecords_20200618_153405</vt:lpstr>
      <vt:lpstr>p3_INV_HOR_20!step_invisibletest_operationRecords_20200618_153521</vt:lpstr>
      <vt:lpstr>p3_INV_VER_5!step_invisibletest_operationRecords_20200618_153629</vt:lpstr>
      <vt:lpstr>p3_INV_VER_10!step_invisibletest_operationRecords_20200618_153730</vt:lpstr>
      <vt:lpstr>p3_INV_VER_15!step_invisibletest_operationRecords_20200618_153825</vt:lpstr>
      <vt:lpstr>p3_INV_VER_20!step_invisibletest_operationRecords_20200618_153942</vt:lpstr>
      <vt:lpstr>p1_VIS_HOR_5!step_visibletest_operationRecords_20200618_142218</vt:lpstr>
      <vt:lpstr>p1_VIS_HOR_10!step_visibletest_operationRecords_20200618_142444</vt:lpstr>
      <vt:lpstr>p1_VIS_HOR_20!step_visibletest_operationRecords_20200618_142728</vt:lpstr>
      <vt:lpstr>p1_VIS_VER_5!step_visibletest_operationRecords_20200618_143233</vt:lpstr>
      <vt:lpstr>p1_VIS_VER_10!step_visibletest_operationRecords_20200618_143359</vt:lpstr>
      <vt:lpstr>p1_VIS_VER_15!step_visibletest_operationRecords_20200618_143529</vt:lpstr>
      <vt:lpstr>p1_VIS_VER_20!step_visibletest_operationRecords_20200618_143705</vt:lpstr>
      <vt:lpstr>p2_VIS_HOR_5!step_visibletest_operationRecords_20200618_145950</vt:lpstr>
      <vt:lpstr>p2_VIS_HOR_10!step_visibletest_operationRecords_20200618_150100</vt:lpstr>
      <vt:lpstr>p2_VIS_HOR_15!step_visibletest_operationRecords_20200618_150212</vt:lpstr>
      <vt:lpstr>p2_VIS_HOR_20!step_visibletest_operationRecords_20200618_150344</vt:lpstr>
      <vt:lpstr>p2_VIS_VER_5!step_visibletest_operationRecords_20200618_150519</vt:lpstr>
      <vt:lpstr>p2_VIS_VER_10!step_visibletest_operationRecords_20200618_150630</vt:lpstr>
      <vt:lpstr>p2_VIS_VER_15!step_visibletest_operationRecords_20200618_150730</vt:lpstr>
      <vt:lpstr>p2_VIS_VER_20!step_visibletest_operationRecords_20200618_150846</vt:lpstr>
      <vt:lpstr>p3_VIS_HOR_5!step_visibletest_operationRecords_20200618_152054</vt:lpstr>
      <vt:lpstr>p3_VIS_HOR_10!step_visibletest_operationRecords_20200618_152214</vt:lpstr>
      <vt:lpstr>p3_VIS_HOR_15!step_visibletest_operationRecords_20200618_152331</vt:lpstr>
      <vt:lpstr>p3_VIS_HOR_20!step_visibletest_operationRecords_20200618_152506</vt:lpstr>
      <vt:lpstr>p3_VIS_VER_5!step_visibletest_operationRecords_20200618_152714</vt:lpstr>
      <vt:lpstr>p3_VIS_VER_10!step_visibletest_operationRecords_20200618_152823</vt:lpstr>
      <vt:lpstr>p3_VIS_VER_15!step_visibletest_operationRecords_20200618_152938</vt:lpstr>
      <vt:lpstr>p3_VIS_VER_20!step_visibletest_operationRecords_20200618_154428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市川佑</dc:creator>
  <cp:lastModifiedBy>市川佑</cp:lastModifiedBy>
  <dcterms:created xsi:type="dcterms:W3CDTF">2020-06-22T01:33:17Z</dcterms:created>
  <dcterms:modified xsi:type="dcterms:W3CDTF">2020-08-07T09:46:36Z</dcterms:modified>
</cp:coreProperties>
</file>