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b60bd6e9fe053ba/Asztali gép/TUM/DATEV thesis/PPT folder/THESIS/"/>
    </mc:Choice>
  </mc:AlternateContent>
  <xr:revisionPtr revIDLastSave="0" documentId="13_ncr:1_{29C245CD-6A92-4E60-823A-0B5FD5A88EA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ájékoztató" sheetId="3" r:id="rId1"/>
    <sheet name="2N-AT0-KÖZÖS" sheetId="1" r:id="rId2"/>
    <sheet name="segédadat" sheetId="2" r:id="rId3"/>
  </sheets>
  <externalReferences>
    <externalReference r:id="rId4"/>
    <externalReference r:id="rId5"/>
    <externalReference r:id="rId6"/>
  </externalReferences>
  <definedNames>
    <definedName name="_xlnm.Print_Area" localSheetId="1">'2N-AT0-KÖZÖS'!$A$1:$AL$78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15" i="1" l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R11" i="1"/>
  <c r="AX13" i="1"/>
  <c r="AU10" i="1"/>
  <c r="AU8" i="1"/>
  <c r="BD15" i="1"/>
  <c r="BE15" i="1"/>
  <c r="BF15" i="1"/>
  <c r="BG15" i="1"/>
  <c r="BD16" i="1"/>
  <c r="BE16" i="1"/>
  <c r="BF16" i="1"/>
  <c r="BG16" i="1"/>
  <c r="BD41" i="1"/>
  <c r="BE41" i="1"/>
  <c r="BF41" i="1"/>
  <c r="BG41" i="1"/>
  <c r="BD59" i="1"/>
  <c r="BE59" i="1"/>
  <c r="BF59" i="1"/>
  <c r="BG59" i="1"/>
  <c r="BD60" i="1"/>
  <c r="BE60" i="1"/>
  <c r="BF60" i="1"/>
  <c r="BG60" i="1"/>
  <c r="BD61" i="1"/>
  <c r="BE61" i="1"/>
  <c r="BF61" i="1"/>
  <c r="BG61" i="1"/>
  <c r="AM128" i="1" l="1"/>
  <c r="AM129" i="1"/>
  <c r="AM130" i="1"/>
  <c r="AM131" i="1"/>
  <c r="AM132" i="1"/>
  <c r="AM133" i="1"/>
  <c r="AM134" i="1"/>
  <c r="AM135" i="1"/>
  <c r="AM136" i="1"/>
  <c r="AM137" i="1"/>
  <c r="AM138" i="1"/>
  <c r="AM127" i="1"/>
  <c r="AM96" i="1"/>
  <c r="AM97" i="1"/>
  <c r="AM98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95" i="1"/>
  <c r="AN136" i="1"/>
  <c r="AN137" i="1"/>
  <c r="AN138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5" i="1"/>
  <c r="AM26" i="1"/>
  <c r="AM27" i="1"/>
  <c r="AM28" i="1"/>
  <c r="AM29" i="1"/>
  <c r="AM30" i="1"/>
  <c r="AM31" i="1"/>
  <c r="AM32" i="1"/>
  <c r="AM33" i="1"/>
  <c r="AM34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5" i="1"/>
  <c r="AO60" i="1" l="1"/>
  <c r="AN60" i="1"/>
  <c r="AO41" i="1"/>
  <c r="AN41" i="1"/>
  <c r="AO97" i="1"/>
  <c r="AO98" i="1"/>
  <c r="AO95" i="1"/>
  <c r="AN95" i="1"/>
  <c r="AO96" i="1"/>
  <c r="AO15" i="1"/>
  <c r="AN15" i="1"/>
  <c r="AR32" i="1"/>
  <c r="AU40" i="1" l="1"/>
  <c r="AU38" i="1"/>
  <c r="AO61" i="1"/>
  <c r="AN61" i="1"/>
  <c r="BG11" i="1" l="1"/>
  <c r="BF11" i="1"/>
  <c r="BE11" i="1"/>
  <c r="BD11" i="1"/>
  <c r="BD62" i="1"/>
  <c r="BD63" i="1"/>
  <c r="BD64" i="1"/>
  <c r="BD65" i="1"/>
  <c r="BD66" i="1"/>
  <c r="BD67" i="1"/>
  <c r="BD68" i="1"/>
  <c r="BD69" i="1"/>
  <c r="BG35" i="1"/>
  <c r="BG36" i="1"/>
  <c r="BG37" i="1"/>
  <c r="BG38" i="1"/>
  <c r="BG39" i="1"/>
  <c r="BG40" i="1"/>
  <c r="BG42" i="1"/>
  <c r="BG43" i="1"/>
  <c r="BG44" i="1"/>
  <c r="BG45" i="1"/>
  <c r="BG46" i="1"/>
  <c r="BG47" i="1"/>
  <c r="BF35" i="1"/>
  <c r="BF36" i="1"/>
  <c r="BF37" i="1"/>
  <c r="BF38" i="1"/>
  <c r="BF39" i="1"/>
  <c r="BF40" i="1"/>
  <c r="BF42" i="1"/>
  <c r="BF43" i="1"/>
  <c r="BE35" i="1"/>
  <c r="BE36" i="1"/>
  <c r="BE37" i="1"/>
  <c r="BE38" i="1"/>
  <c r="BE39" i="1"/>
  <c r="BE40" i="1"/>
  <c r="BE42" i="1"/>
  <c r="BE43" i="1"/>
  <c r="BD35" i="1"/>
  <c r="BD36" i="1"/>
  <c r="BD37" i="1"/>
  <c r="BD38" i="1"/>
  <c r="BD39" i="1"/>
  <c r="BD40" i="1"/>
  <c r="BD42" i="1"/>
  <c r="BD43" i="1"/>
  <c r="BG30" i="1"/>
  <c r="BF30" i="1"/>
  <c r="BE30" i="1"/>
  <c r="BD30" i="1"/>
  <c r="AO43" i="1" l="1"/>
  <c r="AN42" i="1"/>
  <c r="AN43" i="1"/>
  <c r="AN18" i="1"/>
  <c r="AN9" i="1"/>
  <c r="AN6" i="1"/>
  <c r="AO6" i="1"/>
  <c r="BC6" i="1"/>
  <c r="BD6" i="1"/>
  <c r="BE6" i="1"/>
  <c r="BF6" i="1"/>
  <c r="BG6" i="1"/>
  <c r="AN26" i="1"/>
  <c r="AO26" i="1"/>
  <c r="AO59" i="1"/>
  <c r="AN59" i="1"/>
  <c r="AN35" i="1"/>
  <c r="AN36" i="1"/>
  <c r="AN30" i="1"/>
  <c r="AO30" i="1"/>
  <c r="AO11" i="1"/>
  <c r="AN11" i="1"/>
  <c r="AN8" i="1"/>
  <c r="AU25" i="1"/>
  <c r="AR97" i="1"/>
  <c r="AS31" i="1"/>
  <c r="AU42" i="1"/>
  <c r="AO35" i="1" l="1"/>
  <c r="AO36" i="1"/>
  <c r="AO37" i="1"/>
  <c r="AN37" i="1"/>
  <c r="AN135" i="1" l="1"/>
  <c r="AN134" i="1"/>
  <c r="AN133" i="1"/>
  <c r="AN132" i="1"/>
  <c r="AN131" i="1"/>
  <c r="AR130" i="1"/>
  <c r="AN130" i="1"/>
  <c r="AR129" i="1"/>
  <c r="AN129" i="1"/>
  <c r="AN128" i="1"/>
  <c r="AN127" i="1"/>
  <c r="AU112" i="1"/>
  <c r="AU111" i="1"/>
  <c r="AR110" i="1"/>
  <c r="AR105" i="1"/>
  <c r="AR102" i="1"/>
  <c r="AR101" i="1"/>
  <c r="AR99" i="1"/>
  <c r="AR95" i="1"/>
  <c r="AO94" i="1"/>
  <c r="AN94" i="1"/>
  <c r="C91" i="1"/>
  <c r="C90" i="1"/>
  <c r="C89" i="1"/>
  <c r="C88" i="1"/>
  <c r="C87" i="1"/>
  <c r="C86" i="1"/>
  <c r="D81" i="1"/>
  <c r="AH77" i="1"/>
  <c r="AC77" i="1"/>
  <c r="X77" i="1"/>
  <c r="S77" i="1"/>
  <c r="N77" i="1"/>
  <c r="I77" i="1"/>
  <c r="D77" i="1"/>
  <c r="AH75" i="1"/>
  <c r="AC75" i="1"/>
  <c r="X75" i="1"/>
  <c r="S75" i="1"/>
  <c r="N75" i="1"/>
  <c r="I75" i="1"/>
  <c r="D75" i="1"/>
  <c r="AH74" i="1"/>
  <c r="AC74" i="1"/>
  <c r="X74" i="1"/>
  <c r="S74" i="1"/>
  <c r="N74" i="1"/>
  <c r="I74" i="1"/>
  <c r="D74" i="1"/>
  <c r="AL72" i="1"/>
  <c r="AH76" i="1" s="1"/>
  <c r="AJ72" i="1"/>
  <c r="AI72" i="1"/>
  <c r="AH72" i="1"/>
  <c r="AG72" i="1"/>
  <c r="AC76" i="1" s="1"/>
  <c r="AE72" i="1"/>
  <c r="AD72" i="1"/>
  <c r="AC72" i="1"/>
  <c r="AB72" i="1"/>
  <c r="X76" i="1" s="1"/>
  <c r="Z72" i="1"/>
  <c r="Y72" i="1"/>
  <c r="X72" i="1"/>
  <c r="W72" i="1"/>
  <c r="S76" i="1" s="1"/>
  <c r="U72" i="1"/>
  <c r="T72" i="1"/>
  <c r="S72" i="1"/>
  <c r="R72" i="1"/>
  <c r="N76" i="1" s="1"/>
  <c r="P72" i="1"/>
  <c r="O72" i="1"/>
  <c r="N72" i="1"/>
  <c r="M72" i="1"/>
  <c r="I76" i="1" s="1"/>
  <c r="K72" i="1"/>
  <c r="J72" i="1"/>
  <c r="I72" i="1"/>
  <c r="H72" i="1"/>
  <c r="D76" i="1" s="1"/>
  <c r="F72" i="1"/>
  <c r="E72" i="1"/>
  <c r="D72" i="1"/>
  <c r="BG69" i="1"/>
  <c r="BF69" i="1"/>
  <c r="BE69" i="1"/>
  <c r="BC69" i="1"/>
  <c r="AO69" i="1"/>
  <c r="AN69" i="1"/>
  <c r="BG68" i="1"/>
  <c r="BF68" i="1"/>
  <c r="BE68" i="1"/>
  <c r="BC68" i="1"/>
  <c r="AY68" i="1"/>
  <c r="AX68" i="1"/>
  <c r="AR68" i="1"/>
  <c r="AO68" i="1"/>
  <c r="AN68" i="1"/>
  <c r="BG67" i="1"/>
  <c r="BF67" i="1"/>
  <c r="BE67" i="1"/>
  <c r="BC67" i="1"/>
  <c r="AY67" i="1"/>
  <c r="AX67" i="1"/>
  <c r="AO67" i="1"/>
  <c r="AN67" i="1"/>
  <c r="BG66" i="1"/>
  <c r="BF66" i="1"/>
  <c r="BE66" i="1"/>
  <c r="BC66" i="1"/>
  <c r="AY66" i="1"/>
  <c r="AO66" i="1"/>
  <c r="AN66" i="1"/>
  <c r="BG65" i="1"/>
  <c r="BF65" i="1"/>
  <c r="BE65" i="1"/>
  <c r="BC65" i="1"/>
  <c r="AO65" i="1"/>
  <c r="AN65" i="1"/>
  <c r="BG64" i="1"/>
  <c r="BF64" i="1"/>
  <c r="BE64" i="1"/>
  <c r="BC64" i="1"/>
  <c r="AO64" i="1"/>
  <c r="AN64" i="1"/>
  <c r="BG63" i="1"/>
  <c r="BF63" i="1"/>
  <c r="BE63" i="1"/>
  <c r="BC63" i="1"/>
  <c r="AO63" i="1"/>
  <c r="AN63" i="1"/>
  <c r="BG62" i="1"/>
  <c r="BF62" i="1"/>
  <c r="BE62" i="1"/>
  <c r="AO62" i="1"/>
  <c r="AN62" i="1"/>
  <c r="BG58" i="1"/>
  <c r="BF58" i="1"/>
  <c r="BE58" i="1"/>
  <c r="BD58" i="1"/>
  <c r="BC58" i="1"/>
  <c r="AO58" i="1"/>
  <c r="AN58" i="1"/>
  <c r="BG57" i="1"/>
  <c r="BF57" i="1"/>
  <c r="BE57" i="1"/>
  <c r="BD57" i="1"/>
  <c r="BC57" i="1"/>
  <c r="AO57" i="1"/>
  <c r="AN57" i="1"/>
  <c r="BG56" i="1"/>
  <c r="BF56" i="1"/>
  <c r="BE56" i="1"/>
  <c r="BD56" i="1"/>
  <c r="BC56" i="1"/>
  <c r="AO56" i="1"/>
  <c r="AN56" i="1"/>
  <c r="BG55" i="1"/>
  <c r="BF55" i="1"/>
  <c r="BE55" i="1"/>
  <c r="BD55" i="1"/>
  <c r="BC55" i="1"/>
  <c r="AO55" i="1"/>
  <c r="AN55" i="1"/>
  <c r="BG54" i="1"/>
  <c r="BF54" i="1"/>
  <c r="BE54" i="1"/>
  <c r="BD54" i="1"/>
  <c r="BC54" i="1"/>
  <c r="AO54" i="1"/>
  <c r="AN54" i="1"/>
  <c r="BG53" i="1"/>
  <c r="BF53" i="1"/>
  <c r="BE53" i="1"/>
  <c r="BD53" i="1"/>
  <c r="BC53" i="1"/>
  <c r="AO53" i="1"/>
  <c r="AN53" i="1"/>
  <c r="BG52" i="1"/>
  <c r="BF52" i="1"/>
  <c r="BE52" i="1"/>
  <c r="BD52" i="1"/>
  <c r="BC52" i="1"/>
  <c r="AO52" i="1"/>
  <c r="AN52" i="1"/>
  <c r="BG51" i="1"/>
  <c r="BF51" i="1"/>
  <c r="BE51" i="1"/>
  <c r="BD51" i="1"/>
  <c r="BC51" i="1"/>
  <c r="AO51" i="1"/>
  <c r="AN51" i="1"/>
  <c r="BG50" i="1"/>
  <c r="BF50" i="1"/>
  <c r="BE50" i="1"/>
  <c r="BD50" i="1"/>
  <c r="BC50" i="1"/>
  <c r="AO50" i="1"/>
  <c r="AN50" i="1"/>
  <c r="BG49" i="1"/>
  <c r="BF49" i="1"/>
  <c r="BE49" i="1"/>
  <c r="BD49" i="1"/>
  <c r="BC49" i="1"/>
  <c r="AO49" i="1"/>
  <c r="AN49" i="1"/>
  <c r="BG48" i="1"/>
  <c r="BF48" i="1"/>
  <c r="BE48" i="1"/>
  <c r="BD48" i="1"/>
  <c r="BC48" i="1"/>
  <c r="AO48" i="1"/>
  <c r="AN48" i="1"/>
  <c r="BF47" i="1"/>
  <c r="BE47" i="1"/>
  <c r="BD47" i="1"/>
  <c r="BC47" i="1"/>
  <c r="AO47" i="1"/>
  <c r="AN47" i="1"/>
  <c r="BF46" i="1"/>
  <c r="BE46" i="1"/>
  <c r="BD46" i="1"/>
  <c r="BC46" i="1"/>
  <c r="AO46" i="1"/>
  <c r="AN46" i="1"/>
  <c r="BF45" i="1"/>
  <c r="BE45" i="1"/>
  <c r="BD45" i="1"/>
  <c r="BC45" i="1"/>
  <c r="AO45" i="1"/>
  <c r="AN45" i="1"/>
  <c r="BF44" i="1"/>
  <c r="BE44" i="1"/>
  <c r="BD44" i="1"/>
  <c r="BC44" i="1"/>
  <c r="AO44" i="1"/>
  <c r="AN44" i="1"/>
  <c r="BC43" i="1"/>
  <c r="BC42" i="1"/>
  <c r="AO42" i="1"/>
  <c r="BC41" i="1"/>
  <c r="BC40" i="1"/>
  <c r="AO40" i="1"/>
  <c r="AN40" i="1"/>
  <c r="BC39" i="1"/>
  <c r="AR39" i="1"/>
  <c r="AO39" i="1"/>
  <c r="AN39" i="1"/>
  <c r="BC38" i="1"/>
  <c r="AO38" i="1"/>
  <c r="AN38" i="1"/>
  <c r="BC37" i="1"/>
  <c r="AR37" i="1"/>
  <c r="BC36" i="1"/>
  <c r="AR36" i="1"/>
  <c r="BC35" i="1"/>
  <c r="AR35" i="1"/>
  <c r="BG34" i="1"/>
  <c r="BF34" i="1"/>
  <c r="BE34" i="1"/>
  <c r="BD34" i="1"/>
  <c r="BC34" i="1"/>
  <c r="AO34" i="1"/>
  <c r="AN34" i="1"/>
  <c r="BG33" i="1"/>
  <c r="BF33" i="1"/>
  <c r="BE33" i="1"/>
  <c r="BD33" i="1"/>
  <c r="BC33" i="1"/>
  <c r="AO33" i="1"/>
  <c r="AN33" i="1"/>
  <c r="BG32" i="1"/>
  <c r="BF32" i="1"/>
  <c r="BE32" i="1"/>
  <c r="BD32" i="1"/>
  <c r="BC32" i="1"/>
  <c r="AO32" i="1"/>
  <c r="AN32" i="1"/>
  <c r="BG31" i="1"/>
  <c r="BF31" i="1"/>
  <c r="BE31" i="1"/>
  <c r="BD31" i="1"/>
  <c r="BC31" i="1"/>
  <c r="AR31" i="1"/>
  <c r="AO31" i="1"/>
  <c r="AN31" i="1"/>
  <c r="BC30" i="1"/>
  <c r="AU30" i="1"/>
  <c r="AR30" i="1"/>
  <c r="BG29" i="1"/>
  <c r="BF29" i="1"/>
  <c r="BE29" i="1"/>
  <c r="BD29" i="1"/>
  <c r="BC29" i="1"/>
  <c r="AO29" i="1"/>
  <c r="AN29" i="1"/>
  <c r="BG28" i="1"/>
  <c r="BF28" i="1"/>
  <c r="BE28" i="1"/>
  <c r="BD28" i="1"/>
  <c r="BC28" i="1"/>
  <c r="AO28" i="1"/>
  <c r="AN28" i="1"/>
  <c r="BG27" i="1"/>
  <c r="BF27" i="1"/>
  <c r="BE27" i="1"/>
  <c r="BD27" i="1"/>
  <c r="BC27" i="1"/>
  <c r="AO27" i="1"/>
  <c r="AN27" i="1"/>
  <c r="BG26" i="1"/>
  <c r="BF26" i="1"/>
  <c r="BE26" i="1"/>
  <c r="BD26" i="1"/>
  <c r="BC26" i="1"/>
  <c r="BG25" i="1"/>
  <c r="BF25" i="1"/>
  <c r="BE25" i="1"/>
  <c r="BD25" i="1"/>
  <c r="BC25" i="1"/>
  <c r="AO25" i="1"/>
  <c r="AN25" i="1"/>
  <c r="BG24" i="1"/>
  <c r="BF24" i="1"/>
  <c r="BE24" i="1"/>
  <c r="BD24" i="1"/>
  <c r="BC24" i="1"/>
  <c r="AO24" i="1"/>
  <c r="AN24" i="1"/>
  <c r="BG23" i="1"/>
  <c r="BF23" i="1"/>
  <c r="BE23" i="1"/>
  <c r="BD23" i="1"/>
  <c r="BC23" i="1"/>
  <c r="AO23" i="1"/>
  <c r="AN23" i="1"/>
  <c r="BG22" i="1"/>
  <c r="BF22" i="1"/>
  <c r="BD22" i="1"/>
  <c r="BC22" i="1"/>
  <c r="AO22" i="1"/>
  <c r="AN22" i="1"/>
  <c r="BG21" i="1"/>
  <c r="BF21" i="1"/>
  <c r="BE21" i="1"/>
  <c r="BD21" i="1"/>
  <c r="BC21" i="1"/>
  <c r="AO21" i="1"/>
  <c r="AN21" i="1"/>
  <c r="BG20" i="1"/>
  <c r="BF20" i="1"/>
  <c r="BE20" i="1"/>
  <c r="BD20" i="1"/>
  <c r="BC20" i="1"/>
  <c r="AO20" i="1"/>
  <c r="AN20" i="1"/>
  <c r="BG19" i="1"/>
  <c r="BF19" i="1"/>
  <c r="BE19" i="1"/>
  <c r="BD19" i="1"/>
  <c r="BC19" i="1"/>
  <c r="AO19" i="1"/>
  <c r="AN19" i="1"/>
  <c r="BG18" i="1"/>
  <c r="BF18" i="1"/>
  <c r="BE18" i="1"/>
  <c r="BD18" i="1"/>
  <c r="BC18" i="1"/>
  <c r="AO18" i="1"/>
  <c r="BG17" i="1"/>
  <c r="BF17" i="1"/>
  <c r="BE17" i="1"/>
  <c r="BD17" i="1"/>
  <c r="BC17" i="1"/>
  <c r="AO17" i="1"/>
  <c r="AN17" i="1"/>
  <c r="BC16" i="1"/>
  <c r="AO16" i="1"/>
  <c r="AN16" i="1"/>
  <c r="BC15" i="1"/>
  <c r="BG14" i="1"/>
  <c r="BF14" i="1"/>
  <c r="BE14" i="1"/>
  <c r="BD14" i="1"/>
  <c r="BC14" i="1"/>
  <c r="AO14" i="1"/>
  <c r="AN14" i="1"/>
  <c r="BG13" i="1"/>
  <c r="BF13" i="1"/>
  <c r="BE13" i="1"/>
  <c r="BD13" i="1"/>
  <c r="BC13" i="1"/>
  <c r="AR13" i="1"/>
  <c r="AO13" i="1"/>
  <c r="AN13" i="1"/>
  <c r="BG12" i="1"/>
  <c r="BF12" i="1"/>
  <c r="BE12" i="1"/>
  <c r="BD12" i="1"/>
  <c r="BC12" i="1"/>
  <c r="AS12" i="1"/>
  <c r="AR12" i="1"/>
  <c r="AO12" i="1"/>
  <c r="AN12" i="1"/>
  <c r="BC11" i="1"/>
  <c r="AS11" i="1"/>
  <c r="BG10" i="1"/>
  <c r="BF10" i="1"/>
  <c r="BE10" i="1"/>
  <c r="BD10" i="1"/>
  <c r="BC10" i="1"/>
  <c r="AO10" i="1"/>
  <c r="AN10" i="1"/>
  <c r="BG9" i="1"/>
  <c r="BF9" i="1"/>
  <c r="BE9" i="1"/>
  <c r="BD9" i="1"/>
  <c r="BC9" i="1"/>
  <c r="AS9" i="1"/>
  <c r="AR9" i="1"/>
  <c r="AO9" i="1"/>
  <c r="BG8" i="1"/>
  <c r="BF8" i="1"/>
  <c r="BE8" i="1"/>
  <c r="BD8" i="1"/>
  <c r="BC8" i="1"/>
  <c r="AO8" i="1"/>
  <c r="BG7" i="1"/>
  <c r="BF7" i="1"/>
  <c r="BE7" i="1"/>
  <c r="BD7" i="1"/>
  <c r="BC7" i="1"/>
  <c r="AO7" i="1"/>
  <c r="AN7" i="1"/>
  <c r="BG5" i="1"/>
  <c r="BF5" i="1"/>
  <c r="BE5" i="1"/>
  <c r="BD5" i="1"/>
  <c r="BC5" i="1"/>
  <c r="AO5" i="1"/>
  <c r="AN5" i="1"/>
  <c r="D10" i="3"/>
  <c r="BD71" i="1" l="1"/>
  <c r="I73" i="1"/>
  <c r="N73" i="1"/>
  <c r="X73" i="1"/>
  <c r="S73" i="1"/>
  <c r="AC73" i="1"/>
  <c r="AH73" i="1"/>
  <c r="BF71" i="1"/>
  <c r="BE71" i="1"/>
  <c r="BG71" i="1"/>
  <c r="C78" i="1"/>
  <c r="D73" i="1"/>
  <c r="C81" i="1" l="1"/>
  <c r="C82" i="1"/>
  <c r="C80" i="1"/>
  <c r="C79" i="1"/>
  <c r="C83" i="1"/>
  <c r="C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Györke Gábor</author>
  </authors>
  <commentList>
    <comment ref="C54" authorId="0" shapeId="0" xr:uid="{E1FE4AB4-3E46-4120-9D99-DC12DDF09DE2}">
      <text>
        <r>
          <rPr>
            <sz val="9"/>
            <color indexed="81"/>
            <rFont val="Tahoma"/>
            <family val="2"/>
            <charset val="238"/>
          </rPr>
          <t>Első félévben:
BMEGT70BS1A
BMEGT70BS1B
BMEGT70BS1C
Második félévben:
BMEGT70BS2A
BMEGT70BS2B
BMEGT70BS2C
További információ a "Tantárgyi adatlapok" oszlopban található linken kapható.</t>
        </r>
      </text>
    </comment>
  </commentList>
</comments>
</file>

<file path=xl/sharedStrings.xml><?xml version="1.0" encoding="utf-8"?>
<sst xmlns="http://schemas.openxmlformats.org/spreadsheetml/2006/main" count="661" uniqueCount="378">
  <si>
    <t>1.</t>
  </si>
  <si>
    <t>2.</t>
  </si>
  <si>
    <t>3.</t>
  </si>
  <si>
    <t>4.</t>
  </si>
  <si>
    <t>tavasz</t>
  </si>
  <si>
    <t>ősz</t>
  </si>
  <si>
    <t>EA</t>
  </si>
  <si>
    <t>GY</t>
  </si>
  <si>
    <t>LAB</t>
  </si>
  <si>
    <t>köv</t>
  </si>
  <si>
    <t>kr</t>
  </si>
  <si>
    <t>5.</t>
  </si>
  <si>
    <t>6.</t>
  </si>
  <si>
    <t>7.</t>
  </si>
  <si>
    <t>TÍPUS</t>
  </si>
  <si>
    <t>KÓD</t>
  </si>
  <si>
    <t>Tárgynév</t>
  </si>
  <si>
    <t>TT</t>
  </si>
  <si>
    <t>GH</t>
  </si>
  <si>
    <t>MIN</t>
  </si>
  <si>
    <t>MAX</t>
  </si>
  <si>
    <t>SZD</t>
  </si>
  <si>
    <t>SZT</t>
  </si>
  <si>
    <t>SZV</t>
  </si>
  <si>
    <t>SPEC</t>
  </si>
  <si>
    <t>specializációhoz rendelt</t>
  </si>
  <si>
    <t>KR</t>
  </si>
  <si>
    <t>kritérium tantárgy</t>
  </si>
  <si>
    <t>T</t>
  </si>
  <si>
    <t>testnevelés</t>
  </si>
  <si>
    <t>ó&lt;--&gt;kr</t>
  </si>
  <si>
    <t>Ellenőrzések</t>
  </si>
  <si>
    <t>összes:</t>
  </si>
  <si>
    <t>heti óraszám</t>
  </si>
  <si>
    <t xml:space="preserve">vizsgák </t>
  </si>
  <si>
    <t>félévközi j.</t>
  </si>
  <si>
    <t>kredit</t>
  </si>
  <si>
    <t>MAX 4 vizsga/félév</t>
  </si>
  <si>
    <t>&lt;&lt; 7. félévben nem lehet vizsga</t>
  </si>
  <si>
    <t>ELLENŐRZÉSEK</t>
  </si>
  <si>
    <t>Összes kredit</t>
  </si>
  <si>
    <t>Átlagos óraszám</t>
  </si>
  <si>
    <t>1.-4. szemeszterre</t>
  </si>
  <si>
    <t>5.-7. szemeszterre</t>
  </si>
  <si>
    <t>A tantervek összeállításának és ellenőrzésének szempontjai</t>
  </si>
  <si>
    <t>Jogszabály vagy
szabályzat</t>
  </si>
  <si>
    <t>hely</t>
  </si>
  <si>
    <t>előírás</t>
  </si>
  <si>
    <t>következmény/tennivaló
ellenőrzési szempont</t>
  </si>
  <si>
    <t>Nftv.</t>
  </si>
  <si>
    <t>49. § (5)</t>
  </si>
  <si>
    <t>Egy adott ismeretanyag elsajátításáért egy alkalommal adható kredit.</t>
  </si>
  <si>
    <t>108. § 24.</t>
  </si>
  <si>
    <t>108. § 19.</t>
  </si>
  <si>
    <r>
      <rPr>
        <i/>
        <sz val="11"/>
        <color theme="1"/>
        <rFont val="Calibri"/>
        <family val="2"/>
        <charset val="238"/>
        <scheme val="minor"/>
      </rPr>
      <t>kredit</t>
    </r>
    <r>
      <rPr>
        <sz val="11"/>
        <color theme="1"/>
        <rFont val="Calibri"/>
        <family val="2"/>
        <charset val="238"/>
        <scheme val="minor"/>
      </rPr>
      <t>: a hallgatói tanulmányi munka mértékegysége, amely a tantárgy, illetve a tantervi egység vonatkozásában kifejezi azt a becsült időt, amely meghatározott ismeretek elsajátításához, a követelmények teljesítéséhez szükséges; egy kredit átlagosan harminc tanulmányi munkaórát jelent, a kredit értéke - feltéve, hogy a hallgató teljesítményét elfogadták - nem függ attól, hogy a hallgató a tudására milyen értékelést kapott;</t>
    </r>
  </si>
  <si>
    <r>
      <rPr>
        <i/>
        <sz val="11"/>
        <color theme="1"/>
        <rFont val="Calibri"/>
        <family val="2"/>
        <charset val="238"/>
        <scheme val="minor"/>
      </rPr>
      <t>specializáció</t>
    </r>
    <r>
      <rPr>
        <sz val="11"/>
        <color theme="1"/>
        <rFont val="Calibri"/>
        <family val="2"/>
        <charset val="238"/>
        <scheme val="minor"/>
      </rPr>
      <t>: az adott szak részét képező önálló szakképzettséget nem eredményező, speciális szaktudást biztosító képzés;</t>
    </r>
  </si>
  <si>
    <t>108. § 31.</t>
  </si>
  <si>
    <r>
      <rPr>
        <i/>
        <sz val="11"/>
        <color theme="1"/>
        <rFont val="Calibri"/>
        <family val="2"/>
        <charset val="238"/>
        <scheme val="minor"/>
      </rPr>
      <t>képzési program</t>
    </r>
    <r>
      <rPr>
        <sz val="11"/>
        <color theme="1"/>
        <rFont val="Calibri"/>
        <family val="2"/>
        <charset val="238"/>
        <scheme val="minor"/>
      </rPr>
      <t>: az intézmény komplex képzési dokumentuma, amely
a) az alap-, mester- és osztatlan szak, valamint felsőoktatási szakképzés, a szakirányú továbbképzési szak részletes képzési és tanulmányi követelményeit,
tartalmazza, a képzés részletes szabályaival, különösen a tantervvel, illetve az oktatási programmal és a tantárgyi programokkal, valamint az értékelési és ellenőrzési módszerekkel, eljárásokkal és szabályokkal együtt;</t>
    </r>
  </si>
  <si>
    <t>A képzési program módosítására vonatkozó javaslatnak a felsorolt összes információt tartalmaznia kell. Ezek helye elsődlegesen a tanterv és a tantárgyi adatlap.</t>
  </si>
  <si>
    <t>A GPK szakjain belül csak specializációk vannak, így csak ezt a megnevezést lehet használni.</t>
  </si>
  <si>
    <t>108. § 42.</t>
  </si>
  <si>
    <r>
      <rPr>
        <i/>
        <sz val="11"/>
        <color theme="1"/>
        <rFont val="Calibri"/>
        <family val="2"/>
        <charset val="238"/>
        <scheme val="minor"/>
      </rPr>
      <t>tanterv</t>
    </r>
    <r>
      <rPr>
        <sz val="11"/>
        <color theme="1"/>
        <rFont val="Calibri"/>
        <family val="2"/>
        <charset val="238"/>
        <scheme val="minor"/>
      </rPr>
      <t>: egy szak képzési és kimeneti követelményeknek megfelelően összeállított képzési terve, amelynek elemei: képzési szakonkénti bontásban a tantárgyak, tantervi egységek alapján meghatározott óra- és vizsgaterv a követelmények teljesítésének ellenőrzési, értékelési rendszere, valamint a tantárgyak, tantervi egységek tantárgyi programja;</t>
    </r>
  </si>
  <si>
    <t>108. § 48.</t>
  </si>
  <si>
    <r>
      <rPr>
        <i/>
        <sz val="11"/>
        <color theme="1"/>
        <rFont val="Calibri"/>
        <family val="2"/>
        <charset val="238"/>
        <scheme val="minor"/>
      </rPr>
      <t>vizsga</t>
    </r>
    <r>
      <rPr>
        <sz val="11"/>
        <color theme="1"/>
        <rFont val="Calibri"/>
        <family val="2"/>
        <charset val="238"/>
        <scheme val="minor"/>
      </rPr>
      <t>: az ismeretek, készségek és képességek elsajátításának, megszerzésének - értékeléssel egybekötött - ellenőrzési formája</t>
    </r>
  </si>
  <si>
    <t>Pusztán "aláírás" követelményű tárgyhoz kredit nem rendelhető.</t>
  </si>
  <si>
    <t>BME Képzési Kódex</t>
  </si>
  <si>
    <t xml:space="preserve">4. § (3) </t>
  </si>
  <si>
    <t>Tantárgyfelelős csak teljes munkaidőben foglalkoztatott, közalkalmazotti jogviszonyban levő, PhD (DLA), ill. tudomány(ok) kandidátusa fokozattal rendelkező személy lehet.</t>
  </si>
  <si>
    <t>Minden tantárgyhoz a megadott szabály szerint tárgyfelelőst kell rendelni. A tárgyfelelősnek nem kell a tárgy oktatójával azonos személynek lennie.</t>
  </si>
  <si>
    <t>BME TVSZ</t>
  </si>
  <si>
    <t>A BME mintatanterveiben a kreditek legalább 25%-a kötelezően választható, legalább 5%-a szabadon választható tantárgyból szerezhető meg. A kötelezően választható tantárgyak részben a szakmai képzéshez, részben az általános értelmiségképző funkcióhoz kötődnek.</t>
  </si>
  <si>
    <t>KKK</t>
  </si>
  <si>
    <t>max 360</t>
  </si>
  <si>
    <t>210 kreditnek kell lennie</t>
  </si>
  <si>
    <t>v</t>
  </si>
  <si>
    <t>f</t>
  </si>
  <si>
    <t>1. tantárgy</t>
  </si>
  <si>
    <t>2. tantárgy</t>
  </si>
  <si>
    <t>3. tantárgy</t>
  </si>
  <si>
    <t>párhuzamos</t>
  </si>
  <si>
    <t>követelmény</t>
  </si>
  <si>
    <t>KIZÁRÓ TÁRGY(AK)</t>
  </si>
  <si>
    <t>1. tárgy</t>
  </si>
  <si>
    <t>2. tárgy</t>
  </si>
  <si>
    <t>kapcsolat</t>
  </si>
  <si>
    <t>ÉS/VAGY</t>
  </si>
  <si>
    <t>Gazdasági és humán ismeretek</t>
  </si>
  <si>
    <t>min.</t>
  </si>
  <si>
    <t>max.</t>
  </si>
  <si>
    <t>Szabadon választható</t>
  </si>
  <si>
    <t>Szakdolgozat</t>
  </si>
  <si>
    <t>Szabadon választható tárgy 1.</t>
  </si>
  <si>
    <t>Szabadon választható tárgy 2.</t>
  </si>
  <si>
    <t>Szabadon választható tárgy 3.</t>
  </si>
  <si>
    <t>Szakdolgozat készítés</t>
  </si>
  <si>
    <t>Testnevelés</t>
  </si>
  <si>
    <t>Munkavédelem</t>
  </si>
  <si>
    <t>Matematika szigorlat</t>
  </si>
  <si>
    <t>Szakmai gyakorlat</t>
  </si>
  <si>
    <t>a</t>
  </si>
  <si>
    <t>max 26</t>
  </si>
  <si>
    <t>A tanterv módosítására vonatkozó javaslatnak minden, az Nftv. hivatkozott részében felsorolt információt tartalmaznia kell a BME belső szabályzatainak megfelelő formában.</t>
  </si>
  <si>
    <r>
      <t xml:space="preserve">A vizsga tehát nem csak az ismeretek, hanem azok alkalmazásának, valamint a mérnöki készségek ellenőrzését és értékelését szolgálja. Vizsga követelményt olyan, súlyponti tárgyakhoz kell rendelni, ahol a törvényben körülírt kompex ellenőrzési formára van szükség és azt a tárgy felelőse/oktatója érdemben meg is tudja valósítani. </t>
    </r>
    <r>
      <rPr>
        <sz val="11"/>
        <color rgb="FFFF0000"/>
        <rFont val="Calibri"/>
        <family val="2"/>
        <charset val="238"/>
        <scheme val="minor"/>
      </rPr>
      <t>A TVSZ-ben előírt a max. félévi 4 vizsgára vonatkozó előírás betartása érdekében is szükséges ez az előírás.</t>
    </r>
  </si>
  <si>
    <r>
      <t>Az előtanulmányi rend összeállításánál figyelemmel kell lenni arra, hogy más szakon/karon/intézményben, részben (legalább 75%-ban) azonos tárgy korábbi teljesítése az adott tárgy felvételét KIZÁRJA,</t>
    </r>
    <r>
      <rPr>
        <sz val="11"/>
        <color rgb="FFFF0000"/>
        <rFont val="Calibri"/>
        <family val="2"/>
        <charset val="238"/>
        <scheme val="minor"/>
      </rPr>
      <t xml:space="preserve"> illetve a megszerzett kreditet el kell fogadni.</t>
    </r>
  </si>
  <si>
    <t xml:space="preserve">A tantervben megadott átlagos féléves tanóraszám a 360 órát nem haladhatja meg. </t>
  </si>
  <si>
    <t>Átlagos féléves óraszám</t>
  </si>
  <si>
    <t>A jogszabály erejénél fogva a specializáció tantárgyai kötelezően válásztható tárgynak minősülnek, bár a specializáción belül a tantervben megkülönböztetjük az adott specializáció kötelező és kötelezően választható tárgyát. Ebből következik, hogy specializáción belül további "kötelezően választható" tárgy meghirdetése nem szükséges, de javasolt, hogy a szélesebb körű ismeretátadás érdekében a specializációhoz rendelt kreditek legalább 15%-a választható tárgy legyen. Ha vannak specializációhoz tartozó kötelezően választható tárgyak, akkor azok kínálata a specializáció kreditértének legalább 25%-a legyen.
A szabadon választhatóként meghirdetett tárgyak lehetőség szerint ne tartalmazzanak előkövetelményt</t>
  </si>
  <si>
    <r>
      <t xml:space="preserve">A 210 kredites alapszakos tantervekben legalább 52 kredit kötelezően választható és legalább 10 kredit szabadon választható tantárgy. Kötelezően választható tárgynak minősül a specializációk összes tárgya, továbbá a szakdolgozat készítés.
A 15 kerdites Szakdolgozat készítés tárgyat leszámítva és figyelembe véve a 15/2006. OM rendeletben szereplő előírást is, a specializáció kreditértéke legalább </t>
    </r>
    <r>
      <rPr>
        <b/>
        <sz val="11"/>
        <color theme="1"/>
        <rFont val="Calibri"/>
        <family val="2"/>
        <charset val="238"/>
        <scheme val="minor"/>
      </rPr>
      <t>40</t>
    </r>
    <r>
      <rPr>
        <sz val="11"/>
        <color theme="1"/>
        <rFont val="Calibri"/>
        <family val="2"/>
        <charset val="238"/>
        <scheme val="minor"/>
      </rPr>
      <t xml:space="preserve"> kredit kell legyen.</t>
    </r>
  </si>
  <si>
    <t>KARTSZ</t>
  </si>
  <si>
    <t>GYAK</t>
  </si>
  <si>
    <t>KREDIT</t>
  </si>
  <si>
    <t>Sorcímkék</t>
  </si>
  <si>
    <t>GEÁT</t>
  </si>
  <si>
    <t>GEEN</t>
  </si>
  <si>
    <t>GEMM</t>
  </si>
  <si>
    <t>GEMT</t>
  </si>
  <si>
    <t>GEPT</t>
  </si>
  <si>
    <t>GEVG</t>
  </si>
  <si>
    <t>GT20</t>
  </si>
  <si>
    <t>GT55</t>
  </si>
  <si>
    <t>TE15</t>
  </si>
  <si>
    <t>TE90</t>
  </si>
  <si>
    <t>Végösszeg</t>
  </si>
  <si>
    <t>Összeg / EA</t>
  </si>
  <si>
    <t>Összeg / LAB</t>
  </si>
  <si>
    <t>Összeg / GYAK</t>
  </si>
  <si>
    <t>Összeg / KREDIT</t>
  </si>
  <si>
    <t>VIAU</t>
  </si>
  <si>
    <t>Természettud. alapismeretek</t>
  </si>
  <si>
    <t>Orientáció</t>
  </si>
  <si>
    <t>min 4!</t>
  </si>
  <si>
    <t>tantárgyak száma</t>
  </si>
  <si>
    <t>MAX 26 óra/hét</t>
  </si>
  <si>
    <t>Szakmai ismeretek</t>
  </si>
  <si>
    <t>tájékoztató adat</t>
  </si>
  <si>
    <t>Gyakorlati ismeretek arányosított kreditértéke</t>
  </si>
  <si>
    <t>MAX 7 tárgy/félév</t>
  </si>
  <si>
    <t>87/2015. Korm. Kormányrendelet</t>
  </si>
  <si>
    <t xml:space="preserve"> A kreditérték meghatározásakor az összes hallgatói tanulmányi munkaóra a tanórákat és az egyéni hallgatói tanulmányi munkaórákat is tartalmazza. A felsőoktatási intézmény által ajánlott tantervben, a szakirányú továbbképzések kivételével, az egyes félévek kreditértéke - figyelembe véve az intézmény által meghatározott képzési időszakot - legfeljebb három kredittel térhet el a harminc kredittől.</t>
  </si>
  <si>
    <t>54. § (1)</t>
  </si>
  <si>
    <r>
      <t xml:space="preserve">A tantárgyakhoz rendelt kredit meghatározását a tárgy keretében elvégzendő összes hallgatói munkaóra alapján kell elvégezni. A kreditmeghatározás módját, háttérszámításait a tantárgyi adatlapon fel kell tüntetni. Általános szabály, hogy a tárgy kreditértéke az összesített </t>
    </r>
    <r>
      <rPr>
        <sz val="11"/>
        <color rgb="FFFF0000"/>
        <rFont val="Calibri"/>
        <family val="2"/>
        <charset val="238"/>
        <scheme val="minor"/>
      </rPr>
      <t>heti</t>
    </r>
    <r>
      <rPr>
        <sz val="11"/>
        <color theme="1"/>
        <rFont val="Calibri"/>
        <family val="2"/>
        <charset val="238"/>
        <scheme val="minor"/>
      </rPr>
      <t xml:space="preserve"> kontaktóraszámnál </t>
    </r>
    <r>
      <rPr>
        <b/>
        <sz val="11"/>
        <color rgb="FFC00000"/>
        <rFont val="Calibri"/>
        <family val="2"/>
        <charset val="238"/>
        <scheme val="minor"/>
      </rPr>
      <t>csak nagyobb</t>
    </r>
    <r>
      <rPr>
        <sz val="11"/>
        <color theme="1"/>
        <rFont val="Calibri"/>
        <family val="2"/>
        <charset val="238"/>
        <scheme val="minor"/>
      </rPr>
      <t xml:space="preserve"> lehet.</t>
    </r>
    <r>
      <rPr>
        <sz val="11"/>
        <color rgb="FFFF0000"/>
        <rFont val="Calibri"/>
        <family val="2"/>
        <charset val="238"/>
        <scheme val="minor"/>
      </rPr>
      <t xml:space="preserve"> </t>
    </r>
  </si>
  <si>
    <t xml:space="preserve">54. § (2) </t>
  </si>
  <si>
    <t>A képzési és kimeneti követelmények szerint megszerezhető kompetenciák alapján meghatározott tanterv kötelező, kötelezően választható és szabadon választható tantárgyakból, tantervi egységekből, továbbá kritériumkövetelményekből épül fel. Szabadon választható tantárgy esetében a felsőoktatási intézmény nem korlátozhatja a hallgató választását a felsőoktatási intézmények által meghirdetett tantárgyak körében.</t>
  </si>
  <si>
    <t xml:space="preserve">54. § (3) </t>
  </si>
  <si>
    <t>A tantervben a tantárgyakhoz, tantervi egységekhez tanórát és kreditértéket kell rendelni. A kreditérték kifejezi, hogy a követelmények teljesítéséhez mennyi tanulmányi munkára van szükség, továbbá azt, hogy a tantárgy, tantervi egység felvételével és a tanulmányi követelmények teljesítésével mennyi kreditet szerezhet a hallgató. Kredit csak olyan tantárgyhoz, tantervi egységhez rendelendő, amelynek minősítése az 56. § (7) bekezdése szerint történik. Tantárgyhoz csak egész értékű kredit rendelhető.</t>
  </si>
  <si>
    <t xml:space="preserve"> A teljes képzési időre meghatározott átlagos egyéni hallgatói tanulmányi munkaóra nem haladhatja meg a tanórák számának teljes idejű képzésben a háromszorosát, részidős képzésben, esti képzési munkarendben a hétszeresét, levelező képzési munkarendben a tizenkétszeresét, távoktatásban a huszonötszörösét.</t>
  </si>
  <si>
    <t xml:space="preserve">54. § (4) </t>
  </si>
  <si>
    <t>A tanterv határozza meg, hogy az egyes tantárgyak felvételéhez milyen más tantárgyak előzetes teljesítése szükséges (előtanulmányi rend). Egy adott tantárgyhoz legfeljebb három másik tantárgy vagy a képzési célt illetően több tantárgyat magában foglaló legfeljebb egy, 15 kreditnél nem nagyobb kreditértékű tantárgycsoport (modul) rendelhető előtanulmányi kötelezettségként. A tantervben meghatározott egyes tantárgyakhoz más tantárgyaknak egyidejű felvétele is meghatározható követelményként.</t>
  </si>
  <si>
    <t xml:space="preserve">54. § (6) </t>
  </si>
  <si>
    <t>A tantárgyakhoz meg kell adni azt a legfeljebb három tárgyat melynek előztes teljesítése (az adott tárgyakból a kredit megszerzése) a tárgy felvételének feltétele. Ez a "kemény" előtanulmányi követelmény. Törekedni kell arra, hogy csak a szakmailag kifejezetten indokolt tárgy legyen előzetes követelmény.
A tantervi tárgyak egy részéhez más tárgyak párhuzamos felvétele és párhuzamos teljesítése is megadható előzetes követelményként. Ez a "párhuzamos" előkövetelmény.
Lásd még: Nftv. 49. § (5) és TVSZ előírások.</t>
  </si>
  <si>
    <t>Az adott szakra vonatkozó különleges szabályok a képzési és kimeneti követelményeket (KKK) tartalmazó</t>
  </si>
  <si>
    <t>A KKK tekintetében a szakdolgozatot mint specializáción kívüli kötelező  tárgy kell tekinteni.
Az orientáció jelentése: kiegyensúlyozott, amelyben a gyakorlati jellegű ismeretátadáshoz képest az elméleti jellegű isme-retátadás aránya 40-60 százalék, ami azt jelenti, hogy elméleti (előadási) órák száma az összes gyakorlati és laboratóriumi órák számának legalább 40, legfeljebb 60 százaléka.</t>
  </si>
  <si>
    <t>A szak és specializációk tantervét úgy kell kialakítani, olyan tantárgyakat kell megadni, amelyek az előírt kompetenciák [tudás, képesség, attitűd, autonómia és felelősség] elsajátítását szolgálják.</t>
  </si>
  <si>
    <t>8.1.1.</t>
  </si>
  <si>
    <t>A szak közös tantervi részének felépítése kredithatárokban megadva.</t>
  </si>
  <si>
    <t>8.1.2.</t>
  </si>
  <si>
    <t>23. § (2) bek. a)</t>
  </si>
  <si>
    <t xml:space="preserve">A szak tantervében a tanórák átlagos száma a nappali munkarendű teljes idejű képzésekben – nyelvi, testnevelés és felzárkóztató tantárgyak tanóráinak kivételével – heti tizenhat óránál kevesebb, illetve huszonhat óránál több nem lehet (…)
</t>
  </si>
  <si>
    <r>
      <rPr>
        <b/>
        <sz val="11"/>
        <color rgb="FFFF0000"/>
        <rFont val="Calibri"/>
        <family val="2"/>
        <charset val="238"/>
        <scheme val="minor"/>
      </rPr>
      <t>A Fokozatváltás a felsőoktatásban stratégia a következőket mondja a kontaktóraszámról:</t>
    </r>
    <r>
      <rPr>
        <sz val="11"/>
        <color rgb="FFFF0000"/>
        <rFont val="Calibri"/>
        <family val="2"/>
        <charset val="238"/>
        <scheme val="minor"/>
      </rPr>
      <t xml:space="preserve">
Műszaki területen jól alkalmazható a szükséges kompetenciák kialakítására
az önálló munka, amelynek lehetséges kiméretét a magas kontaktóraszám
csökkenti. Az Nftv. 17. § (1) előírása nappali képzésre a félévenkénti legalább 200
tanóra, ami 14 héttel számolva heti kevesebb, mint 17 tanórát jelent.
Jelenleg ennél jellemzően jóval több, heti 28-30 kontaktórát
tartalmaznak a mintatantervek. (...)</t>
    </r>
  </si>
  <si>
    <t>28. § (1)-(2)</t>
  </si>
  <si>
    <t xml:space="preserve">(1) A szakok mintatanterveiben félévente, a szabadon választható tantárgyak vizsgái nélkül, az egyes vizsgaidőszakokban leteendő vizsgák és szigorlatok együttes száma legfeljebb négy lehet. 
(2) A hat félévnél hosszabb képzési idejű alapképzési szak mintatantervében az utolsó félévre előírt tantárgyak között nem lehet vizsgával záruló tantárgy.
</t>
  </si>
  <si>
    <r>
      <t xml:space="preserve">A </t>
    </r>
    <r>
      <rPr>
        <sz val="11"/>
        <color rgb="FFFF0000"/>
        <rFont val="Calibri"/>
        <family val="2"/>
        <charset val="238"/>
        <scheme val="minor"/>
      </rPr>
      <t>minta</t>
    </r>
    <r>
      <rPr>
        <sz val="11"/>
        <color theme="1"/>
        <rFont val="Calibri"/>
        <family val="2"/>
        <charset val="238"/>
        <scheme val="minor"/>
      </rPr>
      <t>tantervben az egy félévre eső vizsgák és szigorlatok együttes száma legfeljebb 4 lehet, a mintatanterv szerinti 7. félévre eső tárgyak nem zárulhatnak vizsgával.
Ajánlott, hogy a szabadon választható tantárgyak ne záruljanak vizsgával.</t>
    </r>
  </si>
  <si>
    <t>A szakra és minden specializációra érvényes egységes előírások</t>
  </si>
  <si>
    <t>7. alcím</t>
  </si>
  <si>
    <t>7. A képzési program, a tanterv és a mintatanterv
részletek a TVSZ hivatkozott részében</t>
  </si>
  <si>
    <r>
      <t xml:space="preserve">Az Nftv. rendelkezéseivel összhangban a TVSZ részletesen meghatározza a képzési program, a tanterv és a mintatanterv fogalmát. Ez a </t>
    </r>
    <r>
      <rPr>
        <sz val="11"/>
        <rFont val="Calibri"/>
        <family val="2"/>
        <charset val="238"/>
        <scheme val="minor"/>
      </rPr>
      <t>munkafüzet</t>
    </r>
    <r>
      <rPr>
        <sz val="11"/>
        <color theme="1"/>
        <rFont val="Calibri"/>
        <family val="2"/>
        <charset val="238"/>
        <scheme val="minor"/>
      </rPr>
      <t xml:space="preserve"> a </t>
    </r>
    <r>
      <rPr>
        <b/>
        <sz val="11"/>
        <color rgb="FFC00000"/>
        <rFont val="Calibri"/>
        <family val="2"/>
        <charset val="238"/>
        <scheme val="minor"/>
      </rPr>
      <t>mintatanterv</t>
    </r>
    <r>
      <rPr>
        <sz val="11"/>
        <color theme="1"/>
        <rFont val="Calibri"/>
        <family val="2"/>
        <charset val="238"/>
        <scheme val="minor"/>
      </rPr>
      <t xml:space="preserve"> összeállítását segíti.</t>
    </r>
  </si>
  <si>
    <t>18/2016. EMMI rend. Szerinti kredit</t>
  </si>
  <si>
    <t>"ERŐS" előtanulmányi követelmény</t>
  </si>
  <si>
    <t>"GYENGE" előtanulmányi követelmény</t>
  </si>
  <si>
    <t>KIZÁRÓLAG HIVATKOZÁSKÉNT!</t>
  </si>
  <si>
    <t>HIVATKOZÁS!</t>
  </si>
  <si>
    <t>TQM</t>
  </si>
  <si>
    <t>Elektromechanika</t>
  </si>
  <si>
    <t>Specializáció tantárgyai</t>
  </si>
  <si>
    <t>GEMI</t>
  </si>
  <si>
    <t>GEGT</t>
  </si>
  <si>
    <t xml:space="preserve"> </t>
  </si>
  <si>
    <t>Gép- és szerkezeti elemek I.</t>
  </si>
  <si>
    <t>Integrált terméktervezési gyakorlat V.</t>
  </si>
  <si>
    <t>Automatizálás technika alapjai</t>
  </si>
  <si>
    <t>Finommechanika</t>
  </si>
  <si>
    <t>Környezettudatos tervezés</t>
  </si>
  <si>
    <t>Tervezés speciális felhasználók számára</t>
  </si>
  <si>
    <t xml:space="preserve">Az alapfokozat megszerzéséhez összegyűjtendő kreditek száma: 210 kredit 
- a szak orientációja: gyakorlatorientált (60-70 százalék) 
- a szakdolgozat készítéséhez rendelt kreditérték: 15 kredit 
- a szabadon választható tantárgyakhoz rendelhető minimális kreditérték: 10 kredit </t>
  </si>
  <si>
    <t>8.1.2. A választható specializációkat is figyelembe véve a terméktervezéshez, az ipari tervezői fel-adatokhoz szükséges készségek kialakításához, továbbfejlesztéséhez integrált tevezési projektfeladatokban szerezhető speciális ismeret. A képző intézmény által ajánlott specializáció a képzés egészén belül 25-45 kredit.</t>
  </si>
  <si>
    <t>A specializációk lehetséges területei, speciális kompetenciák (nem azonosak formálisan a specializációkkal).
A specializációs tantárgyi csoport kreditértéke nem lehet kevesebb 25 és nem lehet több 45 kreditnél.
A meglévő specializációk megfelelnek az előírásoknak, de újak is kialakíthatók.</t>
  </si>
  <si>
    <t xml:space="preserve">8.1.1. A szakképzettséghez vezető tudományágak, szakterületek, amelyekből a szak felépül: 
- természettudományi ismeretek 35-50 kredit; 
- gazdasági és humán ismeretek 14-30 kredit; 
- szakmai ismeretek 70-105 kredit, ezen belül 
   - műszaki tervezési ismeretek 50-65 kredit, 
   - formatervezési ismeretek 15-25 kredit, 
   - menedzsment-ergonómiai ismeretek 10-20 kredit. 
</t>
  </si>
  <si>
    <t xml:space="preserve">7. Az alapképzési szak képzési célja és a szakmai kompetenciák 
A képzés célja ipari termék- és formatervező mérnökök képzése, akik alkalmasak ipari termékek tervezésére, gyártására és forgalmazására, elsősorban kis- és középvállalkozások keretein belül. A képzést elvégző ipari termék- és formatervező mérnökök olyan kreatívan gondolkodó műszaki szakemberek, aki elsősorban a tartós fogyasztói termékek és használati tárgyak tervezése, gyártása és forgalmazása területén tevékenykednek. Képesek műszaki, esztétikai, humán, valamint gazdasági ismereteik és készségeik birtokában a termékfejlesztés valamennyi fázisában önálló, alkotó munkára, továbbá ismerik a termékfejlesztés innovációs folyamatát, a termékfejlesztéshez szükséges tárgyi, szervezeti és emberi erőforrásokat, képesek a termék életpálya ciklusait menedzselni. Felkészültek tanulmányaik mesterképzésben történő folytatására. 
A további szakos kompetenciákat a rendelet tanulási eredmények formájában adja meg.
</t>
  </si>
  <si>
    <t>60%..70% között kell lennie</t>
  </si>
  <si>
    <t>Spec. kötvál.</t>
  </si>
  <si>
    <t>Ipari termék és formatervező mérnöki alapképzési szak - Közös tantárgyak</t>
  </si>
  <si>
    <t>Csomagolástechnika beépül az Integrált I.-be</t>
  </si>
  <si>
    <t>Faipari technológiák beépül az integrált II-be</t>
  </si>
  <si>
    <t>Szoftverergonómia és termék-felhasználó interakció</t>
  </si>
  <si>
    <t>Számítógéppel támogatott ergonómiai tervezés</t>
  </si>
  <si>
    <t>Informatika terméktervezőknek</t>
  </si>
  <si>
    <t>Termékmenedzsment</t>
  </si>
  <si>
    <t>s</t>
  </si>
  <si>
    <t>Integrált terméktervezési gyakorlat IV.</t>
  </si>
  <si>
    <t>Innovációmenedzsment</t>
  </si>
  <si>
    <t>Marketing I.</t>
  </si>
  <si>
    <t>Mikro- és makroökonómia</t>
  </si>
  <si>
    <t>Elektrotechnika terméktervezőknek</t>
  </si>
  <si>
    <t>Áramlástan</t>
  </si>
  <si>
    <t>Műszaki és gazdasági adatok elemzése</t>
  </si>
  <si>
    <t xml:space="preserve">Marketing II. </t>
  </si>
  <si>
    <t>Menedzsment és vállalkozásgazdaságtan</t>
  </si>
  <si>
    <t>Gépszerkesztés alapjai</t>
  </si>
  <si>
    <t>Terméktervezés módszertana</t>
  </si>
  <si>
    <t>Szabadkézi rajz</t>
  </si>
  <si>
    <t>Integrált terméktervezési gyakorlat I.</t>
  </si>
  <si>
    <t>Forma és színtan</t>
  </si>
  <si>
    <t xml:space="preserve">Integrált terméktervezési gyakorlat II. </t>
  </si>
  <si>
    <t>Ergonómia</t>
  </si>
  <si>
    <t>Formatervezés I.</t>
  </si>
  <si>
    <t>Ergonómia a gyakorlatban</t>
  </si>
  <si>
    <t xml:space="preserve">Anyagismeret </t>
  </si>
  <si>
    <t>Grafikai tervezés</t>
  </si>
  <si>
    <t>Gép- és szerkezeti elemek II.</t>
  </si>
  <si>
    <t>Gépgyártástechnológia</t>
  </si>
  <si>
    <t>Integrált terméktervezési gyakorlat III.</t>
  </si>
  <si>
    <t>Designtörténet</t>
  </si>
  <si>
    <t xml:space="preserve">Formatervezés II. </t>
  </si>
  <si>
    <t>Arculattervezés</t>
  </si>
  <si>
    <t>Alkalmazott formatervezés</t>
  </si>
  <si>
    <t>Szabadkézi tárgyábrázolás</t>
  </si>
  <si>
    <t>Polimer gyártmánytervezés</t>
  </si>
  <si>
    <t>Intelligens termékek elemei</t>
  </si>
  <si>
    <t>Termékélmény és design</t>
  </si>
  <si>
    <t>GEGIATCS</t>
  </si>
  <si>
    <t>GEGI2</t>
  </si>
  <si>
    <t>EPRA</t>
  </si>
  <si>
    <t>GT52</t>
  </si>
  <si>
    <t>(üres)</t>
  </si>
  <si>
    <t>Mechanika I.</t>
  </si>
  <si>
    <t>Mechanika II.</t>
  </si>
  <si>
    <t>Mechanika III.</t>
  </si>
  <si>
    <t>Polimertechnika terméktervezőknek</t>
  </si>
  <si>
    <t>Építészeti formatan</t>
  </si>
  <si>
    <t>Kötelezően választható tárgyak legalább 26 kredit értékben tetszőlegesen választhatóak az alábbi tantárgyakból</t>
  </si>
  <si>
    <t>Záróvizsga tantárgycsoport</t>
  </si>
  <si>
    <t>tantárgycsoportba sorolt tantárgy(ak)</t>
  </si>
  <si>
    <t>összkredit</t>
  </si>
  <si>
    <t>Az egyes ZV tantárgycsoportok NEM tartalmazzák az oda sorolt tantárgyak teljes anyagát, CSAK egyes részeit!</t>
  </si>
  <si>
    <t>Záróvizsga tantárgyak</t>
  </si>
  <si>
    <t>Terméktervezés módszertana + CAD alapjai</t>
  </si>
  <si>
    <t>4+4=8</t>
  </si>
  <si>
    <t>Korszerű tervezési technikák</t>
  </si>
  <si>
    <t>Marketing I.-II.</t>
  </si>
  <si>
    <t>3+3=6</t>
  </si>
  <si>
    <t>Marketing</t>
  </si>
  <si>
    <t>Kötelező</t>
  </si>
  <si>
    <t>BMEGEMMBTM1</t>
  </si>
  <si>
    <t>BMEGEMMBTM2</t>
  </si>
  <si>
    <t>BMEGEMMBTM3</t>
  </si>
  <si>
    <t>BMEGEÁTBT11</t>
  </si>
  <si>
    <t>BMEGEGTBT01</t>
  </si>
  <si>
    <t>BMEGEENBTHT</t>
  </si>
  <si>
    <t>BMEGEPTBT01</t>
  </si>
  <si>
    <t>BMEGEGIBXGA</t>
  </si>
  <si>
    <t>BMEGEGIBTF1</t>
  </si>
  <si>
    <t>BMEEPRABTSR</t>
  </si>
  <si>
    <t>Prezentációs technikák</t>
  </si>
  <si>
    <t>BMEGEMIBXPT</t>
  </si>
  <si>
    <t>BMEGEGIBTI1</t>
  </si>
  <si>
    <t>BMEGEGIBTI2</t>
  </si>
  <si>
    <t>BMEEPRABTGT</t>
  </si>
  <si>
    <t>BMEGEGIBTI3</t>
  </si>
  <si>
    <t>BMEGEGIBTI4</t>
  </si>
  <si>
    <t>BMEGEGIBTI5</t>
  </si>
  <si>
    <t>BMEGEGIBTAT</t>
  </si>
  <si>
    <t>BMEGEGIBTAF</t>
  </si>
  <si>
    <t>BMEGEGIBTST</t>
  </si>
  <si>
    <t>BMEEPRA0404</t>
  </si>
  <si>
    <t>BMEGEGIBTKT</t>
  </si>
  <si>
    <t>Termékmegfelelőség és fogyasztóvédelem</t>
  </si>
  <si>
    <t>Színtechnika</t>
  </si>
  <si>
    <t>BMEGEMIBTSZ</t>
  </si>
  <si>
    <t>Finommechanika terméktervezőknek</t>
  </si>
  <si>
    <t>BMEGEGIBTC1</t>
  </si>
  <si>
    <t>BMEGEMIBTFT</t>
  </si>
  <si>
    <t>BMEGEMIBTIT</t>
  </si>
  <si>
    <t>Matematika G1</t>
  </si>
  <si>
    <t>BMETE93BG01</t>
  </si>
  <si>
    <t>Matematika G2</t>
  </si>
  <si>
    <t>BMETE93BG02</t>
  </si>
  <si>
    <t>Matematika G3</t>
  </si>
  <si>
    <t>BMETE93BG03</t>
  </si>
  <si>
    <t>BMEGEMIBTIN</t>
  </si>
  <si>
    <t>BMEGEMTBKMV</t>
  </si>
  <si>
    <t>BMETE93BG04</t>
  </si>
  <si>
    <t>BMEGEVGBX14</t>
  </si>
  <si>
    <t>Matematika ismeretfelmérés</t>
  </si>
  <si>
    <t>BMETE93BG11</t>
  </si>
  <si>
    <t>BMETE93BG12</t>
  </si>
  <si>
    <t>Terméktervezés gyakorlata a polimertechnikában</t>
  </si>
  <si>
    <t>Járműáramlástan</t>
  </si>
  <si>
    <t>BMEGEÁTBV25</t>
  </si>
  <si>
    <t>Ábrázoló geometria</t>
  </si>
  <si>
    <t>BMETE94AX01</t>
  </si>
  <si>
    <t>Ábrázoló geometria 2</t>
  </si>
  <si>
    <t>BMETE94AX02</t>
  </si>
  <si>
    <t>Javasolt szabadon választható tárgyak</t>
  </si>
  <si>
    <t>BMETE90BG00</t>
  </si>
  <si>
    <t>Bevezető matematika GF</t>
  </si>
  <si>
    <t>BMETE90BG10</t>
  </si>
  <si>
    <t>Matematika G1F</t>
  </si>
  <si>
    <t>Matematika G2F</t>
  </si>
  <si>
    <t>Bevezető fizika</t>
  </si>
  <si>
    <t>BMETE11BG15</t>
  </si>
  <si>
    <t>BMETE90AX40</t>
  </si>
  <si>
    <t>BMETE90AX00</t>
  </si>
  <si>
    <t>BMETE90AX02</t>
  </si>
  <si>
    <t>BMEGEMIBMST</t>
  </si>
  <si>
    <t>Test- és felületmodellezés</t>
  </si>
  <si>
    <t>BMETE94AX12</t>
  </si>
  <si>
    <t>Mérnöki szerkezetek integritása 1</t>
  </si>
  <si>
    <t>BMEGEMTBVS1</t>
  </si>
  <si>
    <t>Mérnöki szerkezetek integritása 2</t>
  </si>
  <si>
    <t>BMEGEMTBVS2</t>
  </si>
  <si>
    <t>A fenntartható fejlődés technológiái</t>
  </si>
  <si>
    <t>Anyagtechnológiák minőségbiztosítása</t>
  </si>
  <si>
    <t>BMEGEMTBVAM</t>
  </si>
  <si>
    <t>BMEVIAUA044</t>
  </si>
  <si>
    <t>BMEVIAUA045</t>
  </si>
  <si>
    <t>Elektronika terméktervezőknek</t>
  </si>
  <si>
    <t>BMEGEGIBKSD</t>
  </si>
  <si>
    <t>BMEGEGIBKSZ</t>
  </si>
  <si>
    <t>BMEGT20AT04</t>
  </si>
  <si>
    <t>BMEGT20A001</t>
  </si>
  <si>
    <t>BMEGT55A402</t>
  </si>
  <si>
    <t>BMEGT52AT20</t>
  </si>
  <si>
    <t>BMEGT52AT21</t>
  </si>
  <si>
    <t>BMEGT52AT07</t>
  </si>
  <si>
    <t>BMEGT52V201</t>
  </si>
  <si>
    <t>BMEGT52AT22</t>
  </si>
  <si>
    <t>BMEGT52AT24</t>
  </si>
  <si>
    <t>BMEGT52AT26</t>
  </si>
  <si>
    <t>BMEGT30A001</t>
  </si>
  <si>
    <t>BMEGT20AT02</t>
  </si>
  <si>
    <t>BMEGT20AT01</t>
  </si>
  <si>
    <t>BMETE15BG40</t>
  </si>
  <si>
    <t>BMEGT20AT03</t>
  </si>
  <si>
    <t>Hőtan T</t>
  </si>
  <si>
    <t>Mechanika szigorlat</t>
  </si>
  <si>
    <t>CAD alapjai</t>
  </si>
  <si>
    <t>BMEGEGIBTTE</t>
  </si>
  <si>
    <t>BMEGEGIBXCD</t>
  </si>
  <si>
    <t>BMEGEGIBTFO</t>
  </si>
  <si>
    <t>BMEGEGIBTG1</t>
  </si>
  <si>
    <t>BMEGEGIBTG2</t>
  </si>
  <si>
    <t>BMEGEGIBTPG</t>
  </si>
  <si>
    <t>BMEGEGIBTC2</t>
  </si>
  <si>
    <t>Design és szellemi tulajdonjog</t>
  </si>
  <si>
    <t>CAD rendszerek terméktervezőknek II.</t>
  </si>
  <si>
    <r>
      <t>30</t>
    </r>
    <r>
      <rPr>
        <sz val="11"/>
        <rFont val="Calibri"/>
        <family val="2"/>
        <charset val="238"/>
      </rPr>
      <t>±3 kredit/félév</t>
    </r>
  </si>
  <si>
    <t>Jogi alapismeretek terméktervezőknek</t>
  </si>
  <si>
    <t>Forma és grafikai tervezés számítógépes módszerei</t>
  </si>
  <si>
    <t>CAD rendszerek terméktervezőknek I.</t>
  </si>
  <si>
    <t>BMEGEGIBTF2</t>
  </si>
  <si>
    <t>ÉPK portál</t>
  </si>
  <si>
    <t>miniszteri rendelet alapján</t>
  </si>
  <si>
    <t>Mérnöki fizika G</t>
  </si>
  <si>
    <t>BMETE11BG06</t>
  </si>
  <si>
    <t>BMEGEGIBTDI</t>
  </si>
  <si>
    <t>BMEGEGIBTFG</t>
  </si>
  <si>
    <t>BMEGEMMBTMS</t>
  </si>
  <si>
    <t>BMEGEMTBTA2</t>
  </si>
  <si>
    <t>BMEGEPTBV00</t>
  </si>
  <si>
    <t>BMEGEPTBG00</t>
  </si>
  <si>
    <t>Modern fizika mérnököknek</t>
  </si>
  <si>
    <t>BMEGT55A406</t>
  </si>
  <si>
    <t>BMEGT55A407</t>
  </si>
  <si>
    <t>Tantárgyi adatlap</t>
  </si>
  <si>
    <t>BMEGT70BSxx</t>
  </si>
  <si>
    <t>https://testneveles.bme.hu/oktatas/hallgatoi-informaciok</t>
  </si>
  <si>
    <t>BMEGEMTBTA1</t>
  </si>
  <si>
    <t>BMEEPRAQ701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</si>
</sst>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rgb="FFFFFF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sz val="20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9" fillId="0" borderId="0"/>
  </cellStyleXfs>
  <cellXfs count="243">
    <xf numFmtId="0" fontId="0" fillId="0" borderId="0" xfId="0"/>
    <xf numFmtId="0" fontId="0" fillId="3" borderId="1" xfId="0" applyFill="1" applyBorder="1"/>
    <xf numFmtId="0" fontId="0" fillId="3" borderId="0" xfId="0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/>
    <xf numFmtId="0" fontId="0" fillId="7" borderId="0" xfId="0" applyFill="1"/>
    <xf numFmtId="0" fontId="0" fillId="9" borderId="0" xfId="0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0" xfId="0" applyFill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9" xfId="0" applyFill="1" applyBorder="1"/>
    <xf numFmtId="0" fontId="10" fillId="0" borderId="0" xfId="0" applyFont="1" applyAlignment="1">
      <alignment horizontal="center"/>
    </xf>
    <xf numFmtId="0" fontId="0" fillId="3" borderId="4" xfId="0" applyFill="1" applyBorder="1"/>
    <xf numFmtId="0" fontId="0" fillId="3" borderId="16" xfId="0" applyFill="1" applyBorder="1"/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2" xfId="0" applyFont="1" applyFill="1" applyBorder="1"/>
    <xf numFmtId="0" fontId="3" fillId="8" borderId="1" xfId="0" applyFont="1" applyFill="1" applyBorder="1"/>
    <xf numFmtId="0" fontId="3" fillId="10" borderId="1" xfId="0" applyFont="1" applyFill="1" applyBorder="1"/>
    <xf numFmtId="0" fontId="3" fillId="7" borderId="1" xfId="0" applyFont="1" applyFill="1" applyBorder="1"/>
    <xf numFmtId="0" fontId="3" fillId="9" borderId="1" xfId="0" applyFont="1" applyFill="1" applyBorder="1"/>
    <xf numFmtId="0" fontId="12" fillId="3" borderId="1" xfId="0" applyFont="1" applyFill="1" applyBorder="1"/>
    <xf numFmtId="0" fontId="12" fillId="0" borderId="1" xfId="0" applyFont="1" applyBorder="1"/>
    <xf numFmtId="0" fontId="14" fillId="0" borderId="0" xfId="0" applyFont="1"/>
    <xf numFmtId="0" fontId="12" fillId="0" borderId="0" xfId="0" applyFont="1" applyAlignment="1">
      <alignment horizontal="center"/>
    </xf>
    <xf numFmtId="0" fontId="3" fillId="3" borderId="9" xfId="0" applyFont="1" applyFill="1" applyBorder="1"/>
    <xf numFmtId="0" fontId="0" fillId="3" borderId="20" xfId="0" applyFill="1" applyBorder="1"/>
    <xf numFmtId="0" fontId="0" fillId="3" borderId="25" xfId="0" applyFill="1" applyBorder="1"/>
    <xf numFmtId="0" fontId="0" fillId="0" borderId="26" xfId="0" applyBorder="1"/>
    <xf numFmtId="0" fontId="3" fillId="8" borderId="9" xfId="0" applyFont="1" applyFill="1" applyBorder="1"/>
    <xf numFmtId="0" fontId="3" fillId="7" borderId="9" xfId="0" applyFont="1" applyFill="1" applyBorder="1"/>
    <xf numFmtId="0" fontId="3" fillId="10" borderId="9" xfId="0" applyFont="1" applyFill="1" applyBorder="1"/>
    <xf numFmtId="0" fontId="3" fillId="9" borderId="9" xfId="0" applyFont="1" applyFill="1" applyBorder="1"/>
    <xf numFmtId="0" fontId="3" fillId="8" borderId="20" xfId="0" applyFont="1" applyFill="1" applyBorder="1"/>
    <xf numFmtId="0" fontId="0" fillId="0" borderId="26" xfId="0" applyBorder="1" applyAlignment="1">
      <alignment horizontal="left"/>
    </xf>
    <xf numFmtId="0" fontId="3" fillId="3" borderId="20" xfId="0" applyFont="1" applyFill="1" applyBorder="1"/>
    <xf numFmtId="0" fontId="3" fillId="7" borderId="20" xfId="0" applyFont="1" applyFill="1" applyBorder="1"/>
    <xf numFmtId="0" fontId="3" fillId="10" borderId="20" xfId="0" applyFont="1" applyFill="1" applyBorder="1"/>
    <xf numFmtId="0" fontId="3" fillId="9" borderId="20" xfId="0" applyFont="1" applyFill="1" applyBorder="1"/>
    <xf numFmtId="0" fontId="3" fillId="0" borderId="26" xfId="0" applyFont="1" applyBorder="1"/>
    <xf numFmtId="0" fontId="3" fillId="0" borderId="26" xfId="0" applyFont="1" applyBorder="1" applyAlignment="1">
      <alignment horizontal="left"/>
    </xf>
    <xf numFmtId="0" fontId="3" fillId="7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9" borderId="0" xfId="0" applyFont="1" applyFill="1"/>
    <xf numFmtId="0" fontId="15" fillId="7" borderId="1" xfId="0" applyFont="1" applyFill="1" applyBorder="1"/>
    <xf numFmtId="0" fontId="3" fillId="13" borderId="4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vertical="center"/>
    </xf>
    <xf numFmtId="0" fontId="3" fillId="16" borderId="20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vertical="center"/>
    </xf>
    <xf numFmtId="0" fontId="3" fillId="15" borderId="17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3" fillId="20" borderId="1" xfId="0" applyFont="1" applyFill="1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9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3" borderId="0" xfId="0" quotePrefix="1" applyFont="1" applyFill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5" fontId="3" fillId="0" borderId="0" xfId="1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2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</cellXfs>
  <cellStyles count="3">
    <cellStyle name="Normál" xfId="0" builtinId="0"/>
    <cellStyle name="Normál 2" xfId="2" xr:uid="{00000000-0005-0000-0000-000001000000}"/>
    <cellStyle name="Százalék" xfId="1" builtinId="5"/>
  </cellStyles>
  <dxfs count="12">
    <dxf>
      <font>
        <color theme="9"/>
      </font>
    </dxf>
    <dxf>
      <fill>
        <patternFill>
          <bgColor rgb="FFF5737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color auto="1"/>
      </font>
    </dxf>
    <dxf>
      <font>
        <color auto="1"/>
      </font>
    </dxf>
  </dxfs>
  <tableStyles count="0" defaultTableStyle="TableStyleMedium2" defaultPivotStyle="PivotStyleLight16"/>
  <colors>
    <mruColors>
      <color rgb="FFF57373"/>
      <color rgb="FFFF9999"/>
      <color rgb="FFCCCCFF"/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kumentumok\D&#233;k&#225;ni%20Hivatal\BSc%20Fel&#252;lvizsg&#225;lat\FTP\rendezett\energetika\2N-AE0-2016-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kumentumok\D&#233;k&#225;ni%20Hivatal\BSc%20Fel&#252;lvizsg&#225;lat\&#250;j%20tantervek\2N-AE0\2N-AE0-2016-V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kumentumok\D&#233;k&#225;ni%20Hivatal\BSc%20Fel&#252;lvizsg&#225;lat\FTP\rendezett\gepesz\2N-AG0-2016-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ájékoztató"/>
      <sheetName val="2N-AE0-KÖZÖS"/>
      <sheetName val="2N-AE0-AE"/>
      <sheetName val="2N-AE0-HE"/>
      <sheetName val="2N-AE0-ÉE"/>
      <sheetName val="2N-AE0-VE"/>
      <sheetName val="2N-AE0-VI"/>
      <sheetName val="segédad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ájékoztató"/>
      <sheetName val="2N-AE0-KÖZÖS"/>
      <sheetName val="2N-AE0-AE"/>
      <sheetName val="2N-AE0-HE"/>
      <sheetName val="2N-AE0-ÉE"/>
      <sheetName val="2N-AE0-VE"/>
      <sheetName val="2N-AE0-VI"/>
      <sheetName val="segédad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ájékoztató"/>
      <sheetName val="2N-AG0-KÖZÖS"/>
      <sheetName val="2N-AG0-AT"/>
      <sheetName val="2N-AG0-EG"/>
      <sheetName val="2N-AG0-FT"/>
      <sheetName val="2N-AG0-GF"/>
      <sheetName val="2N-AG0-GG"/>
      <sheetName val="2N-AG0-GT"/>
      <sheetName val="2N-AG0-MM"/>
      <sheetName val="segédadat"/>
      <sheetName val="Munk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rák Péter" refreshedDate="42708.706342592595" createdVersion="6" refreshedVersion="6" minRefreshableVersion="3" recordCount="68" xr:uid="{00000000-000A-0000-FFFF-FFFF00000000}">
  <cacheSource type="worksheet">
    <worksheetSource ref="BC4:BG69" sheet="2N-AT0-KÖZÖS"/>
  </cacheSource>
  <cacheFields count="5">
    <cacheField name="KARTSZ" numFmtId="0">
      <sharedItems containsBlank="1" count="33">
        <s v="TE90"/>
        <s v="TE15"/>
        <s v="GEMM"/>
        <s v=""/>
        <s v="VIAU"/>
        <s v="GEÁT"/>
        <s v="GEEN"/>
        <s v="GEVG"/>
        <s v="GT20"/>
        <s v="GT55"/>
        <s v="GEGI"/>
        <s v="GEMI"/>
        <s v="EPRA"/>
        <s v="GT52"/>
        <s v="GEMT"/>
        <s v="GEGT"/>
        <s v="GEPT"/>
        <m/>
        <s v="BMEG" u="1"/>
        <s v="VIVE" u="1"/>
        <s v="GERI" u="1"/>
        <s v="VEKT" u="1"/>
        <s v="GEFO" u="1"/>
        <s v="GEGE" u="1"/>
        <s v="GE__" u="1"/>
        <s v="TE80" u="1"/>
        <s v="…" u="1"/>
        <s v="TE" u="1"/>
        <s v="GT30" u="1"/>
        <s v="GT.." u="1"/>
        <s v="GEVÉ" u="1"/>
        <s v="GEÉP" u="1"/>
        <s v="GE" u="1"/>
      </sharedItems>
    </cacheField>
    <cacheField name="EA" numFmtId="0">
      <sharedItems containsSemiMixedTypes="0" containsString="0" containsNumber="1" containsInteger="1" minValue="0" maxValue="4"/>
    </cacheField>
    <cacheField name="GYAK" numFmtId="0">
      <sharedItems containsSemiMixedTypes="0" containsString="0" containsNumber="1" containsInteger="1" minValue="0" maxValue="10"/>
    </cacheField>
    <cacheField name="LAB" numFmtId="0">
      <sharedItems containsSemiMixedTypes="0" containsString="0" containsNumber="1" containsInteger="1" minValue="0" maxValue="2"/>
    </cacheField>
    <cacheField name="KREDIT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n v="4"/>
    <n v="2"/>
    <n v="0"/>
    <n v="6"/>
  </r>
  <r>
    <x v="1"/>
    <n v="2"/>
    <n v="1"/>
    <n v="0"/>
    <n v="3"/>
  </r>
  <r>
    <x v="2"/>
    <n v="1"/>
    <n v="2"/>
    <n v="0"/>
    <n v="4"/>
  </r>
  <r>
    <x v="0"/>
    <n v="4"/>
    <n v="2"/>
    <n v="0"/>
    <n v="6"/>
  </r>
  <r>
    <x v="2"/>
    <n v="2"/>
    <n v="1"/>
    <n v="0"/>
    <n v="4"/>
  </r>
  <r>
    <x v="3"/>
    <n v="0"/>
    <n v="0"/>
    <n v="0"/>
    <n v="0"/>
  </r>
  <r>
    <x v="0"/>
    <n v="2"/>
    <n v="2"/>
    <n v="0"/>
    <n v="4"/>
  </r>
  <r>
    <x v="2"/>
    <n v="2"/>
    <n v="1"/>
    <n v="0"/>
    <n v="4"/>
  </r>
  <r>
    <x v="4"/>
    <n v="2"/>
    <n v="0"/>
    <n v="1"/>
    <n v="3"/>
  </r>
  <r>
    <x v="5"/>
    <n v="2"/>
    <n v="1"/>
    <n v="1"/>
    <n v="4"/>
  </r>
  <r>
    <x v="6"/>
    <n v="2"/>
    <n v="2"/>
    <n v="0"/>
    <n v="4"/>
  </r>
  <r>
    <x v="3"/>
    <n v="0"/>
    <n v="0"/>
    <n v="0"/>
    <n v="0"/>
  </r>
  <r>
    <x v="7"/>
    <n v="2"/>
    <n v="0"/>
    <n v="1"/>
    <n v="4"/>
  </r>
  <r>
    <x v="8"/>
    <n v="2"/>
    <n v="1"/>
    <n v="0"/>
    <n v="3"/>
  </r>
  <r>
    <x v="8"/>
    <n v="2"/>
    <n v="0"/>
    <n v="0"/>
    <n v="3"/>
  </r>
  <r>
    <x v="8"/>
    <n v="4"/>
    <n v="0"/>
    <n v="0"/>
    <n v="4"/>
  </r>
  <r>
    <x v="9"/>
    <n v="2"/>
    <n v="0"/>
    <n v="0"/>
    <n v="2"/>
  </r>
  <r>
    <x v="3"/>
    <n v="0"/>
    <n v="0"/>
    <n v="0"/>
    <n v="0"/>
  </r>
  <r>
    <x v="10"/>
    <n v="3"/>
    <n v="2"/>
    <n v="0"/>
    <n v="5"/>
  </r>
  <r>
    <x v="11"/>
    <n v="1"/>
    <n v="0"/>
    <n v="2"/>
    <n v="4"/>
  </r>
  <r>
    <x v="10"/>
    <n v="2"/>
    <n v="1"/>
    <n v="0"/>
    <n v="4"/>
  </r>
  <r>
    <x v="12"/>
    <n v="0"/>
    <n v="3"/>
    <n v="0"/>
    <n v="4"/>
  </r>
  <r>
    <x v="10"/>
    <n v="0"/>
    <n v="3"/>
    <n v="1"/>
    <n v="4"/>
  </r>
  <r>
    <x v="11"/>
    <n v="1"/>
    <n v="0"/>
    <n v="2"/>
    <n v="4"/>
  </r>
  <r>
    <x v="10"/>
    <n v="1"/>
    <n v="0"/>
    <n v="2"/>
    <n v="4"/>
  </r>
  <r>
    <x v="10"/>
    <n v="1"/>
    <n v="2"/>
    <n v="1"/>
    <n v="4"/>
  </r>
  <r>
    <x v="13"/>
    <n v="2"/>
    <n v="1"/>
    <n v="0"/>
    <n v="4"/>
  </r>
  <r>
    <x v="10"/>
    <n v="2"/>
    <n v="2"/>
    <n v="0"/>
    <n v="4"/>
  </r>
  <r>
    <x v="10"/>
    <n v="0"/>
    <n v="3"/>
    <n v="1"/>
    <n v="5"/>
  </r>
  <r>
    <x v="10"/>
    <n v="0"/>
    <n v="2"/>
    <n v="1"/>
    <n v="4"/>
  </r>
  <r>
    <x v="13"/>
    <n v="2"/>
    <n v="2"/>
    <n v="0"/>
    <n v="5"/>
  </r>
  <r>
    <x v="14"/>
    <n v="2"/>
    <n v="0"/>
    <n v="2"/>
    <n v="5"/>
  </r>
  <r>
    <x v="12"/>
    <n v="0"/>
    <n v="3"/>
    <n v="0"/>
    <n v="3"/>
  </r>
  <r>
    <x v="10"/>
    <n v="3"/>
    <n v="2"/>
    <n v="0"/>
    <n v="5"/>
  </r>
  <r>
    <x v="15"/>
    <n v="1"/>
    <n v="1"/>
    <n v="2"/>
    <n v="4"/>
  </r>
  <r>
    <x v="15"/>
    <n v="0"/>
    <n v="0"/>
    <n v="0"/>
    <n v="0"/>
  </r>
  <r>
    <x v="10"/>
    <n v="0"/>
    <n v="3"/>
    <n v="1"/>
    <n v="5"/>
  </r>
  <r>
    <x v="16"/>
    <n v="2"/>
    <n v="0"/>
    <n v="2"/>
    <n v="5"/>
  </r>
  <r>
    <x v="10"/>
    <n v="0"/>
    <n v="3"/>
    <n v="2"/>
    <n v="6"/>
  </r>
  <r>
    <x v="13"/>
    <n v="2"/>
    <n v="0"/>
    <n v="0"/>
    <n v="3"/>
  </r>
  <r>
    <x v="10"/>
    <n v="0"/>
    <n v="4"/>
    <n v="2"/>
    <n v="7"/>
  </r>
  <r>
    <x v="10"/>
    <n v="2"/>
    <n v="0"/>
    <n v="0"/>
    <n v="3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1"/>
    <n v="2"/>
    <n v="0"/>
    <n v="4"/>
  </r>
  <r>
    <x v="3"/>
    <n v="0"/>
    <n v="2"/>
    <n v="0"/>
    <n v="3"/>
  </r>
  <r>
    <x v="3"/>
    <n v="0"/>
    <n v="2"/>
    <n v="0"/>
    <n v="3"/>
  </r>
  <r>
    <x v="3"/>
    <n v="0"/>
    <n v="0"/>
    <n v="0"/>
    <n v="0"/>
  </r>
  <r>
    <x v="3"/>
    <n v="0"/>
    <n v="0"/>
    <n v="0"/>
    <n v="0"/>
  </r>
  <r>
    <x v="3"/>
    <n v="0"/>
    <n v="10"/>
    <n v="0"/>
    <n v="15"/>
  </r>
  <r>
    <x v="3"/>
    <n v="0"/>
    <n v="0"/>
    <n v="0"/>
    <n v="0"/>
  </r>
  <r>
    <x v="14"/>
    <n v="0"/>
    <n v="0"/>
    <n v="0"/>
    <n v="0"/>
  </r>
  <r>
    <x v="0"/>
    <n v="0"/>
    <n v="0"/>
    <n v="0"/>
    <n v="0"/>
  </r>
  <r>
    <x v="10"/>
    <n v="0"/>
    <n v="0"/>
    <n v="0"/>
    <n v="0"/>
  </r>
  <r>
    <x v="10"/>
    <n v="0"/>
    <n v="0"/>
    <n v="0"/>
    <n v="0"/>
  </r>
  <r>
    <x v="17"/>
    <n v="1"/>
    <n v="2"/>
    <n v="1"/>
    <n v="5"/>
  </r>
  <r>
    <x v="17"/>
    <n v="1"/>
    <n v="2"/>
    <n v="0"/>
    <n v="4"/>
  </r>
  <r>
    <x v="17"/>
    <n v="0"/>
    <n v="3"/>
    <n v="1"/>
    <n v="5"/>
  </r>
  <r>
    <x v="17"/>
    <n v="0"/>
    <n v="4"/>
    <n v="0"/>
    <n v="5"/>
  </r>
  <r>
    <x v="3"/>
    <n v="1"/>
    <n v="2"/>
    <n v="0"/>
    <n v="4"/>
  </r>
  <r>
    <x v="3"/>
    <n v="1"/>
    <n v="1"/>
    <n v="0"/>
    <n v="3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BI33:BM52" firstHeaderRow="0" firstDataRow="1" firstDataCol="1"/>
  <pivotFields count="5">
    <pivotField axis="axisRow" showAll="0">
      <items count="34">
        <item x="3"/>
        <item m="1" x="26"/>
        <item m="1" x="32"/>
        <item m="1" x="24"/>
        <item x="5"/>
        <item x="6"/>
        <item m="1" x="31"/>
        <item n="GEGI" m="1" x="23"/>
        <item x="2"/>
        <item x="14"/>
        <item x="16"/>
        <item m="1" x="20"/>
        <item m="1" x="30"/>
        <item x="7"/>
        <item m="1" x="29"/>
        <item x="8"/>
        <item m="1" x="28"/>
        <item x="9"/>
        <item m="1" x="27"/>
        <item x="1"/>
        <item m="1" x="25"/>
        <item x="0"/>
        <item m="1" x="21"/>
        <item m="1" x="19"/>
        <item m="1" x="18"/>
        <item m="1" x="22"/>
        <item x="15"/>
        <item x="11"/>
        <item x="4"/>
        <item n="GEGI2" x="10"/>
        <item x="12"/>
        <item x="13"/>
        <item x="17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9">
    <i>
      <x/>
    </i>
    <i>
      <x v="4"/>
    </i>
    <i>
      <x v="5"/>
    </i>
    <i>
      <x v="8"/>
    </i>
    <i>
      <x v="9"/>
    </i>
    <i>
      <x v="10"/>
    </i>
    <i>
      <x v="13"/>
    </i>
    <i>
      <x v="15"/>
    </i>
    <i>
      <x v="17"/>
    </i>
    <i>
      <x v="19"/>
    </i>
    <i>
      <x v="21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Összeg / EA" fld="1" baseField="0" baseItem="0"/>
    <dataField name="Összeg / GYAK" fld="2" baseField="0" baseItem="0"/>
    <dataField name="Összeg / LAB" fld="3" baseField="0" baseItem="0"/>
    <dataField name="Összeg / KREDIT" fld="4" baseField="0" baseItem="0"/>
  </dataFields>
  <formats count="8">
    <format dxfId="11">
      <pivotArea collapsedLevelsAreSubtotals="1" fieldPosition="0">
        <references count="1">
          <reference field="0" count="1">
            <x v="9"/>
          </reference>
        </references>
      </pivotArea>
    </format>
    <format dxfId="10">
      <pivotArea dataOnly="0" labelOnly="1" fieldPosition="0">
        <references count="1">
          <reference field="0" count="1">
            <x v="9"/>
          </reference>
        </references>
      </pivotArea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9"/>
          </reference>
        </references>
      </pivotArea>
    </format>
    <format dxfId="6">
      <pivotArea dataOnly="0" labelOnly="1" fieldPosition="0">
        <references count="1">
          <reference field="0" count="1">
            <x v="9"/>
          </reference>
        </references>
      </pivotArea>
    </format>
    <format dxfId="5">
      <pivotArea collapsedLevelsAreSubtotals="1" fieldPosition="0">
        <references count="1">
          <reference field="0" count="1">
            <x v="15"/>
          </reference>
        </references>
      </pivotArea>
    </format>
    <format dxfId="4">
      <pivotArea dataOnly="0" labelOnly="1" fieldPosition="0">
        <references count="1">
          <reference field="0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J109"/>
  <sheetViews>
    <sheetView topLeftCell="A13" zoomScale="90" zoomScaleNormal="90" workbookViewId="0">
      <selection activeCell="A20" sqref="A20:D20"/>
    </sheetView>
  </sheetViews>
  <sheetFormatPr defaultColWidth="15.7109375" defaultRowHeight="15" x14ac:dyDescent="0.25"/>
  <cols>
    <col min="1" max="1" width="17.28515625" customWidth="1"/>
    <col min="3" max="3" width="97.85546875" customWidth="1"/>
    <col min="4" max="4" width="71.140625" customWidth="1"/>
  </cols>
  <sheetData>
    <row r="1" spans="1:10" ht="21" x14ac:dyDescent="0.35">
      <c r="A1" s="215" t="s">
        <v>44</v>
      </c>
      <c r="B1" s="215"/>
      <c r="C1" s="215"/>
      <c r="D1" s="215"/>
    </row>
    <row r="2" spans="1:10" ht="21" x14ac:dyDescent="0.35">
      <c r="A2" s="215" t="s">
        <v>162</v>
      </c>
      <c r="B2" s="215"/>
      <c r="C2" s="215"/>
      <c r="D2" s="215"/>
    </row>
    <row r="3" spans="1:10" ht="30" x14ac:dyDescent="0.25">
      <c r="A3" s="10" t="s">
        <v>45</v>
      </c>
      <c r="B3" s="11" t="s">
        <v>46</v>
      </c>
      <c r="C3" s="11" t="s">
        <v>47</v>
      </c>
      <c r="D3" s="11" t="s">
        <v>48</v>
      </c>
    </row>
    <row r="4" spans="1:10" ht="60" x14ac:dyDescent="0.25">
      <c r="A4" s="8" t="s">
        <v>49</v>
      </c>
      <c r="B4" s="8" t="s">
        <v>50</v>
      </c>
      <c r="C4" s="8" t="s">
        <v>51</v>
      </c>
      <c r="D4" s="8" t="s">
        <v>103</v>
      </c>
    </row>
    <row r="5" spans="1:10" ht="90" x14ac:dyDescent="0.25">
      <c r="A5" s="8" t="s">
        <v>49</v>
      </c>
      <c r="B5" s="8" t="s">
        <v>53</v>
      </c>
      <c r="C5" s="8" t="s">
        <v>57</v>
      </c>
      <c r="D5" s="8" t="s">
        <v>58</v>
      </c>
    </row>
    <row r="6" spans="1:10" ht="75" x14ac:dyDescent="0.25">
      <c r="A6" s="8" t="s">
        <v>49</v>
      </c>
      <c r="B6" s="8" t="s">
        <v>52</v>
      </c>
      <c r="C6" s="8" t="s">
        <v>54</v>
      </c>
      <c r="D6" s="8" t="s">
        <v>140</v>
      </c>
    </row>
    <row r="7" spans="1:10" ht="30" x14ac:dyDescent="0.25">
      <c r="A7" s="8" t="s">
        <v>49</v>
      </c>
      <c r="B7" s="8" t="s">
        <v>56</v>
      </c>
      <c r="C7" s="8" t="s">
        <v>55</v>
      </c>
      <c r="D7" s="8" t="s">
        <v>59</v>
      </c>
      <c r="F7" s="5"/>
      <c r="G7" s="5"/>
      <c r="H7" s="5"/>
      <c r="I7" s="5"/>
      <c r="J7" s="5"/>
    </row>
    <row r="8" spans="1:10" ht="60" x14ac:dyDescent="0.25">
      <c r="A8" s="8" t="s">
        <v>49</v>
      </c>
      <c r="B8" s="8" t="s">
        <v>60</v>
      </c>
      <c r="C8" s="8" t="s">
        <v>61</v>
      </c>
      <c r="D8" s="8" t="s">
        <v>101</v>
      </c>
      <c r="E8" s="6"/>
      <c r="F8" s="4"/>
      <c r="G8" s="4"/>
      <c r="H8" s="4"/>
      <c r="I8" s="4"/>
      <c r="J8" s="4"/>
    </row>
    <row r="9" spans="1:10" ht="105" x14ac:dyDescent="0.25">
      <c r="A9" s="8" t="s">
        <v>49</v>
      </c>
      <c r="B9" s="8" t="s">
        <v>62</v>
      </c>
      <c r="C9" s="8" t="s">
        <v>63</v>
      </c>
      <c r="D9" s="8" t="s">
        <v>102</v>
      </c>
      <c r="E9" s="6"/>
      <c r="F9" s="4"/>
      <c r="G9" s="4"/>
      <c r="H9" s="4"/>
      <c r="I9" s="4"/>
      <c r="J9" s="4"/>
    </row>
    <row r="10" spans="1:10" ht="75" x14ac:dyDescent="0.25">
      <c r="A10" s="8" t="s">
        <v>137</v>
      </c>
      <c r="B10" s="9" t="s">
        <v>139</v>
      </c>
      <c r="C10" s="8" t="s">
        <v>138</v>
      </c>
      <c r="D10" s="8" t="str">
        <f>D6</f>
        <v xml:space="preserve">A tantárgyakhoz rendelt kredit meghatározását a tárgy keretében elvégzendő összes hallgatói munkaóra alapján kell elvégezni. A kreditmeghatározás módját, háttérszámításait a tantárgyi adatlapon fel kell tüntetni. Általános szabály, hogy a tárgy kreditértéke az összesített heti kontaktóraszámnál csak nagyobb lehet. </v>
      </c>
      <c r="E10" s="6"/>
      <c r="F10" s="4"/>
      <c r="G10" s="4"/>
      <c r="H10" s="4"/>
      <c r="I10" s="4"/>
      <c r="J10" s="4"/>
    </row>
    <row r="11" spans="1:10" ht="165" x14ac:dyDescent="0.25">
      <c r="A11" s="8" t="s">
        <v>137</v>
      </c>
      <c r="B11" s="9" t="s">
        <v>141</v>
      </c>
      <c r="C11" s="8" t="s">
        <v>142</v>
      </c>
      <c r="D11" s="8" t="s">
        <v>106</v>
      </c>
      <c r="E11" s="3"/>
      <c r="F11" s="4"/>
      <c r="G11" s="4"/>
      <c r="H11" s="4"/>
      <c r="I11" s="4"/>
      <c r="J11" s="4"/>
    </row>
    <row r="12" spans="1:10" ht="75" x14ac:dyDescent="0.25">
      <c r="A12" s="8" t="s">
        <v>137</v>
      </c>
      <c r="B12" s="9" t="s">
        <v>143</v>
      </c>
      <c r="C12" s="8" t="s">
        <v>144</v>
      </c>
      <c r="D12" s="8" t="s">
        <v>64</v>
      </c>
      <c r="E12" s="6"/>
      <c r="F12" s="4"/>
      <c r="G12" s="4"/>
      <c r="H12" s="4"/>
      <c r="I12" s="4"/>
      <c r="J12" s="4"/>
    </row>
    <row r="13" spans="1:10" ht="60" x14ac:dyDescent="0.25">
      <c r="A13" s="8" t="s">
        <v>137</v>
      </c>
      <c r="B13" s="9" t="s">
        <v>146</v>
      </c>
      <c r="C13" s="8" t="s">
        <v>145</v>
      </c>
      <c r="D13" s="8" t="s">
        <v>104</v>
      </c>
      <c r="E13" s="6"/>
      <c r="F13" s="4"/>
      <c r="G13" s="4"/>
      <c r="H13" s="4"/>
      <c r="I13" s="4"/>
      <c r="J13" s="4"/>
    </row>
    <row r="14" spans="1:10" ht="150" x14ac:dyDescent="0.25">
      <c r="A14" s="8" t="s">
        <v>137</v>
      </c>
      <c r="B14" s="9" t="s">
        <v>148</v>
      </c>
      <c r="C14" s="8" t="s">
        <v>147</v>
      </c>
      <c r="D14" s="8" t="s">
        <v>149</v>
      </c>
      <c r="E14" s="6"/>
      <c r="F14" s="4"/>
      <c r="G14" s="4"/>
      <c r="H14" s="4"/>
      <c r="I14" s="4"/>
      <c r="J14" s="4"/>
    </row>
    <row r="15" spans="1:10" ht="30" x14ac:dyDescent="0.25">
      <c r="A15" s="8" t="s">
        <v>65</v>
      </c>
      <c r="B15" s="9" t="s">
        <v>66</v>
      </c>
      <c r="C15" s="8" t="s">
        <v>67</v>
      </c>
      <c r="D15" s="8" t="s">
        <v>68</v>
      </c>
      <c r="E15" s="6"/>
      <c r="F15" s="4"/>
      <c r="G15" s="4"/>
      <c r="H15" s="4"/>
      <c r="I15" s="4"/>
      <c r="J15" s="4"/>
    </row>
    <row r="16" spans="1:10" ht="45" x14ac:dyDescent="0.25">
      <c r="A16" s="8" t="s">
        <v>69</v>
      </c>
      <c r="B16" s="9" t="s">
        <v>163</v>
      </c>
      <c r="C16" s="8" t="s">
        <v>164</v>
      </c>
      <c r="D16" s="8" t="s">
        <v>165</v>
      </c>
      <c r="E16" s="6"/>
      <c r="F16" s="4"/>
      <c r="G16" s="4"/>
      <c r="H16" s="4"/>
      <c r="I16" s="4"/>
      <c r="J16" s="4"/>
    </row>
    <row r="17" spans="1:10" ht="105" x14ac:dyDescent="0.25">
      <c r="A17" s="8" t="s">
        <v>69</v>
      </c>
      <c r="B17" s="9" t="s">
        <v>156</v>
      </c>
      <c r="C17" s="8" t="s">
        <v>70</v>
      </c>
      <c r="D17" s="8" t="s">
        <v>107</v>
      </c>
      <c r="E17" s="6"/>
      <c r="F17" s="4"/>
      <c r="G17" s="4"/>
      <c r="H17" s="4"/>
      <c r="I17" s="4"/>
      <c r="J17" s="4"/>
    </row>
    <row r="18" spans="1:10" ht="150" x14ac:dyDescent="0.25">
      <c r="A18" s="8" t="s">
        <v>69</v>
      </c>
      <c r="B18" s="9" t="s">
        <v>156</v>
      </c>
      <c r="C18" s="8" t="s">
        <v>157</v>
      </c>
      <c r="D18" s="20" t="s">
        <v>158</v>
      </c>
      <c r="E18" s="6"/>
      <c r="F18" s="4"/>
      <c r="G18" s="4"/>
      <c r="H18" s="4"/>
      <c r="I18" s="4"/>
      <c r="J18" s="4"/>
    </row>
    <row r="19" spans="1:10" ht="75" x14ac:dyDescent="0.25">
      <c r="A19" s="8" t="s">
        <v>69</v>
      </c>
      <c r="B19" s="9" t="s">
        <v>159</v>
      </c>
      <c r="C19" s="8" t="s">
        <v>160</v>
      </c>
      <c r="D19" s="8" t="s">
        <v>161</v>
      </c>
      <c r="E19" s="6"/>
      <c r="F19" s="4"/>
      <c r="G19" s="4"/>
      <c r="H19" s="4"/>
      <c r="I19" s="4"/>
      <c r="J19" s="4"/>
    </row>
    <row r="20" spans="1:10" ht="18.75" x14ac:dyDescent="0.25">
      <c r="A20" s="216" t="s">
        <v>150</v>
      </c>
      <c r="B20" s="216"/>
      <c r="C20" s="216"/>
      <c r="D20" s="216"/>
      <c r="E20" s="6"/>
      <c r="F20" s="4"/>
      <c r="G20" s="4"/>
      <c r="H20" s="4"/>
      <c r="I20" s="4"/>
      <c r="J20" s="4"/>
    </row>
    <row r="21" spans="1:10" ht="18.75" x14ac:dyDescent="0.25">
      <c r="A21" s="216" t="s">
        <v>361</v>
      </c>
      <c r="B21" s="216"/>
      <c r="C21" s="216"/>
      <c r="D21" s="216"/>
      <c r="E21" s="6"/>
      <c r="F21" s="4"/>
      <c r="G21" s="4"/>
      <c r="H21" s="4"/>
      <c r="I21" s="4"/>
      <c r="J21" s="4"/>
    </row>
    <row r="22" spans="1:10" ht="105" x14ac:dyDescent="0.25">
      <c r="A22" s="8" t="s">
        <v>71</v>
      </c>
      <c r="B22" s="8" t="s">
        <v>11</v>
      </c>
      <c r="C22" s="8" t="s">
        <v>183</v>
      </c>
      <c r="D22" s="8" t="s">
        <v>151</v>
      </c>
    </row>
    <row r="23" spans="1:10" ht="210" x14ac:dyDescent="0.25">
      <c r="A23" s="8" t="s">
        <v>71</v>
      </c>
      <c r="B23" s="8" t="s">
        <v>13</v>
      </c>
      <c r="C23" s="8" t="s">
        <v>187</v>
      </c>
      <c r="D23" s="8" t="s">
        <v>152</v>
      </c>
    </row>
    <row r="24" spans="1:10" ht="120" x14ac:dyDescent="0.25">
      <c r="A24" s="8" t="s">
        <v>71</v>
      </c>
      <c r="B24" s="19" t="s">
        <v>153</v>
      </c>
      <c r="C24" s="8" t="s">
        <v>186</v>
      </c>
      <c r="D24" s="8" t="s">
        <v>154</v>
      </c>
    </row>
    <row r="25" spans="1:10" ht="120" x14ac:dyDescent="0.25">
      <c r="A25" s="8" t="s">
        <v>71</v>
      </c>
      <c r="B25" s="19" t="s">
        <v>155</v>
      </c>
      <c r="C25" s="8" t="s">
        <v>184</v>
      </c>
      <c r="D25" s="8" t="s">
        <v>185</v>
      </c>
    </row>
    <row r="26" spans="1:10" x14ac:dyDescent="0.25">
      <c r="A26" s="8"/>
      <c r="B26" s="8"/>
      <c r="C26" s="8"/>
      <c r="D26" s="8"/>
    </row>
    <row r="27" spans="1:10" x14ac:dyDescent="0.25">
      <c r="A27" s="8"/>
      <c r="B27" s="8"/>
      <c r="C27" s="8"/>
      <c r="D27" s="8"/>
    </row>
    <row r="28" spans="1:10" x14ac:dyDescent="0.25">
      <c r="A28" s="8"/>
      <c r="B28" s="8"/>
      <c r="C28" s="8"/>
      <c r="D28" s="8"/>
    </row>
    <row r="29" spans="1:10" x14ac:dyDescent="0.25">
      <c r="A29" s="8"/>
      <c r="B29" s="8"/>
      <c r="C29" s="8"/>
      <c r="D29" s="8"/>
    </row>
    <row r="30" spans="1:10" x14ac:dyDescent="0.25">
      <c r="A30" s="8"/>
      <c r="B30" s="8"/>
      <c r="C30" s="8"/>
      <c r="D30" s="8"/>
    </row>
    <row r="31" spans="1:10" x14ac:dyDescent="0.25">
      <c r="A31" s="8"/>
      <c r="B31" s="8"/>
      <c r="C31" s="8"/>
      <c r="D31" s="8"/>
    </row>
    <row r="32" spans="1:10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  <row r="34" spans="1:4" x14ac:dyDescent="0.25">
      <c r="A34" s="8"/>
      <c r="B34" s="8"/>
      <c r="C34" s="8"/>
      <c r="D34" s="8"/>
    </row>
    <row r="35" spans="1:4" x14ac:dyDescent="0.25">
      <c r="A35" s="8"/>
      <c r="B35" s="8"/>
      <c r="C35" s="8"/>
      <c r="D35" s="8"/>
    </row>
    <row r="36" spans="1:4" x14ac:dyDescent="0.25">
      <c r="A36" s="8"/>
      <c r="B36" s="8"/>
      <c r="C36" s="8"/>
      <c r="D36" s="8"/>
    </row>
    <row r="37" spans="1:4" x14ac:dyDescent="0.25">
      <c r="A37" s="8"/>
      <c r="B37" s="8"/>
      <c r="C37" s="8"/>
      <c r="D37" s="8"/>
    </row>
    <row r="38" spans="1:4" x14ac:dyDescent="0.25">
      <c r="A38" s="8"/>
      <c r="B38" s="8"/>
      <c r="C38" s="8"/>
      <c r="D38" s="8"/>
    </row>
    <row r="39" spans="1:4" x14ac:dyDescent="0.25">
      <c r="A39" s="8"/>
      <c r="B39" s="8"/>
      <c r="C39" s="8"/>
      <c r="D39" s="8"/>
    </row>
    <row r="40" spans="1:4" x14ac:dyDescent="0.25">
      <c r="A40" s="8"/>
      <c r="B40" s="8"/>
      <c r="C40" s="8"/>
      <c r="D40" s="8"/>
    </row>
    <row r="41" spans="1:4" x14ac:dyDescent="0.25">
      <c r="A41" s="8"/>
      <c r="B41" s="8"/>
      <c r="C41" s="8"/>
      <c r="D41" s="8"/>
    </row>
    <row r="42" spans="1:4" x14ac:dyDescent="0.25">
      <c r="A42" s="8"/>
      <c r="B42" s="8"/>
      <c r="C42" s="8"/>
      <c r="D42" s="8"/>
    </row>
    <row r="43" spans="1:4" x14ac:dyDescent="0.25">
      <c r="A43" s="8"/>
      <c r="B43" s="8"/>
      <c r="C43" s="8"/>
      <c r="D43" s="8"/>
    </row>
    <row r="44" spans="1:4" x14ac:dyDescent="0.25">
      <c r="A44" s="8"/>
      <c r="B44" s="8"/>
      <c r="C44" s="8"/>
      <c r="D44" s="8"/>
    </row>
    <row r="45" spans="1:4" x14ac:dyDescent="0.25">
      <c r="A45" s="8"/>
      <c r="C45" s="8"/>
      <c r="D45" s="8"/>
    </row>
    <row r="46" spans="1:4" x14ac:dyDescent="0.25">
      <c r="A46" s="8"/>
      <c r="C46" s="8"/>
      <c r="D46" s="8"/>
    </row>
    <row r="47" spans="1:4" x14ac:dyDescent="0.25">
      <c r="A47" s="8"/>
      <c r="C47" s="8"/>
      <c r="D47" s="8"/>
    </row>
    <row r="48" spans="1:4" x14ac:dyDescent="0.25">
      <c r="C48" s="8"/>
      <c r="D48" s="8"/>
    </row>
    <row r="49" spans="3:4" x14ac:dyDescent="0.25">
      <c r="C49" s="8"/>
      <c r="D49" s="8"/>
    </row>
    <row r="50" spans="3:4" x14ac:dyDescent="0.25">
      <c r="C50" s="8"/>
      <c r="D50" s="8"/>
    </row>
    <row r="51" spans="3:4" x14ac:dyDescent="0.25">
      <c r="C51" s="8"/>
      <c r="D51" s="8"/>
    </row>
    <row r="52" spans="3:4" x14ac:dyDescent="0.25">
      <c r="C52" s="8"/>
      <c r="D52" s="8"/>
    </row>
    <row r="53" spans="3:4" x14ac:dyDescent="0.25">
      <c r="C53" s="8"/>
      <c r="D53" s="8"/>
    </row>
    <row r="54" spans="3:4" x14ac:dyDescent="0.25">
      <c r="C54" s="8"/>
      <c r="D54" s="8"/>
    </row>
    <row r="55" spans="3:4" x14ac:dyDescent="0.25">
      <c r="C55" s="8"/>
      <c r="D55" s="8"/>
    </row>
    <row r="56" spans="3:4" x14ac:dyDescent="0.25">
      <c r="C56" s="8"/>
      <c r="D56" s="8"/>
    </row>
    <row r="57" spans="3:4" x14ac:dyDescent="0.25">
      <c r="C57" s="8"/>
      <c r="D57" s="8"/>
    </row>
    <row r="58" spans="3:4" x14ac:dyDescent="0.25">
      <c r="C58" s="8"/>
      <c r="D58" s="8"/>
    </row>
    <row r="59" spans="3:4" x14ac:dyDescent="0.25">
      <c r="C59" s="8"/>
      <c r="D59" s="8"/>
    </row>
    <row r="60" spans="3:4" x14ac:dyDescent="0.25">
      <c r="C60" s="8"/>
      <c r="D60" s="8"/>
    </row>
    <row r="61" spans="3:4" x14ac:dyDescent="0.25">
      <c r="C61" s="8"/>
      <c r="D61" s="8"/>
    </row>
    <row r="62" spans="3:4" x14ac:dyDescent="0.25">
      <c r="C62" s="8"/>
      <c r="D62" s="8"/>
    </row>
    <row r="63" spans="3:4" x14ac:dyDescent="0.25">
      <c r="C63" s="8"/>
      <c r="D63" s="8"/>
    </row>
    <row r="64" spans="3:4" x14ac:dyDescent="0.25">
      <c r="C64" s="8"/>
      <c r="D64" s="8"/>
    </row>
    <row r="65" spans="3:4" x14ac:dyDescent="0.25">
      <c r="C65" s="8"/>
      <c r="D65" s="8"/>
    </row>
    <row r="66" spans="3:4" x14ac:dyDescent="0.25">
      <c r="C66" s="8"/>
      <c r="D66" s="8"/>
    </row>
    <row r="67" spans="3:4" x14ac:dyDescent="0.25">
      <c r="C67" s="8"/>
      <c r="D67" s="8"/>
    </row>
    <row r="68" spans="3:4" x14ac:dyDescent="0.25">
      <c r="C68" s="8"/>
      <c r="D68" s="8"/>
    </row>
    <row r="69" spans="3:4" x14ac:dyDescent="0.25">
      <c r="C69" s="8"/>
      <c r="D69" s="8"/>
    </row>
    <row r="70" spans="3:4" x14ac:dyDescent="0.25">
      <c r="C70" s="8"/>
      <c r="D70" s="8"/>
    </row>
    <row r="71" spans="3:4" x14ac:dyDescent="0.25">
      <c r="C71" s="8"/>
      <c r="D71" s="8"/>
    </row>
    <row r="72" spans="3:4" x14ac:dyDescent="0.25">
      <c r="C72" s="8"/>
      <c r="D72" s="8"/>
    </row>
    <row r="73" spans="3:4" x14ac:dyDescent="0.25">
      <c r="C73" s="8"/>
      <c r="D73" s="8"/>
    </row>
    <row r="74" spans="3:4" x14ac:dyDescent="0.25">
      <c r="C74" s="8"/>
      <c r="D74" s="8"/>
    </row>
    <row r="75" spans="3:4" x14ac:dyDescent="0.25">
      <c r="C75" s="8"/>
      <c r="D75" s="8"/>
    </row>
    <row r="76" spans="3:4" x14ac:dyDescent="0.25">
      <c r="C76" s="8"/>
      <c r="D76" s="8"/>
    </row>
    <row r="77" spans="3:4" x14ac:dyDescent="0.25">
      <c r="C77" s="8"/>
      <c r="D77" s="8"/>
    </row>
    <row r="78" spans="3:4" x14ac:dyDescent="0.25">
      <c r="C78" s="8"/>
      <c r="D78" s="8"/>
    </row>
    <row r="79" spans="3:4" x14ac:dyDescent="0.25">
      <c r="C79" s="8"/>
      <c r="D79" s="8"/>
    </row>
    <row r="80" spans="3:4" x14ac:dyDescent="0.25">
      <c r="C80" s="8"/>
      <c r="D80" s="8"/>
    </row>
    <row r="81" spans="3:4" x14ac:dyDescent="0.25">
      <c r="C81" s="8"/>
      <c r="D81" s="8"/>
    </row>
    <row r="82" spans="3:4" x14ac:dyDescent="0.25">
      <c r="C82" s="8"/>
      <c r="D82" s="8"/>
    </row>
    <row r="83" spans="3:4" x14ac:dyDescent="0.25">
      <c r="C83" s="8"/>
      <c r="D83" s="8"/>
    </row>
    <row r="84" spans="3:4" x14ac:dyDescent="0.25">
      <c r="C84" s="8"/>
      <c r="D84" s="8"/>
    </row>
    <row r="85" spans="3:4" x14ac:dyDescent="0.25">
      <c r="C85" s="8"/>
      <c r="D85" s="8"/>
    </row>
    <row r="86" spans="3:4" x14ac:dyDescent="0.25">
      <c r="C86" s="8"/>
      <c r="D86" s="8"/>
    </row>
    <row r="87" spans="3:4" x14ac:dyDescent="0.25">
      <c r="C87" s="8"/>
      <c r="D87" s="8"/>
    </row>
    <row r="88" spans="3:4" x14ac:dyDescent="0.25">
      <c r="C88" s="8"/>
      <c r="D88" s="8"/>
    </row>
    <row r="89" spans="3:4" x14ac:dyDescent="0.25">
      <c r="C89" s="8"/>
      <c r="D89" s="8"/>
    </row>
    <row r="90" spans="3:4" x14ac:dyDescent="0.25">
      <c r="C90" s="8"/>
      <c r="D90" s="8"/>
    </row>
    <row r="91" spans="3:4" x14ac:dyDescent="0.25">
      <c r="C91" s="8"/>
      <c r="D91" s="8"/>
    </row>
    <row r="92" spans="3:4" x14ac:dyDescent="0.25">
      <c r="C92" s="8"/>
      <c r="D92" s="8"/>
    </row>
    <row r="93" spans="3:4" x14ac:dyDescent="0.25">
      <c r="C93" s="8"/>
      <c r="D93" s="8"/>
    </row>
    <row r="94" spans="3:4" x14ac:dyDescent="0.25">
      <c r="C94" s="8"/>
      <c r="D94" s="8"/>
    </row>
    <row r="95" spans="3:4" x14ac:dyDescent="0.25">
      <c r="C95" s="8"/>
      <c r="D95" s="8"/>
    </row>
    <row r="96" spans="3:4" x14ac:dyDescent="0.25">
      <c r="C96" s="8"/>
      <c r="D96" s="8"/>
    </row>
    <row r="97" spans="3:4" x14ac:dyDescent="0.25">
      <c r="C97" s="8"/>
      <c r="D97" s="8"/>
    </row>
    <row r="98" spans="3:4" x14ac:dyDescent="0.25">
      <c r="C98" s="8"/>
      <c r="D98" s="8"/>
    </row>
    <row r="99" spans="3:4" x14ac:dyDescent="0.25">
      <c r="C99" s="8"/>
      <c r="D99" s="8"/>
    </row>
    <row r="100" spans="3:4" x14ac:dyDescent="0.25">
      <c r="C100" s="8"/>
      <c r="D100" s="8"/>
    </row>
    <row r="101" spans="3:4" x14ac:dyDescent="0.25">
      <c r="C101" s="8"/>
      <c r="D101" s="8"/>
    </row>
    <row r="102" spans="3:4" x14ac:dyDescent="0.25">
      <c r="C102" s="8"/>
      <c r="D102" s="8"/>
    </row>
    <row r="103" spans="3:4" x14ac:dyDescent="0.25">
      <c r="C103" s="8"/>
      <c r="D103" s="8"/>
    </row>
    <row r="104" spans="3:4" x14ac:dyDescent="0.25">
      <c r="C104" s="8"/>
      <c r="D104" s="8"/>
    </row>
    <row r="105" spans="3:4" x14ac:dyDescent="0.25">
      <c r="C105" s="8"/>
      <c r="D105" s="8"/>
    </row>
    <row r="106" spans="3:4" x14ac:dyDescent="0.25">
      <c r="C106" s="7"/>
      <c r="D106" s="7"/>
    </row>
    <row r="107" spans="3:4" x14ac:dyDescent="0.25">
      <c r="C107" s="7"/>
    </row>
    <row r="108" spans="3:4" x14ac:dyDescent="0.25">
      <c r="C108" s="7"/>
    </row>
    <row r="109" spans="3:4" x14ac:dyDescent="0.25">
      <c r="C109" s="7"/>
    </row>
  </sheetData>
  <mergeCells count="4">
    <mergeCell ref="A1:D1"/>
    <mergeCell ref="A2:D2"/>
    <mergeCell ref="A20:D20"/>
    <mergeCell ref="A21:D2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M147"/>
  <sheetViews>
    <sheetView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6" sqref="B6"/>
    </sheetView>
  </sheetViews>
  <sheetFormatPr defaultRowHeight="15" x14ac:dyDescent="0.25"/>
  <cols>
    <col min="1" max="1" width="6" style="4" customWidth="1"/>
    <col min="2" max="2" width="37.28515625" style="6" customWidth="1"/>
    <col min="3" max="3" width="16" style="3" customWidth="1"/>
    <col min="4" max="38" width="3.7109375" customWidth="1"/>
    <col min="39" max="39" width="16.7109375" style="3" customWidth="1"/>
    <col min="42" max="43" width="8.85546875" customWidth="1"/>
    <col min="44" max="53" width="15.7109375" customWidth="1"/>
    <col min="61" max="61" width="12.42578125" customWidth="1"/>
    <col min="62" max="62" width="11.42578125" customWidth="1"/>
    <col min="63" max="63" width="14" customWidth="1"/>
    <col min="64" max="64" width="12.5703125" customWidth="1"/>
    <col min="65" max="65" width="15.7109375" customWidth="1"/>
    <col min="66" max="66" width="2.140625" customWidth="1"/>
    <col min="67" max="67" width="10.28515625" bestFit="1" customWidth="1"/>
  </cols>
  <sheetData>
    <row r="1" spans="1:59" ht="21" x14ac:dyDescent="0.25">
      <c r="A1" s="218" t="s">
        <v>190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71"/>
      <c r="AN1" s="72" t="s">
        <v>31</v>
      </c>
      <c r="AO1" s="72"/>
      <c r="AP1" s="1"/>
      <c r="AQ1" s="1"/>
      <c r="AR1" s="228" t="s">
        <v>167</v>
      </c>
      <c r="AS1" s="229"/>
      <c r="AT1" s="229"/>
      <c r="AU1" s="231" t="s">
        <v>168</v>
      </c>
      <c r="AV1" s="231"/>
      <c r="AW1" s="231"/>
      <c r="AX1" s="22" t="s">
        <v>79</v>
      </c>
      <c r="AY1" s="230" t="s">
        <v>81</v>
      </c>
      <c r="AZ1" s="230"/>
      <c r="BA1" s="230"/>
    </row>
    <row r="2" spans="1:59" x14ac:dyDescent="0.25">
      <c r="A2" s="217" t="s">
        <v>14</v>
      </c>
      <c r="B2" s="217" t="s">
        <v>16</v>
      </c>
      <c r="C2" s="217" t="s">
        <v>15</v>
      </c>
      <c r="D2" s="220" t="s">
        <v>0</v>
      </c>
      <c r="E2" s="220"/>
      <c r="F2" s="220"/>
      <c r="G2" s="220"/>
      <c r="H2" s="221"/>
      <c r="I2" s="219" t="s">
        <v>1</v>
      </c>
      <c r="J2" s="220"/>
      <c r="K2" s="220"/>
      <c r="L2" s="220"/>
      <c r="M2" s="221"/>
      <c r="N2" s="219" t="s">
        <v>2</v>
      </c>
      <c r="O2" s="220"/>
      <c r="P2" s="220"/>
      <c r="Q2" s="220"/>
      <c r="R2" s="221"/>
      <c r="S2" s="219" t="s">
        <v>3</v>
      </c>
      <c r="T2" s="220"/>
      <c r="U2" s="220"/>
      <c r="V2" s="220"/>
      <c r="W2" s="221"/>
      <c r="X2" s="219" t="s">
        <v>11</v>
      </c>
      <c r="Y2" s="220"/>
      <c r="Z2" s="220"/>
      <c r="AA2" s="220"/>
      <c r="AB2" s="221"/>
      <c r="AC2" s="219" t="s">
        <v>12</v>
      </c>
      <c r="AD2" s="220"/>
      <c r="AE2" s="220"/>
      <c r="AF2" s="220"/>
      <c r="AG2" s="221"/>
      <c r="AH2" s="222" t="s">
        <v>13</v>
      </c>
      <c r="AI2" s="220"/>
      <c r="AJ2" s="220"/>
      <c r="AK2" s="220"/>
      <c r="AL2" s="223"/>
      <c r="AM2" s="71"/>
      <c r="AN2" s="72"/>
      <c r="AO2" s="72"/>
      <c r="AP2" s="1"/>
      <c r="AQ2" s="1"/>
      <c r="AR2" s="13" t="s">
        <v>76</v>
      </c>
      <c r="AS2" s="13" t="s">
        <v>77</v>
      </c>
      <c r="AT2" s="13" t="s">
        <v>78</v>
      </c>
      <c r="AU2" s="21" t="s">
        <v>76</v>
      </c>
      <c r="AV2" s="21" t="s">
        <v>77</v>
      </c>
      <c r="AW2" s="21" t="s">
        <v>78</v>
      </c>
      <c r="AX2" s="22" t="s">
        <v>80</v>
      </c>
      <c r="AY2" s="14" t="s">
        <v>82</v>
      </c>
      <c r="AZ2" s="14" t="s">
        <v>83</v>
      </c>
      <c r="BA2" s="14" t="s">
        <v>84</v>
      </c>
    </row>
    <row r="3" spans="1:59" x14ac:dyDescent="0.25">
      <c r="A3" s="217"/>
      <c r="B3" s="217"/>
      <c r="C3" s="217"/>
      <c r="D3" s="223" t="s">
        <v>5</v>
      </c>
      <c r="E3" s="225"/>
      <c r="F3" s="225"/>
      <c r="G3" s="225"/>
      <c r="H3" s="226"/>
      <c r="I3" s="224" t="s">
        <v>4</v>
      </c>
      <c r="J3" s="225"/>
      <c r="K3" s="225"/>
      <c r="L3" s="225"/>
      <c r="M3" s="226"/>
      <c r="N3" s="224" t="s">
        <v>5</v>
      </c>
      <c r="O3" s="225"/>
      <c r="P3" s="225"/>
      <c r="Q3" s="225"/>
      <c r="R3" s="226"/>
      <c r="S3" s="224" t="s">
        <v>4</v>
      </c>
      <c r="T3" s="225"/>
      <c r="U3" s="225"/>
      <c r="V3" s="225"/>
      <c r="W3" s="226"/>
      <c r="X3" s="224" t="s">
        <v>5</v>
      </c>
      <c r="Y3" s="225"/>
      <c r="Z3" s="225"/>
      <c r="AA3" s="225"/>
      <c r="AB3" s="226"/>
      <c r="AC3" s="224" t="s">
        <v>4</v>
      </c>
      <c r="AD3" s="225"/>
      <c r="AE3" s="225"/>
      <c r="AF3" s="225"/>
      <c r="AG3" s="226"/>
      <c r="AH3" s="225" t="s">
        <v>5</v>
      </c>
      <c r="AI3" s="225"/>
      <c r="AJ3" s="225"/>
      <c r="AK3" s="225"/>
      <c r="AL3" s="225"/>
      <c r="AM3" s="71"/>
      <c r="AN3" s="72"/>
      <c r="AO3" s="73" t="s">
        <v>36</v>
      </c>
      <c r="AP3" s="1"/>
      <c r="AQ3" s="1"/>
      <c r="AR3" s="13"/>
      <c r="AS3" s="13"/>
      <c r="AT3" s="13"/>
      <c r="AU3" s="21"/>
      <c r="AV3" s="21"/>
      <c r="AW3" s="21"/>
      <c r="AX3" s="23"/>
      <c r="AY3" s="14"/>
      <c r="AZ3" s="14"/>
      <c r="BA3" s="14" t="s">
        <v>85</v>
      </c>
    </row>
    <row r="4" spans="1:59" x14ac:dyDescent="0.25">
      <c r="A4" s="217"/>
      <c r="B4" s="217"/>
      <c r="C4" s="217"/>
      <c r="D4" s="208" t="s">
        <v>6</v>
      </c>
      <c r="E4" s="208" t="s">
        <v>7</v>
      </c>
      <c r="F4" s="208" t="s">
        <v>8</v>
      </c>
      <c r="G4" s="208" t="s">
        <v>9</v>
      </c>
      <c r="H4" s="74" t="s">
        <v>10</v>
      </c>
      <c r="I4" s="209" t="s">
        <v>6</v>
      </c>
      <c r="J4" s="208" t="s">
        <v>7</v>
      </c>
      <c r="K4" s="208" t="s">
        <v>8</v>
      </c>
      <c r="L4" s="208" t="s">
        <v>9</v>
      </c>
      <c r="M4" s="74" t="s">
        <v>10</v>
      </c>
      <c r="N4" s="210" t="s">
        <v>6</v>
      </c>
      <c r="O4" s="208" t="s">
        <v>7</v>
      </c>
      <c r="P4" s="208" t="s">
        <v>8</v>
      </c>
      <c r="Q4" s="208" t="s">
        <v>9</v>
      </c>
      <c r="R4" s="74" t="s">
        <v>10</v>
      </c>
      <c r="S4" s="210" t="s">
        <v>6</v>
      </c>
      <c r="T4" s="208" t="s">
        <v>7</v>
      </c>
      <c r="U4" s="208" t="s">
        <v>8</v>
      </c>
      <c r="V4" s="208" t="s">
        <v>9</v>
      </c>
      <c r="W4" s="74" t="s">
        <v>10</v>
      </c>
      <c r="X4" s="210" t="s">
        <v>6</v>
      </c>
      <c r="Y4" s="208" t="s">
        <v>7</v>
      </c>
      <c r="Z4" s="208" t="s">
        <v>8</v>
      </c>
      <c r="AA4" s="208" t="s">
        <v>9</v>
      </c>
      <c r="AB4" s="74" t="s">
        <v>10</v>
      </c>
      <c r="AC4" s="210" t="s">
        <v>6</v>
      </c>
      <c r="AD4" s="208" t="s">
        <v>7</v>
      </c>
      <c r="AE4" s="208" t="s">
        <v>8</v>
      </c>
      <c r="AF4" s="208" t="s">
        <v>9</v>
      </c>
      <c r="AG4" s="74" t="s">
        <v>10</v>
      </c>
      <c r="AH4" s="209" t="s">
        <v>6</v>
      </c>
      <c r="AI4" s="208" t="s">
        <v>7</v>
      </c>
      <c r="AJ4" s="208" t="s">
        <v>8</v>
      </c>
      <c r="AK4" s="208" t="s">
        <v>9</v>
      </c>
      <c r="AL4" s="211" t="s">
        <v>10</v>
      </c>
      <c r="AM4" s="75" t="s">
        <v>373</v>
      </c>
      <c r="AN4" s="76" t="s">
        <v>30</v>
      </c>
      <c r="AO4" s="73" t="s">
        <v>130</v>
      </c>
      <c r="AP4" s="1"/>
      <c r="AQ4" s="1"/>
      <c r="AR4" s="232" t="s">
        <v>169</v>
      </c>
      <c r="AS4" s="233"/>
      <c r="AT4" s="233"/>
      <c r="AU4" s="234" t="s">
        <v>169</v>
      </c>
      <c r="AV4" s="234"/>
      <c r="AW4" s="234"/>
      <c r="AX4" s="22" t="s">
        <v>170</v>
      </c>
      <c r="AY4" s="14"/>
      <c r="AZ4" s="14"/>
      <c r="BA4" s="14"/>
      <c r="BC4" t="s">
        <v>108</v>
      </c>
      <c r="BD4" t="s">
        <v>6</v>
      </c>
      <c r="BE4" t="s">
        <v>109</v>
      </c>
      <c r="BF4" t="s">
        <v>8</v>
      </c>
      <c r="BG4" t="s">
        <v>110</v>
      </c>
    </row>
    <row r="5" spans="1:59" x14ac:dyDescent="0.25">
      <c r="A5" s="77" t="s">
        <v>17</v>
      </c>
      <c r="B5" s="77" t="s">
        <v>282</v>
      </c>
      <c r="C5" s="77" t="s">
        <v>283</v>
      </c>
      <c r="D5" s="78">
        <v>4</v>
      </c>
      <c r="E5" s="78">
        <v>2</v>
      </c>
      <c r="F5" s="78">
        <v>0</v>
      </c>
      <c r="G5" s="78" t="s">
        <v>74</v>
      </c>
      <c r="H5" s="79">
        <v>6</v>
      </c>
      <c r="I5" s="80"/>
      <c r="J5" s="78"/>
      <c r="K5" s="78"/>
      <c r="L5" s="78"/>
      <c r="M5" s="79"/>
      <c r="N5" s="81"/>
      <c r="O5" s="78"/>
      <c r="P5" s="78"/>
      <c r="Q5" s="78"/>
      <c r="R5" s="79"/>
      <c r="S5" s="81"/>
      <c r="T5" s="78"/>
      <c r="U5" s="78"/>
      <c r="V5" s="78"/>
      <c r="W5" s="79"/>
      <c r="X5" s="81"/>
      <c r="Y5" s="78"/>
      <c r="Z5" s="78"/>
      <c r="AA5" s="78"/>
      <c r="AB5" s="79"/>
      <c r="AC5" s="81"/>
      <c r="AD5" s="78"/>
      <c r="AE5" s="78"/>
      <c r="AF5" s="78"/>
      <c r="AG5" s="79"/>
      <c r="AH5" s="80"/>
      <c r="AI5" s="78"/>
      <c r="AJ5" s="78"/>
      <c r="AK5" s="78"/>
      <c r="AL5" s="82"/>
      <c r="AM5" s="77" t="str">
        <f>IF(MID(C5,4,2)="GE","https://oktatas.gpk.bme.hu/tad/tantargy/"&amp;C5,IF(MID(C5,4,2)="TE","TTK portál",IF(MID(C5,4,2)="VE","VBK portál",IF(MID(C5,4,2)="VI","VIK",IF(MID(C5,4,2)="GT","GTK portál","")))))</f>
        <v>TTK portál</v>
      </c>
      <c r="AN5" s="83">
        <f>(H5-SUM(D5:F5))+(M5-SUM(I5:K5))+(R5-SUM(N5:P5))+(W5-SUM(S5:U5))+(AB5-SUM(X5:Z5))+(AG5-SUM(AC5:AE5))+(AL5-SUM(AH5:AJ5))</f>
        <v>0</v>
      </c>
      <c r="AO5" s="72" t="str">
        <f>IF(OR(H5&gt;=4,M5&gt;=4,R5&gt;=4,W5&gt;=4,AB5&gt;=4,AG5&gt;=4,AL5&gt;=4),"OK","!!")</f>
        <v>OK</v>
      </c>
      <c r="AP5" s="1"/>
      <c r="AQ5" s="1"/>
      <c r="AR5" s="41"/>
      <c r="AS5" s="41"/>
      <c r="AT5" s="41"/>
      <c r="AU5" s="40"/>
      <c r="AV5" s="40"/>
      <c r="AW5" s="40"/>
      <c r="AX5" s="39"/>
      <c r="AY5" s="42"/>
      <c r="AZ5" s="42"/>
      <c r="BA5" s="42"/>
      <c r="BC5" t="str">
        <f t="shared" ref="BC5:BC69" si="0">MID(C5,4,4)</f>
        <v>TE93</v>
      </c>
      <c r="BD5">
        <f t="shared" ref="BD5:BD58" si="1">D5+I5+N5+S5+X5+AC5+AH5</f>
        <v>4</v>
      </c>
      <c r="BE5">
        <f>E5+J5+O5+T5+Y5+AD5+AI5</f>
        <v>2</v>
      </c>
      <c r="BF5">
        <f>F5+K5+P5+U5+Z5+AE5+AJ5</f>
        <v>0</v>
      </c>
      <c r="BG5">
        <f>H5+M5+R5+W5+AB5+AG5+AL5</f>
        <v>6</v>
      </c>
    </row>
    <row r="6" spans="1:59" x14ac:dyDescent="0.25">
      <c r="A6" s="77" t="s">
        <v>17</v>
      </c>
      <c r="B6" s="77" t="s">
        <v>362</v>
      </c>
      <c r="C6" s="77" t="s">
        <v>363</v>
      </c>
      <c r="D6" s="78">
        <v>2</v>
      </c>
      <c r="E6" s="78">
        <v>0</v>
      </c>
      <c r="F6" s="78">
        <v>0</v>
      </c>
      <c r="G6" s="78" t="s">
        <v>75</v>
      </c>
      <c r="H6" s="79">
        <v>2</v>
      </c>
      <c r="I6" s="80"/>
      <c r="J6" s="78"/>
      <c r="K6" s="78"/>
      <c r="L6" s="78"/>
      <c r="M6" s="79"/>
      <c r="N6" s="81"/>
      <c r="O6" s="78"/>
      <c r="P6" s="78"/>
      <c r="Q6" s="78"/>
      <c r="R6" s="79"/>
      <c r="S6" s="81"/>
      <c r="T6" s="78"/>
      <c r="U6" s="78"/>
      <c r="V6" s="78"/>
      <c r="W6" s="79"/>
      <c r="X6" s="81"/>
      <c r="Y6" s="78"/>
      <c r="Z6" s="78"/>
      <c r="AA6" s="78"/>
      <c r="AB6" s="79"/>
      <c r="AC6" s="81"/>
      <c r="AD6" s="78"/>
      <c r="AE6" s="78"/>
      <c r="AF6" s="78"/>
      <c r="AG6" s="79"/>
      <c r="AH6" s="80"/>
      <c r="AI6" s="78"/>
      <c r="AJ6" s="78"/>
      <c r="AK6" s="78"/>
      <c r="AL6" s="82"/>
      <c r="AM6" s="77" t="str">
        <f t="shared" ref="AM6:AM69" si="2">IF(MID(C6,4,2)="GE","https://oktatas.gpk.bme.hu/tad/tantargy/"&amp;C6,IF(MID(C6,4,2)="TE","TTK portál",IF(MID(C6,4,2)="VE","VBK portál",IF(MID(C6,4,2)="VI","VIK",IF(MID(C6,4,2)="GT","GTK portál","")))))</f>
        <v>TTK portál</v>
      </c>
      <c r="AN6" s="83">
        <f>(H6-SUM(D6:F6))+(M6-SUM(I6:K6))+(R6-SUM(N6:P6))+(W6-SUM(S6:U6))+(AB6-SUM(X6:Z6))+(AG6-SUM(AC6:AE6))+(AL6-SUM(AH6:AJ6))</f>
        <v>0</v>
      </c>
      <c r="AO6" s="72" t="str">
        <f>IF(OR(H6&gt;=4,M6&gt;=4,R6&gt;=4,W6&gt;=4,AB6&gt;=4,AG6&gt;=4,AL6&gt;=4),"OK","!!")</f>
        <v>!!</v>
      </c>
      <c r="AP6" s="1"/>
      <c r="AQ6" s="1"/>
      <c r="AR6" s="41"/>
      <c r="AS6" s="41"/>
      <c r="AT6" s="41"/>
      <c r="AU6" s="40"/>
      <c r="AV6" s="40"/>
      <c r="AW6" s="40"/>
      <c r="AX6" s="39"/>
      <c r="AY6" s="42"/>
      <c r="AZ6" s="42"/>
      <c r="BA6" s="42"/>
      <c r="BC6" t="str">
        <f t="shared" si="0"/>
        <v>TE11</v>
      </c>
      <c r="BD6">
        <f t="shared" si="1"/>
        <v>2</v>
      </c>
      <c r="BE6">
        <f t="shared" ref="BE6:BE66" si="3">E6+J6+O6+T6+Y6+AD6+AI6</f>
        <v>0</v>
      </c>
      <c r="BF6">
        <f t="shared" ref="BF6:BF66" si="4">F6+K6+P6+U6+Z6+AE6+AJ6</f>
        <v>0</v>
      </c>
      <c r="BG6">
        <f t="shared" ref="BG6:BG66" si="5">H6+M6+R6+W6+AB6+AG6+AL6</f>
        <v>2</v>
      </c>
    </row>
    <row r="7" spans="1:59" x14ac:dyDescent="0.25">
      <c r="A7" s="77" t="s">
        <v>17</v>
      </c>
      <c r="B7" s="77" t="s">
        <v>234</v>
      </c>
      <c r="C7" s="77" t="s">
        <v>252</v>
      </c>
      <c r="D7" s="78">
        <v>1</v>
      </c>
      <c r="E7" s="78">
        <v>2</v>
      </c>
      <c r="F7" s="78">
        <v>0</v>
      </c>
      <c r="G7" s="78" t="s">
        <v>75</v>
      </c>
      <c r="H7" s="79">
        <v>4</v>
      </c>
      <c r="I7" s="80"/>
      <c r="J7" s="78"/>
      <c r="K7" s="78"/>
      <c r="L7" s="78"/>
      <c r="M7" s="79"/>
      <c r="N7" s="81"/>
      <c r="O7" s="78"/>
      <c r="P7" s="78"/>
      <c r="Q7" s="78"/>
      <c r="R7" s="79"/>
      <c r="S7" s="81"/>
      <c r="T7" s="78"/>
      <c r="U7" s="78"/>
      <c r="V7" s="78"/>
      <c r="W7" s="79"/>
      <c r="X7" s="81"/>
      <c r="Y7" s="78"/>
      <c r="Z7" s="78"/>
      <c r="AA7" s="78"/>
      <c r="AB7" s="79"/>
      <c r="AC7" s="81"/>
      <c r="AD7" s="78"/>
      <c r="AE7" s="78"/>
      <c r="AF7" s="78"/>
      <c r="AG7" s="79"/>
      <c r="AH7" s="80"/>
      <c r="AI7" s="78"/>
      <c r="AJ7" s="78"/>
      <c r="AK7" s="78"/>
      <c r="AL7" s="82"/>
      <c r="AM7" s="77" t="str">
        <f t="shared" si="2"/>
        <v>https://oktatas.gpk.bme.hu/tad/tantargy/BMEGEMMBTM1</v>
      </c>
      <c r="AN7" s="83">
        <f>(H7-SUM(D7:F7))+(M7-SUM(I7:K7))+(R7-SUM(N7:P7))+(W7-SUM(S7:U7))+(AB7-SUM(X7:Z7))+(AG7-SUM(AC7:AE7))+(AL7-SUM(AH7:AJ7))</f>
        <v>1</v>
      </c>
      <c r="AO7" s="72" t="str">
        <f>IF(OR(H7&gt;=4,M7&gt;=4,R7&gt;=4,W7&gt;=4,AB7&gt;=4,AG7&gt;=4,AL7&gt;=4),"OK","!!")</f>
        <v>OK</v>
      </c>
      <c r="AP7" s="1"/>
      <c r="AQ7" s="1"/>
      <c r="AR7" s="41"/>
      <c r="AS7" s="41"/>
      <c r="AT7" s="41"/>
      <c r="AU7" s="40"/>
      <c r="AV7" s="40"/>
      <c r="AW7" s="40"/>
      <c r="AX7" s="39"/>
      <c r="AY7" s="42"/>
      <c r="AZ7" s="42"/>
      <c r="BA7" s="42"/>
      <c r="BC7" t="str">
        <f t="shared" si="0"/>
        <v>GEMM</v>
      </c>
      <c r="BD7">
        <f t="shared" si="1"/>
        <v>1</v>
      </c>
      <c r="BE7">
        <f t="shared" si="3"/>
        <v>2</v>
      </c>
      <c r="BF7">
        <f t="shared" si="4"/>
        <v>0</v>
      </c>
      <c r="BG7">
        <f t="shared" si="5"/>
        <v>4</v>
      </c>
    </row>
    <row r="8" spans="1:59" x14ac:dyDescent="0.25">
      <c r="A8" s="77" t="s">
        <v>17</v>
      </c>
      <c r="B8" s="77" t="s">
        <v>284</v>
      </c>
      <c r="C8" s="77" t="s">
        <v>285</v>
      </c>
      <c r="D8" s="78"/>
      <c r="E8" s="78"/>
      <c r="F8" s="78"/>
      <c r="G8" s="78"/>
      <c r="H8" s="79"/>
      <c r="I8" s="80">
        <v>4</v>
      </c>
      <c r="J8" s="78">
        <v>2</v>
      </c>
      <c r="K8" s="78">
        <v>0</v>
      </c>
      <c r="L8" s="78" t="s">
        <v>74</v>
      </c>
      <c r="M8" s="79">
        <v>6</v>
      </c>
      <c r="N8" s="81"/>
      <c r="O8" s="78"/>
      <c r="P8" s="78"/>
      <c r="Q8" s="78"/>
      <c r="R8" s="79"/>
      <c r="S8" s="81"/>
      <c r="T8" s="78"/>
      <c r="U8" s="78"/>
      <c r="V8" s="78"/>
      <c r="W8" s="79"/>
      <c r="X8" s="81"/>
      <c r="Y8" s="78"/>
      <c r="Z8" s="78"/>
      <c r="AA8" s="78"/>
      <c r="AB8" s="79"/>
      <c r="AC8" s="81"/>
      <c r="AD8" s="78"/>
      <c r="AE8" s="78"/>
      <c r="AF8" s="78"/>
      <c r="AG8" s="79"/>
      <c r="AH8" s="80"/>
      <c r="AI8" s="78"/>
      <c r="AJ8" s="78"/>
      <c r="AK8" s="78"/>
      <c r="AL8" s="82"/>
      <c r="AM8" s="77" t="str">
        <f t="shared" si="2"/>
        <v>TTK portál</v>
      </c>
      <c r="AN8" s="83">
        <f>(H8-SUM(D8:F8))+(M8-SUM(I8:K8))+(R8-SUM(N8:P8))+(W8-SUM(S8:U8))+(AB8-SUM(X8:Z8))+(AG8-SUM(AC8:AE8))+(AL8-SUM(AH8:AJ8))</f>
        <v>0</v>
      </c>
      <c r="AO8" s="72" t="str">
        <f t="shared" ref="AO8:AO15" si="6">IF(OR(H8&gt;=4,M8&gt;=4,R8&gt;=4,W8&gt;=4,AB8&gt;=4,AG8&gt;=4,AL8&gt;=4),"OK","!!")</f>
        <v>OK</v>
      </c>
      <c r="AP8" s="1"/>
      <c r="AQ8" s="1"/>
      <c r="AR8" s="41"/>
      <c r="AS8" s="41"/>
      <c r="AT8" s="41"/>
      <c r="AU8" s="40" t="str">
        <f>C5</f>
        <v>BMETE93BG01</v>
      </c>
      <c r="AV8" s="40"/>
      <c r="AW8" s="40"/>
      <c r="AX8" s="39"/>
      <c r="AY8" s="42"/>
      <c r="AZ8" s="42"/>
      <c r="BA8" s="42"/>
      <c r="BC8" t="str">
        <f t="shared" si="0"/>
        <v>TE93</v>
      </c>
      <c r="BD8">
        <f t="shared" si="1"/>
        <v>4</v>
      </c>
      <c r="BE8">
        <f t="shared" si="3"/>
        <v>2</v>
      </c>
      <c r="BF8">
        <f t="shared" si="4"/>
        <v>0</v>
      </c>
      <c r="BG8">
        <f t="shared" si="5"/>
        <v>6</v>
      </c>
    </row>
    <row r="9" spans="1:59" x14ac:dyDescent="0.25">
      <c r="A9" s="77" t="s">
        <v>17</v>
      </c>
      <c r="B9" s="77" t="s">
        <v>235</v>
      </c>
      <c r="C9" s="77" t="s">
        <v>253</v>
      </c>
      <c r="D9" s="78"/>
      <c r="E9" s="78"/>
      <c r="F9" s="78"/>
      <c r="G9" s="78"/>
      <c r="H9" s="79"/>
      <c r="I9" s="80">
        <v>2</v>
      </c>
      <c r="J9" s="78">
        <v>1</v>
      </c>
      <c r="K9" s="78">
        <v>0</v>
      </c>
      <c r="L9" s="78" t="s">
        <v>74</v>
      </c>
      <c r="M9" s="79">
        <v>4</v>
      </c>
      <c r="N9" s="81"/>
      <c r="O9" s="78"/>
      <c r="P9" s="78"/>
      <c r="Q9" s="78"/>
      <c r="R9" s="79"/>
      <c r="S9" s="81"/>
      <c r="T9" s="78"/>
      <c r="U9" s="78"/>
      <c r="V9" s="78"/>
      <c r="W9" s="79"/>
      <c r="X9" s="81"/>
      <c r="Y9" s="78"/>
      <c r="Z9" s="78"/>
      <c r="AA9" s="78"/>
      <c r="AB9" s="79"/>
      <c r="AC9" s="81"/>
      <c r="AD9" s="78"/>
      <c r="AE9" s="78"/>
      <c r="AF9" s="78"/>
      <c r="AG9" s="79"/>
      <c r="AH9" s="80"/>
      <c r="AI9" s="78"/>
      <c r="AJ9" s="78"/>
      <c r="AK9" s="78"/>
      <c r="AL9" s="82"/>
      <c r="AM9" s="77" t="str">
        <f t="shared" si="2"/>
        <v>https://oktatas.gpk.bme.hu/tad/tantargy/BMEGEMMBTM2</v>
      </c>
      <c r="AN9" s="83">
        <f>(H9-SUM(D9:F9))+(M9-SUM(I9:K9))+(R9-SUM(N9:P9))+(W9-SUM(S9:U9))+(AB9-SUM(X9:Z9))+(AG9-SUM(AC9:AE9))+(AL9-SUM(AH9:AJ9))</f>
        <v>1</v>
      </c>
      <c r="AO9" s="72" t="str">
        <f t="shared" si="6"/>
        <v>OK</v>
      </c>
      <c r="AP9" s="1"/>
      <c r="AQ9" s="1"/>
      <c r="AR9" s="41" t="str">
        <f>C5</f>
        <v>BMETE93BG01</v>
      </c>
      <c r="AS9" s="41" t="str">
        <f>C7</f>
        <v>BMEGEMMBTM1</v>
      </c>
      <c r="AT9" s="41"/>
      <c r="AU9" s="40"/>
      <c r="AV9" s="40"/>
      <c r="AW9" s="40"/>
      <c r="AX9" s="39"/>
      <c r="AY9" s="42"/>
      <c r="AZ9" s="42"/>
      <c r="BA9" s="42"/>
      <c r="BC9" t="str">
        <f t="shared" si="0"/>
        <v>GEMM</v>
      </c>
      <c r="BD9">
        <f t="shared" si="1"/>
        <v>2</v>
      </c>
      <c r="BE9">
        <f t="shared" si="3"/>
        <v>1</v>
      </c>
      <c r="BF9">
        <f t="shared" si="4"/>
        <v>0</v>
      </c>
      <c r="BG9">
        <f t="shared" si="5"/>
        <v>4</v>
      </c>
    </row>
    <row r="10" spans="1:59" x14ac:dyDescent="0.25">
      <c r="A10" s="77" t="s">
        <v>17</v>
      </c>
      <c r="B10" s="77" t="s">
        <v>286</v>
      </c>
      <c r="C10" s="77" t="s">
        <v>287</v>
      </c>
      <c r="D10" s="78"/>
      <c r="E10" s="78"/>
      <c r="F10" s="78"/>
      <c r="G10" s="78"/>
      <c r="H10" s="79"/>
      <c r="I10" s="80"/>
      <c r="J10" s="78"/>
      <c r="K10" s="78"/>
      <c r="L10" s="78"/>
      <c r="M10" s="79"/>
      <c r="N10" s="81">
        <v>2</v>
      </c>
      <c r="O10" s="78">
        <v>2</v>
      </c>
      <c r="P10" s="78">
        <v>0</v>
      </c>
      <c r="Q10" s="78" t="s">
        <v>75</v>
      </c>
      <c r="R10" s="79">
        <v>4</v>
      </c>
      <c r="S10" s="81"/>
      <c r="T10" s="78"/>
      <c r="U10" s="78"/>
      <c r="V10" s="78"/>
      <c r="W10" s="79"/>
      <c r="X10" s="81"/>
      <c r="Y10" s="78"/>
      <c r="Z10" s="78"/>
      <c r="AA10" s="78"/>
      <c r="AB10" s="79"/>
      <c r="AC10" s="81"/>
      <c r="AD10" s="78"/>
      <c r="AE10" s="78"/>
      <c r="AF10" s="78"/>
      <c r="AG10" s="79"/>
      <c r="AH10" s="80"/>
      <c r="AI10" s="78"/>
      <c r="AJ10" s="78"/>
      <c r="AK10" s="78"/>
      <c r="AL10" s="82"/>
      <c r="AM10" s="77" t="str">
        <f t="shared" si="2"/>
        <v>TTK portál</v>
      </c>
      <c r="AN10" s="83">
        <f t="shared" ref="AN10:AN18" si="7">(H10-SUM(D10:F10))+(M10-SUM(I10:K10))+(R10-SUM(N10:P10))+(W10-SUM(S10:U10))+(AB10-SUM(X10:Z10))+(AG10-SUM(AC10:AE10))+(AL10-SUM(AH10:AJ10))</f>
        <v>0</v>
      </c>
      <c r="AO10" s="72" t="str">
        <f t="shared" si="6"/>
        <v>OK</v>
      </c>
      <c r="AP10" s="1"/>
      <c r="AQ10" s="1"/>
      <c r="AR10" s="41"/>
      <c r="AS10" s="41"/>
      <c r="AT10" s="41"/>
      <c r="AU10" s="40" t="str">
        <f>C8</f>
        <v>BMETE93BG02</v>
      </c>
      <c r="AV10" s="40"/>
      <c r="AW10" s="40"/>
      <c r="AX10" s="39"/>
      <c r="AY10" s="42"/>
      <c r="AZ10" s="42"/>
      <c r="BA10" s="42"/>
      <c r="BC10" t="str">
        <f t="shared" si="0"/>
        <v>TE93</v>
      </c>
      <c r="BD10">
        <f>D10+I10+N10+S10+X10+AC10+AH10</f>
        <v>2</v>
      </c>
      <c r="BE10">
        <f t="shared" si="3"/>
        <v>2</v>
      </c>
      <c r="BF10">
        <f t="shared" si="4"/>
        <v>0</v>
      </c>
      <c r="BG10">
        <f t="shared" si="5"/>
        <v>4</v>
      </c>
    </row>
    <row r="11" spans="1:59" x14ac:dyDescent="0.25">
      <c r="A11" s="77" t="s">
        <v>17</v>
      </c>
      <c r="B11" s="77" t="s">
        <v>236</v>
      </c>
      <c r="C11" s="77" t="s">
        <v>254</v>
      </c>
      <c r="D11" s="78"/>
      <c r="E11" s="78"/>
      <c r="F11" s="78"/>
      <c r="G11" s="78"/>
      <c r="H11" s="79"/>
      <c r="I11" s="80"/>
      <c r="J11" s="78"/>
      <c r="K11" s="78"/>
      <c r="L11" s="78"/>
      <c r="M11" s="79"/>
      <c r="N11" s="81">
        <v>2</v>
      </c>
      <c r="O11" s="78">
        <v>1</v>
      </c>
      <c r="P11" s="78">
        <v>0</v>
      </c>
      <c r="Q11" s="78" t="s">
        <v>75</v>
      </c>
      <c r="R11" s="79">
        <v>4</v>
      </c>
      <c r="S11" s="81"/>
      <c r="T11" s="78"/>
      <c r="U11" s="78"/>
      <c r="V11" s="78"/>
      <c r="W11" s="79"/>
      <c r="X11" s="81"/>
      <c r="Y11" s="78"/>
      <c r="Z11" s="78"/>
      <c r="AA11" s="78"/>
      <c r="AB11" s="79"/>
      <c r="AC11" s="81"/>
      <c r="AD11" s="78"/>
      <c r="AE11" s="78"/>
      <c r="AF11" s="78"/>
      <c r="AG11" s="79"/>
      <c r="AH11" s="80"/>
      <c r="AI11" s="78"/>
      <c r="AJ11" s="78"/>
      <c r="AK11" s="78"/>
      <c r="AL11" s="82"/>
      <c r="AM11" s="77" t="str">
        <f t="shared" si="2"/>
        <v>https://oktatas.gpk.bme.hu/tad/tantargy/BMEGEMMBTM3</v>
      </c>
      <c r="AN11" s="83">
        <f t="shared" si="7"/>
        <v>1</v>
      </c>
      <c r="AO11" s="72" t="str">
        <f t="shared" si="6"/>
        <v>OK</v>
      </c>
      <c r="AP11" s="1"/>
      <c r="AQ11" s="1"/>
      <c r="AR11" s="41" t="str">
        <f>C8</f>
        <v>BMETE93BG02</v>
      </c>
      <c r="AS11" s="41" t="str">
        <f>C9</f>
        <v>BMEGEMMBTM2</v>
      </c>
      <c r="AT11" s="41"/>
      <c r="AU11" s="40"/>
      <c r="AV11" s="40"/>
      <c r="AW11" s="40"/>
      <c r="AX11" s="39"/>
      <c r="AY11" s="42"/>
      <c r="AZ11" s="42"/>
      <c r="BA11" s="42"/>
      <c r="BC11" t="str">
        <f t="shared" si="0"/>
        <v>GEMM</v>
      </c>
      <c r="BD11">
        <f>D11+I11+N11+S11+X11+AC11+AH11</f>
        <v>2</v>
      </c>
      <c r="BE11">
        <f>E11+J11+O11+T11+Y11+AD11+AI11</f>
        <v>1</v>
      </c>
      <c r="BF11">
        <f>F11+K11+P11+U11+Z11+AE11+AJ11</f>
        <v>0</v>
      </c>
      <c r="BG11">
        <f>H11+M11+R11+W11+AB11+AG11+AL11</f>
        <v>4</v>
      </c>
    </row>
    <row r="12" spans="1:59" x14ac:dyDescent="0.25">
      <c r="A12" s="77" t="s">
        <v>17</v>
      </c>
      <c r="B12" s="77" t="s">
        <v>202</v>
      </c>
      <c r="C12" s="77" t="s">
        <v>323</v>
      </c>
      <c r="D12" s="78"/>
      <c r="E12" s="78"/>
      <c r="F12" s="78"/>
      <c r="G12" s="78"/>
      <c r="H12" s="79"/>
      <c r="I12" s="80"/>
      <c r="J12" s="78"/>
      <c r="K12" s="78"/>
      <c r="L12" s="78"/>
      <c r="M12" s="79"/>
      <c r="N12" s="81"/>
      <c r="O12" s="78"/>
      <c r="P12" s="78"/>
      <c r="Q12" s="78"/>
      <c r="R12" s="79"/>
      <c r="S12" s="81">
        <v>2</v>
      </c>
      <c r="T12" s="78">
        <v>0</v>
      </c>
      <c r="U12" s="78">
        <v>1</v>
      </c>
      <c r="V12" s="78" t="s">
        <v>75</v>
      </c>
      <c r="W12" s="79">
        <v>3</v>
      </c>
      <c r="X12" s="81"/>
      <c r="Y12" s="78"/>
      <c r="Z12" s="78"/>
      <c r="AA12" s="78"/>
      <c r="AB12" s="79"/>
      <c r="AC12" s="81"/>
      <c r="AD12" s="78"/>
      <c r="AE12" s="78"/>
      <c r="AF12" s="78"/>
      <c r="AG12" s="79"/>
      <c r="AH12" s="80"/>
      <c r="AI12" s="78"/>
      <c r="AJ12" s="78"/>
      <c r="AK12" s="78"/>
      <c r="AL12" s="82"/>
      <c r="AM12" s="77" t="str">
        <f t="shared" si="2"/>
        <v>VIK</v>
      </c>
      <c r="AN12" s="83">
        <f t="shared" si="7"/>
        <v>0</v>
      </c>
      <c r="AO12" s="72" t="str">
        <f t="shared" si="6"/>
        <v>!!</v>
      </c>
      <c r="AP12" s="1"/>
      <c r="AQ12" s="1"/>
      <c r="AR12" s="41" t="str">
        <f>C5</f>
        <v>BMETE93BG01</v>
      </c>
      <c r="AS12" s="41" t="str">
        <f>C6</f>
        <v>BMETE11BG06</v>
      </c>
      <c r="AT12" s="41"/>
      <c r="AU12" s="40"/>
      <c r="AV12" s="40"/>
      <c r="AW12" s="40"/>
      <c r="AX12" s="39"/>
      <c r="AY12" s="42"/>
      <c r="AZ12" s="42"/>
      <c r="BA12" s="42"/>
      <c r="BC12" t="str">
        <f t="shared" si="0"/>
        <v>VIAU</v>
      </c>
      <c r="BD12">
        <f t="shared" si="1"/>
        <v>2</v>
      </c>
      <c r="BE12">
        <f t="shared" si="3"/>
        <v>0</v>
      </c>
      <c r="BF12">
        <f t="shared" si="4"/>
        <v>1</v>
      </c>
      <c r="BG12">
        <f t="shared" si="5"/>
        <v>3</v>
      </c>
    </row>
    <row r="13" spans="1:59" x14ac:dyDescent="0.25">
      <c r="A13" s="77" t="s">
        <v>17</v>
      </c>
      <c r="B13" s="77" t="s">
        <v>203</v>
      </c>
      <c r="C13" s="77" t="s">
        <v>255</v>
      </c>
      <c r="D13" s="78"/>
      <c r="E13" s="78"/>
      <c r="F13" s="78"/>
      <c r="G13" s="78"/>
      <c r="H13" s="79"/>
      <c r="I13" s="80"/>
      <c r="J13" s="78"/>
      <c r="K13" s="78"/>
      <c r="L13" s="78"/>
      <c r="M13" s="79"/>
      <c r="N13" s="81"/>
      <c r="O13" s="78"/>
      <c r="P13" s="78"/>
      <c r="Q13" s="78"/>
      <c r="R13" s="79"/>
      <c r="S13" s="81">
        <v>2</v>
      </c>
      <c r="T13" s="78">
        <v>1</v>
      </c>
      <c r="U13" s="78">
        <v>1</v>
      </c>
      <c r="V13" s="78" t="s">
        <v>74</v>
      </c>
      <c r="W13" s="79">
        <v>4</v>
      </c>
      <c r="X13" s="81"/>
      <c r="Y13" s="78"/>
      <c r="Z13" s="78"/>
      <c r="AA13" s="78"/>
      <c r="AB13" s="79"/>
      <c r="AC13" s="81"/>
      <c r="AD13" s="78"/>
      <c r="AE13" s="78"/>
      <c r="AF13" s="78"/>
      <c r="AG13" s="79"/>
      <c r="AH13" s="80"/>
      <c r="AI13" s="78"/>
      <c r="AJ13" s="78"/>
      <c r="AK13" s="78"/>
      <c r="AL13" s="82"/>
      <c r="AM13" s="77" t="str">
        <f t="shared" si="2"/>
        <v>https://oktatas.gpk.bme.hu/tad/tantargy/BMEGEÁTBT11</v>
      </c>
      <c r="AN13" s="83">
        <f t="shared" si="7"/>
        <v>0</v>
      </c>
      <c r="AO13" s="72" t="str">
        <f t="shared" si="6"/>
        <v>OK</v>
      </c>
      <c r="AP13" s="1"/>
      <c r="AQ13" s="1"/>
      <c r="AR13" s="41" t="str">
        <f>C10</f>
        <v>BMETE93BG03</v>
      </c>
      <c r="AS13" s="41"/>
      <c r="AT13" s="41"/>
      <c r="AU13" s="40"/>
      <c r="AV13" s="40"/>
      <c r="AW13" s="40"/>
      <c r="AX13" s="39" t="str">
        <f>C11</f>
        <v>BMEGEMMBTM3</v>
      </c>
      <c r="AY13" s="42"/>
      <c r="AZ13" s="42"/>
      <c r="BA13" s="42"/>
      <c r="BC13" t="str">
        <f t="shared" si="0"/>
        <v>GEÁT</v>
      </c>
      <c r="BD13">
        <f t="shared" si="1"/>
        <v>2</v>
      </c>
      <c r="BE13">
        <f t="shared" si="3"/>
        <v>1</v>
      </c>
      <c r="BF13">
        <f t="shared" si="4"/>
        <v>1</v>
      </c>
      <c r="BG13">
        <f t="shared" si="5"/>
        <v>4</v>
      </c>
    </row>
    <row r="14" spans="1:59" x14ac:dyDescent="0.25">
      <c r="A14" s="77" t="s">
        <v>17</v>
      </c>
      <c r="B14" s="77" t="s">
        <v>343</v>
      </c>
      <c r="C14" s="77" t="s">
        <v>257</v>
      </c>
      <c r="D14" s="78"/>
      <c r="E14" s="78"/>
      <c r="F14" s="78"/>
      <c r="G14" s="78"/>
      <c r="H14" s="79"/>
      <c r="I14" s="80"/>
      <c r="J14" s="78"/>
      <c r="K14" s="78"/>
      <c r="L14" s="78"/>
      <c r="M14" s="79"/>
      <c r="N14" s="81"/>
      <c r="O14" s="78"/>
      <c r="P14" s="78"/>
      <c r="Q14" s="78"/>
      <c r="R14" s="79"/>
      <c r="S14" s="81"/>
      <c r="T14" s="78"/>
      <c r="U14" s="78"/>
      <c r="V14" s="78"/>
      <c r="W14" s="79"/>
      <c r="X14" s="81">
        <v>2</v>
      </c>
      <c r="Y14" s="78">
        <v>2</v>
      </c>
      <c r="Z14" s="78">
        <v>0</v>
      </c>
      <c r="AA14" s="78" t="s">
        <v>75</v>
      </c>
      <c r="AB14" s="79">
        <v>4</v>
      </c>
      <c r="AC14" s="81"/>
      <c r="AD14" s="78"/>
      <c r="AE14" s="78"/>
      <c r="AF14" s="78"/>
      <c r="AG14" s="79"/>
      <c r="AH14" s="80"/>
      <c r="AI14" s="78"/>
      <c r="AJ14" s="78"/>
      <c r="AK14" s="78"/>
      <c r="AL14" s="82"/>
      <c r="AM14" s="77" t="str">
        <f t="shared" si="2"/>
        <v>https://oktatas.gpk.bme.hu/tad/tantargy/BMEGEENBTHT</v>
      </c>
      <c r="AN14" s="83">
        <f t="shared" si="7"/>
        <v>0</v>
      </c>
      <c r="AO14" s="72" t="str">
        <f t="shared" si="6"/>
        <v>OK</v>
      </c>
      <c r="AP14" s="1"/>
      <c r="AQ14" s="1"/>
      <c r="AR14" s="41"/>
      <c r="AS14" s="41"/>
      <c r="AT14" s="41"/>
      <c r="AU14" s="40"/>
      <c r="AV14" s="40"/>
      <c r="AW14" s="40"/>
      <c r="AX14" s="39"/>
      <c r="AY14" s="42"/>
      <c r="AZ14" s="42"/>
      <c r="BA14" s="42"/>
      <c r="BC14" t="str">
        <f t="shared" si="0"/>
        <v>GEEN</v>
      </c>
      <c r="BD14">
        <f t="shared" si="1"/>
        <v>2</v>
      </c>
      <c r="BE14">
        <f t="shared" si="3"/>
        <v>2</v>
      </c>
      <c r="BF14">
        <f t="shared" si="4"/>
        <v>0</v>
      </c>
      <c r="BG14">
        <f t="shared" si="5"/>
        <v>4</v>
      </c>
    </row>
    <row r="15" spans="1:59" x14ac:dyDescent="0.25">
      <c r="A15" s="84" t="s">
        <v>18</v>
      </c>
      <c r="B15" s="84" t="s">
        <v>204</v>
      </c>
      <c r="C15" s="84" t="s">
        <v>291</v>
      </c>
      <c r="D15" s="85"/>
      <c r="E15" s="85"/>
      <c r="F15" s="85"/>
      <c r="G15" s="85"/>
      <c r="H15" s="86"/>
      <c r="I15" s="87"/>
      <c r="J15" s="85"/>
      <c r="K15" s="85"/>
      <c r="L15" s="85"/>
      <c r="M15" s="86"/>
      <c r="N15" s="88"/>
      <c r="O15" s="85"/>
      <c r="P15" s="85"/>
      <c r="Q15" s="85"/>
      <c r="R15" s="86"/>
      <c r="S15" s="88"/>
      <c r="T15" s="85"/>
      <c r="U15" s="85"/>
      <c r="V15" s="85"/>
      <c r="W15" s="86"/>
      <c r="X15" s="88">
        <v>2</v>
      </c>
      <c r="Y15" s="85">
        <v>0</v>
      </c>
      <c r="Z15" s="85">
        <v>1</v>
      </c>
      <c r="AA15" s="85" t="s">
        <v>75</v>
      </c>
      <c r="AB15" s="86">
        <v>3</v>
      </c>
      <c r="AC15" s="88"/>
      <c r="AD15" s="85"/>
      <c r="AE15" s="85"/>
      <c r="AF15" s="85"/>
      <c r="AG15" s="86"/>
      <c r="AH15" s="87"/>
      <c r="AI15" s="85"/>
      <c r="AJ15" s="85"/>
      <c r="AK15" s="85"/>
      <c r="AL15" s="89"/>
      <c r="AM15" s="84" t="str">
        <f t="shared" si="2"/>
        <v>https://oktatas.gpk.bme.hu/tad/tantargy/BMEGEVGBX14</v>
      </c>
      <c r="AN15" s="83">
        <f t="shared" si="7"/>
        <v>0</v>
      </c>
      <c r="AO15" s="72" t="str">
        <f t="shared" si="6"/>
        <v>!!</v>
      </c>
      <c r="AP15" s="1"/>
      <c r="AQ15" s="1"/>
      <c r="AR15" s="41"/>
      <c r="AS15" s="41"/>
      <c r="AT15" s="41"/>
      <c r="AU15" s="40"/>
      <c r="AV15" s="40"/>
      <c r="AW15" s="40"/>
      <c r="AX15" s="39" t="str">
        <f>C8</f>
        <v>BMETE93BG02</v>
      </c>
      <c r="AY15" s="42"/>
      <c r="AZ15" s="42"/>
      <c r="BA15" s="42"/>
      <c r="BC15" t="str">
        <f t="shared" si="0"/>
        <v>GEVG</v>
      </c>
      <c r="BD15">
        <f t="shared" ref="BD15:BD16" si="8">D15+I15+N15+S15+X15+AC15+AH15</f>
        <v>2</v>
      </c>
      <c r="BE15">
        <f t="shared" ref="BE15:BE16" si="9">E15+J15+O15+T15+Y15+AD15+AI15</f>
        <v>0</v>
      </c>
      <c r="BF15">
        <f t="shared" ref="BF15:BF16" si="10">F15+K15+P15+U15+Z15+AE15+AJ15</f>
        <v>1</v>
      </c>
      <c r="BG15">
        <f t="shared" ref="BG15:BG16" si="11">H15+M15+R15+W15+AB15+AG15+AL15</f>
        <v>3</v>
      </c>
    </row>
    <row r="16" spans="1:59" x14ac:dyDescent="0.25">
      <c r="A16" s="84" t="s">
        <v>18</v>
      </c>
      <c r="B16" s="84" t="s">
        <v>200</v>
      </c>
      <c r="C16" s="84" t="s">
        <v>342</v>
      </c>
      <c r="D16" s="85"/>
      <c r="E16" s="85"/>
      <c r="F16" s="85"/>
      <c r="G16" s="85"/>
      <c r="H16" s="86"/>
      <c r="I16" s="87"/>
      <c r="J16" s="85"/>
      <c r="K16" s="85"/>
      <c r="L16" s="85"/>
      <c r="M16" s="86"/>
      <c r="N16" s="88"/>
      <c r="O16" s="85"/>
      <c r="P16" s="85"/>
      <c r="Q16" s="85"/>
      <c r="R16" s="86"/>
      <c r="S16" s="88"/>
      <c r="T16" s="85"/>
      <c r="U16" s="85"/>
      <c r="V16" s="85"/>
      <c r="W16" s="86"/>
      <c r="X16" s="88">
        <v>2</v>
      </c>
      <c r="Y16" s="85">
        <v>1</v>
      </c>
      <c r="Z16" s="85">
        <v>0</v>
      </c>
      <c r="AA16" s="85" t="s">
        <v>75</v>
      </c>
      <c r="AB16" s="86">
        <v>3</v>
      </c>
      <c r="AC16" s="88"/>
      <c r="AD16" s="85"/>
      <c r="AE16" s="85"/>
      <c r="AF16" s="85"/>
      <c r="AG16" s="86"/>
      <c r="AH16" s="87"/>
      <c r="AI16" s="85"/>
      <c r="AJ16" s="85"/>
      <c r="AK16" s="85"/>
      <c r="AL16" s="89"/>
      <c r="AM16" s="84" t="str">
        <f t="shared" si="2"/>
        <v>GTK portál</v>
      </c>
      <c r="AN16" s="83">
        <f t="shared" si="7"/>
        <v>0</v>
      </c>
      <c r="AO16" s="72" t="str">
        <f t="shared" ref="AO16:AO69" si="12">IF(OR(H16&gt;=4,M16&gt;=4,R16&gt;=4,W16&gt;=4,AB16&gt;=4,AG16&gt;=4,AL16&gt;=4),"OK","!!")</f>
        <v>!!</v>
      </c>
      <c r="AP16" s="1"/>
      <c r="AQ16" s="1"/>
      <c r="AR16" s="41"/>
      <c r="AS16" s="41"/>
      <c r="AT16" s="41"/>
      <c r="AU16" s="40"/>
      <c r="AV16" s="40"/>
      <c r="AW16" s="40"/>
      <c r="AX16" s="39"/>
      <c r="AY16" s="42"/>
      <c r="AZ16" s="42"/>
      <c r="BA16" s="42"/>
      <c r="BC16" t="str">
        <f t="shared" si="0"/>
        <v>GT20</v>
      </c>
      <c r="BD16">
        <f t="shared" si="8"/>
        <v>2</v>
      </c>
      <c r="BE16">
        <f t="shared" si="9"/>
        <v>1</v>
      </c>
      <c r="BF16">
        <f t="shared" si="10"/>
        <v>0</v>
      </c>
      <c r="BG16">
        <f t="shared" si="11"/>
        <v>3</v>
      </c>
    </row>
    <row r="17" spans="1:59" x14ac:dyDescent="0.25">
      <c r="A17" s="84" t="s">
        <v>18</v>
      </c>
      <c r="B17" s="84" t="s">
        <v>205</v>
      </c>
      <c r="C17" s="84" t="s">
        <v>328</v>
      </c>
      <c r="D17" s="85"/>
      <c r="E17" s="85"/>
      <c r="F17" s="85"/>
      <c r="G17" s="85"/>
      <c r="H17" s="86"/>
      <c r="I17" s="87"/>
      <c r="J17" s="85"/>
      <c r="K17" s="85"/>
      <c r="L17" s="85"/>
      <c r="M17" s="86"/>
      <c r="N17" s="88"/>
      <c r="O17" s="85"/>
      <c r="P17" s="85"/>
      <c r="Q17" s="85"/>
      <c r="R17" s="86"/>
      <c r="S17" s="88"/>
      <c r="T17" s="85"/>
      <c r="U17" s="85"/>
      <c r="V17" s="85"/>
      <c r="W17" s="86"/>
      <c r="X17" s="88"/>
      <c r="Y17" s="85"/>
      <c r="Z17" s="85"/>
      <c r="AA17" s="85"/>
      <c r="AB17" s="86"/>
      <c r="AC17" s="88">
        <v>3</v>
      </c>
      <c r="AD17" s="85">
        <v>0</v>
      </c>
      <c r="AE17" s="85">
        <v>0</v>
      </c>
      <c r="AF17" s="85" t="s">
        <v>74</v>
      </c>
      <c r="AG17" s="86">
        <v>3</v>
      </c>
      <c r="AH17" s="87"/>
      <c r="AI17" s="85"/>
      <c r="AJ17" s="85"/>
      <c r="AK17" s="85"/>
      <c r="AL17" s="89"/>
      <c r="AM17" s="84" t="str">
        <f t="shared" si="2"/>
        <v>GTK portál</v>
      </c>
      <c r="AN17" s="83">
        <f t="shared" si="7"/>
        <v>0</v>
      </c>
      <c r="AO17" s="72" t="str">
        <f t="shared" si="12"/>
        <v>!!</v>
      </c>
      <c r="AP17" s="1"/>
      <c r="AQ17" s="1"/>
      <c r="AR17" s="41"/>
      <c r="AS17" s="41"/>
      <c r="AT17" s="41"/>
      <c r="AU17" s="40"/>
      <c r="AV17" s="40"/>
      <c r="AW17" s="40"/>
      <c r="AX17" s="39"/>
      <c r="AY17" s="42"/>
      <c r="AZ17" s="42"/>
      <c r="BA17" s="42"/>
      <c r="BC17" t="str">
        <f t="shared" si="0"/>
        <v>GT20</v>
      </c>
      <c r="BD17">
        <f t="shared" si="1"/>
        <v>3</v>
      </c>
      <c r="BE17">
        <f t="shared" si="3"/>
        <v>0</v>
      </c>
      <c r="BF17">
        <f t="shared" si="4"/>
        <v>0</v>
      </c>
      <c r="BG17">
        <f t="shared" si="5"/>
        <v>3</v>
      </c>
    </row>
    <row r="18" spans="1:59" x14ac:dyDescent="0.25">
      <c r="A18" s="84" t="s">
        <v>18</v>
      </c>
      <c r="B18" s="84" t="s">
        <v>206</v>
      </c>
      <c r="C18" s="84" t="s">
        <v>329</v>
      </c>
      <c r="D18" s="85"/>
      <c r="E18" s="85"/>
      <c r="F18" s="85"/>
      <c r="G18" s="85"/>
      <c r="H18" s="86"/>
      <c r="I18" s="87"/>
      <c r="J18" s="85"/>
      <c r="K18" s="85"/>
      <c r="L18" s="85"/>
      <c r="M18" s="86"/>
      <c r="N18" s="88"/>
      <c r="O18" s="85"/>
      <c r="P18" s="85"/>
      <c r="Q18" s="85"/>
      <c r="R18" s="86"/>
      <c r="S18" s="88"/>
      <c r="T18" s="85"/>
      <c r="U18" s="85"/>
      <c r="V18" s="85"/>
      <c r="W18" s="86"/>
      <c r="X18" s="88"/>
      <c r="Y18" s="85"/>
      <c r="Z18" s="85"/>
      <c r="AA18" s="85"/>
      <c r="AB18" s="86"/>
      <c r="AC18" s="88">
        <v>4</v>
      </c>
      <c r="AD18" s="85">
        <v>0</v>
      </c>
      <c r="AE18" s="85">
        <v>0</v>
      </c>
      <c r="AF18" s="85" t="s">
        <v>75</v>
      </c>
      <c r="AG18" s="86">
        <v>4</v>
      </c>
      <c r="AH18" s="87"/>
      <c r="AI18" s="85"/>
      <c r="AJ18" s="85"/>
      <c r="AK18" s="85"/>
      <c r="AL18" s="89"/>
      <c r="AM18" s="84" t="str">
        <f t="shared" si="2"/>
        <v>GTK portál</v>
      </c>
      <c r="AN18" s="83">
        <f t="shared" si="7"/>
        <v>0</v>
      </c>
      <c r="AO18" s="72" t="str">
        <f t="shared" si="12"/>
        <v>OK</v>
      </c>
      <c r="AP18" s="1"/>
      <c r="AQ18" s="1"/>
      <c r="AR18" s="41"/>
      <c r="AS18" s="41"/>
      <c r="AT18" s="41"/>
      <c r="AU18" s="40"/>
      <c r="AV18" s="40"/>
      <c r="AW18" s="40"/>
      <c r="AX18" s="39"/>
      <c r="AY18" s="42"/>
      <c r="AZ18" s="42"/>
      <c r="BA18" s="42"/>
      <c r="BC18" t="str">
        <f t="shared" si="0"/>
        <v>GT20</v>
      </c>
      <c r="BD18">
        <f t="shared" si="1"/>
        <v>4</v>
      </c>
      <c r="BE18">
        <f t="shared" si="3"/>
        <v>0</v>
      </c>
      <c r="BF18">
        <f t="shared" si="4"/>
        <v>0</v>
      </c>
      <c r="BG18">
        <f t="shared" si="5"/>
        <v>4</v>
      </c>
    </row>
    <row r="19" spans="1:59" s="50" customFormat="1" ht="15.75" thickBot="1" x14ac:dyDescent="0.3">
      <c r="A19" s="90" t="s">
        <v>18</v>
      </c>
      <c r="B19" s="90" t="s">
        <v>356</v>
      </c>
      <c r="C19" s="90" t="s">
        <v>330</v>
      </c>
      <c r="D19" s="91"/>
      <c r="E19" s="91"/>
      <c r="F19" s="91"/>
      <c r="G19" s="91"/>
      <c r="H19" s="92"/>
      <c r="I19" s="93"/>
      <c r="J19" s="91"/>
      <c r="K19" s="91"/>
      <c r="L19" s="91"/>
      <c r="M19" s="92"/>
      <c r="N19" s="94"/>
      <c r="O19" s="91"/>
      <c r="P19" s="91"/>
      <c r="Q19" s="91"/>
      <c r="R19" s="92"/>
      <c r="S19" s="94"/>
      <c r="T19" s="91"/>
      <c r="U19" s="91"/>
      <c r="V19" s="91"/>
      <c r="W19" s="92"/>
      <c r="X19" s="94"/>
      <c r="Y19" s="91"/>
      <c r="Z19" s="91"/>
      <c r="AA19" s="91"/>
      <c r="AB19" s="92"/>
      <c r="AC19" s="94"/>
      <c r="AD19" s="91"/>
      <c r="AE19" s="91"/>
      <c r="AF19" s="91"/>
      <c r="AG19" s="92"/>
      <c r="AH19" s="93">
        <v>2</v>
      </c>
      <c r="AI19" s="91">
        <v>0</v>
      </c>
      <c r="AJ19" s="91">
        <v>0</v>
      </c>
      <c r="AK19" s="91" t="s">
        <v>75</v>
      </c>
      <c r="AL19" s="95">
        <v>3</v>
      </c>
      <c r="AM19" s="90" t="str">
        <f t="shared" si="2"/>
        <v>GTK portál</v>
      </c>
      <c r="AN19" s="96">
        <f>(H19-SUM(D19:F19))+(M19-SUM(I19:K19))+(R19-SUM(N19:P19))+(W19-SUM(S19:U19))+(AB19-SUM(X19:Z19))+(AG19-SUM(AC19:AE19))+(AL19-SUM(AH19:AJ19))</f>
        <v>1</v>
      </c>
      <c r="AO19" s="97" t="str">
        <f t="shared" si="12"/>
        <v>!!</v>
      </c>
      <c r="AP19" s="49"/>
      <c r="AQ19" s="48"/>
      <c r="AR19" s="58"/>
      <c r="AS19" s="58"/>
      <c r="AT19" s="58"/>
      <c r="AU19" s="59"/>
      <c r="AV19" s="59"/>
      <c r="AW19" s="59"/>
      <c r="AX19" s="55"/>
      <c r="AY19" s="60"/>
      <c r="AZ19" s="60"/>
      <c r="BA19" s="60"/>
      <c r="BC19" s="50" t="str">
        <f t="shared" si="0"/>
        <v>GT55</v>
      </c>
      <c r="BD19" s="50">
        <f t="shared" si="1"/>
        <v>2</v>
      </c>
      <c r="BE19" s="50">
        <f t="shared" si="3"/>
        <v>0</v>
      </c>
      <c r="BF19" s="50">
        <f t="shared" si="4"/>
        <v>0</v>
      </c>
      <c r="BG19" s="50">
        <f t="shared" si="5"/>
        <v>3</v>
      </c>
    </row>
    <row r="20" spans="1:59" hidden="1" x14ac:dyDescent="0.25">
      <c r="A20" s="98" t="s">
        <v>18</v>
      </c>
      <c r="B20" s="98"/>
      <c r="C20" s="98"/>
      <c r="D20" s="99"/>
      <c r="E20" s="99"/>
      <c r="F20" s="99"/>
      <c r="G20" s="99"/>
      <c r="H20" s="100"/>
      <c r="I20" s="101"/>
      <c r="J20" s="99"/>
      <c r="K20" s="99"/>
      <c r="L20" s="99"/>
      <c r="M20" s="100"/>
      <c r="N20" s="102"/>
      <c r="O20" s="99"/>
      <c r="P20" s="99"/>
      <c r="Q20" s="99"/>
      <c r="R20" s="100"/>
      <c r="S20" s="102"/>
      <c r="T20" s="99"/>
      <c r="U20" s="99"/>
      <c r="V20" s="99"/>
      <c r="W20" s="100"/>
      <c r="X20" s="102"/>
      <c r="Y20" s="99"/>
      <c r="Z20" s="99"/>
      <c r="AA20" s="99"/>
      <c r="AB20" s="100"/>
      <c r="AC20" s="102"/>
      <c r="AD20" s="99"/>
      <c r="AE20" s="99"/>
      <c r="AF20" s="99"/>
      <c r="AG20" s="100"/>
      <c r="AH20" s="101"/>
      <c r="AI20" s="99"/>
      <c r="AJ20" s="99"/>
      <c r="AK20" s="99"/>
      <c r="AL20" s="103"/>
      <c r="AM20" s="98" t="str">
        <f t="shared" si="2"/>
        <v/>
      </c>
      <c r="AN20" s="104">
        <f t="shared" ref="AN20:AN27" si="13">(H20-SUM(D20:F20))+(M20-SUM(I20:K20))+(R20-SUM(N20:P20))+(W20-SUM(S20:U20))+(AB20-SUM(X20:Z20))+(AG20-SUM(AC20:AE20))+(AL20-SUM(AH20:AJ20))</f>
        <v>0</v>
      </c>
      <c r="AO20" s="105" t="str">
        <f t="shared" si="12"/>
        <v>!!</v>
      </c>
      <c r="AP20" s="24"/>
      <c r="AQ20" s="24"/>
      <c r="AR20" s="52"/>
      <c r="AS20" s="52"/>
      <c r="AT20" s="52"/>
      <c r="AU20" s="53"/>
      <c r="AV20" s="53"/>
      <c r="AW20" s="53"/>
      <c r="AX20" s="51"/>
      <c r="AY20" s="54"/>
      <c r="AZ20" s="54"/>
      <c r="BA20" s="54"/>
      <c r="BC20" t="str">
        <f t="shared" si="0"/>
        <v/>
      </c>
      <c r="BD20">
        <f t="shared" si="1"/>
        <v>0</v>
      </c>
      <c r="BE20">
        <f>E20+J20+O20+T20+Y20+AD20+AI20</f>
        <v>0</v>
      </c>
      <c r="BF20">
        <f t="shared" si="4"/>
        <v>0</v>
      </c>
      <c r="BG20">
        <f t="shared" si="5"/>
        <v>0</v>
      </c>
    </row>
    <row r="21" spans="1:59" s="6" customFormat="1" x14ac:dyDescent="0.25">
      <c r="A21" s="106" t="s">
        <v>22</v>
      </c>
      <c r="B21" s="106" t="s">
        <v>207</v>
      </c>
      <c r="C21" s="106" t="s">
        <v>259</v>
      </c>
      <c r="D21" s="107">
        <v>3</v>
      </c>
      <c r="E21" s="107">
        <v>2</v>
      </c>
      <c r="F21" s="107">
        <v>0</v>
      </c>
      <c r="G21" s="107" t="s">
        <v>75</v>
      </c>
      <c r="H21" s="108">
        <v>5</v>
      </c>
      <c r="I21" s="109"/>
      <c r="J21" s="107"/>
      <c r="K21" s="107"/>
      <c r="L21" s="107"/>
      <c r="M21" s="108"/>
      <c r="N21" s="110"/>
      <c r="O21" s="107"/>
      <c r="P21" s="107"/>
      <c r="Q21" s="107"/>
      <c r="R21" s="108"/>
      <c r="S21" s="110"/>
      <c r="T21" s="107"/>
      <c r="U21" s="107"/>
      <c r="V21" s="107"/>
      <c r="W21" s="108"/>
      <c r="X21" s="110"/>
      <c r="Y21" s="107"/>
      <c r="Z21" s="107"/>
      <c r="AA21" s="107"/>
      <c r="AB21" s="108"/>
      <c r="AC21" s="110"/>
      <c r="AD21" s="107"/>
      <c r="AE21" s="107"/>
      <c r="AF21" s="107"/>
      <c r="AG21" s="108"/>
      <c r="AH21" s="109"/>
      <c r="AI21" s="107"/>
      <c r="AJ21" s="107"/>
      <c r="AK21" s="107"/>
      <c r="AL21" s="111"/>
      <c r="AM21" s="106" t="str">
        <f t="shared" si="2"/>
        <v>https://oktatas.gpk.bme.hu/tad/tantargy/BMEGEGIBXGA</v>
      </c>
      <c r="AN21" s="83">
        <f t="shared" si="13"/>
        <v>0</v>
      </c>
      <c r="AO21" s="72" t="str">
        <f t="shared" si="12"/>
        <v>OK</v>
      </c>
      <c r="AP21" s="15"/>
      <c r="AQ21" s="15"/>
      <c r="AR21" s="41"/>
      <c r="AS21" s="41"/>
      <c r="AT21" s="41"/>
      <c r="AU21" s="40"/>
      <c r="AV21" s="40"/>
      <c r="AW21" s="40"/>
      <c r="AX21" s="39"/>
      <c r="AY21" s="42"/>
      <c r="AZ21" s="42"/>
      <c r="BA21" s="42"/>
      <c r="BC21" s="6" t="str">
        <f t="shared" si="0"/>
        <v>GEGI</v>
      </c>
      <c r="BD21" s="6">
        <f t="shared" si="1"/>
        <v>3</v>
      </c>
      <c r="BE21" s="6">
        <f>E21+J21+O21+T21+Y21+AD21+AI21</f>
        <v>2</v>
      </c>
      <c r="BF21" s="6">
        <f t="shared" si="4"/>
        <v>0</v>
      </c>
      <c r="BG21" s="6">
        <f t="shared" si="5"/>
        <v>5</v>
      </c>
    </row>
    <row r="22" spans="1:59" x14ac:dyDescent="0.25">
      <c r="A22" s="106" t="s">
        <v>22</v>
      </c>
      <c r="B22" s="106" t="s">
        <v>195</v>
      </c>
      <c r="C22" s="106" t="s">
        <v>288</v>
      </c>
      <c r="D22" s="107">
        <v>1</v>
      </c>
      <c r="E22" s="107">
        <v>0</v>
      </c>
      <c r="F22" s="107">
        <v>2</v>
      </c>
      <c r="G22" s="107" t="s">
        <v>75</v>
      </c>
      <c r="H22" s="108">
        <v>4</v>
      </c>
      <c r="I22" s="109"/>
      <c r="J22" s="107" t="s">
        <v>176</v>
      </c>
      <c r="K22" s="107"/>
      <c r="L22" s="107"/>
      <c r="M22" s="108"/>
      <c r="N22" s="110"/>
      <c r="O22" s="107"/>
      <c r="P22" s="107"/>
      <c r="Q22" s="107"/>
      <c r="R22" s="108"/>
      <c r="S22" s="110"/>
      <c r="T22" s="107"/>
      <c r="U22" s="107"/>
      <c r="V22" s="107"/>
      <c r="W22" s="108"/>
      <c r="X22" s="110"/>
      <c r="Y22" s="107"/>
      <c r="Z22" s="107"/>
      <c r="AA22" s="107"/>
      <c r="AB22" s="108"/>
      <c r="AC22" s="110"/>
      <c r="AD22" s="107"/>
      <c r="AE22" s="107"/>
      <c r="AF22" s="107"/>
      <c r="AG22" s="108"/>
      <c r="AH22" s="109"/>
      <c r="AI22" s="107"/>
      <c r="AJ22" s="107"/>
      <c r="AK22" s="107"/>
      <c r="AL22" s="111"/>
      <c r="AM22" s="106" t="str">
        <f t="shared" si="2"/>
        <v>https://oktatas.gpk.bme.hu/tad/tantargy/BMEGEMIBTIN</v>
      </c>
      <c r="AN22" s="83">
        <f>(H22-SUM(D22:F22))+(M22-SUM(I22:K22))+(R22-SUM(N22:P22))+(W22-SUM(S22:U22))+(AB22-SUM(X22:Z22))+(AG22-SUM(AC22:AE22))+(AL22-SUM(AH22:AJ22))</f>
        <v>1</v>
      </c>
      <c r="AO22" s="72" t="str">
        <f t="shared" si="12"/>
        <v>OK</v>
      </c>
      <c r="AP22" s="1"/>
      <c r="AQ22" s="1"/>
      <c r="AR22" s="41"/>
      <c r="AS22" s="41"/>
      <c r="AT22" s="41"/>
      <c r="AU22" s="40"/>
      <c r="AV22" s="40"/>
      <c r="AW22" s="40"/>
      <c r="AX22" s="39"/>
      <c r="AY22" s="42"/>
      <c r="AZ22" s="42"/>
      <c r="BA22" s="42"/>
      <c r="BC22" t="str">
        <f t="shared" si="0"/>
        <v>GEMI</v>
      </c>
      <c r="BD22">
        <f t="shared" si="1"/>
        <v>1</v>
      </c>
      <c r="BE22">
        <v>0</v>
      </c>
      <c r="BF22">
        <f t="shared" si="4"/>
        <v>2</v>
      </c>
      <c r="BG22">
        <f t="shared" si="5"/>
        <v>4</v>
      </c>
    </row>
    <row r="23" spans="1:59" x14ac:dyDescent="0.25">
      <c r="A23" s="106" t="s">
        <v>22</v>
      </c>
      <c r="B23" s="106" t="s">
        <v>208</v>
      </c>
      <c r="C23" s="106" t="s">
        <v>346</v>
      </c>
      <c r="D23" s="107">
        <v>1</v>
      </c>
      <c r="E23" s="107">
        <v>2</v>
      </c>
      <c r="F23" s="107">
        <v>1</v>
      </c>
      <c r="G23" s="107" t="s">
        <v>74</v>
      </c>
      <c r="H23" s="108">
        <v>5</v>
      </c>
      <c r="I23" s="109"/>
      <c r="J23" s="107"/>
      <c r="K23" s="107"/>
      <c r="L23" s="107"/>
      <c r="M23" s="108"/>
      <c r="N23" s="110"/>
      <c r="O23" s="107"/>
      <c r="P23" s="107"/>
      <c r="Q23" s="107"/>
      <c r="R23" s="108"/>
      <c r="S23" s="110"/>
      <c r="T23" s="107"/>
      <c r="U23" s="107"/>
      <c r="V23" s="107"/>
      <c r="W23" s="108"/>
      <c r="X23" s="110"/>
      <c r="Y23" s="107"/>
      <c r="Z23" s="107"/>
      <c r="AA23" s="107"/>
      <c r="AB23" s="108"/>
      <c r="AC23" s="110"/>
      <c r="AD23" s="107"/>
      <c r="AE23" s="107"/>
      <c r="AF23" s="107"/>
      <c r="AG23" s="108"/>
      <c r="AH23" s="109"/>
      <c r="AI23" s="107"/>
      <c r="AJ23" s="107"/>
      <c r="AK23" s="107"/>
      <c r="AL23" s="111"/>
      <c r="AM23" s="106" t="str">
        <f t="shared" si="2"/>
        <v>https://oktatas.gpk.bme.hu/tad/tantargy/BMEGEGIBTTE</v>
      </c>
      <c r="AN23" s="83">
        <f t="shared" si="13"/>
        <v>1</v>
      </c>
      <c r="AO23" s="72" t="str">
        <f t="shared" si="12"/>
        <v>OK</v>
      </c>
      <c r="AP23" s="1"/>
      <c r="AQ23" s="1"/>
      <c r="AR23" s="41"/>
      <c r="AS23" s="41"/>
      <c r="AT23" s="41"/>
      <c r="AU23" s="40"/>
      <c r="AV23" s="40"/>
      <c r="AW23" s="40"/>
      <c r="AX23" s="39"/>
      <c r="AY23" s="42"/>
      <c r="AZ23" s="42"/>
      <c r="BA23" s="42"/>
      <c r="BC23" t="str">
        <f t="shared" si="0"/>
        <v>GEGI</v>
      </c>
      <c r="BD23">
        <f t="shared" si="1"/>
        <v>1</v>
      </c>
      <c r="BE23">
        <f>E23+J23+O23+T23+Y23+AD23+AI23</f>
        <v>2</v>
      </c>
      <c r="BF23">
        <f t="shared" si="4"/>
        <v>1</v>
      </c>
      <c r="BG23">
        <f t="shared" si="5"/>
        <v>5</v>
      </c>
    </row>
    <row r="24" spans="1:59" s="50" customFormat="1" ht="15.75" thickBot="1" x14ac:dyDescent="0.3">
      <c r="A24" s="112" t="s">
        <v>22</v>
      </c>
      <c r="B24" s="112" t="s">
        <v>209</v>
      </c>
      <c r="C24" s="112" t="s">
        <v>261</v>
      </c>
      <c r="D24" s="113">
        <v>0</v>
      </c>
      <c r="E24" s="113">
        <v>3</v>
      </c>
      <c r="F24" s="113">
        <v>0</v>
      </c>
      <c r="G24" s="113" t="s">
        <v>75</v>
      </c>
      <c r="H24" s="114">
        <v>4</v>
      </c>
      <c r="I24" s="115"/>
      <c r="J24" s="113"/>
      <c r="K24" s="113"/>
      <c r="L24" s="113"/>
      <c r="M24" s="114"/>
      <c r="N24" s="116"/>
      <c r="O24" s="113"/>
      <c r="P24" s="113"/>
      <c r="Q24" s="113"/>
      <c r="R24" s="114"/>
      <c r="S24" s="116"/>
      <c r="T24" s="113"/>
      <c r="U24" s="113"/>
      <c r="V24" s="113"/>
      <c r="W24" s="114"/>
      <c r="X24" s="116"/>
      <c r="Y24" s="113"/>
      <c r="Z24" s="113"/>
      <c r="AA24" s="113"/>
      <c r="AB24" s="114"/>
      <c r="AC24" s="116"/>
      <c r="AD24" s="113"/>
      <c r="AE24" s="113"/>
      <c r="AF24" s="113"/>
      <c r="AG24" s="114"/>
      <c r="AH24" s="115"/>
      <c r="AI24" s="113"/>
      <c r="AJ24" s="113"/>
      <c r="AK24" s="113"/>
      <c r="AL24" s="117"/>
      <c r="AM24" s="112" t="s">
        <v>360</v>
      </c>
      <c r="AN24" s="96">
        <f t="shared" si="13"/>
        <v>1</v>
      </c>
      <c r="AO24" s="97" t="str">
        <f t="shared" si="12"/>
        <v>OK</v>
      </c>
      <c r="AP24" s="48"/>
      <c r="AQ24" s="48"/>
      <c r="AR24" s="58"/>
      <c r="AS24" s="58"/>
      <c r="AT24" s="58"/>
      <c r="AU24" s="59"/>
      <c r="AV24" s="59"/>
      <c r="AW24" s="59"/>
      <c r="AX24" s="55"/>
      <c r="AY24" s="60"/>
      <c r="AZ24" s="60"/>
      <c r="BA24" s="60"/>
      <c r="BC24" s="50" t="str">
        <f t="shared" si="0"/>
        <v>EPRA</v>
      </c>
      <c r="BD24" s="50">
        <f t="shared" si="1"/>
        <v>0</v>
      </c>
      <c r="BE24" s="50">
        <f t="shared" si="3"/>
        <v>3</v>
      </c>
      <c r="BF24" s="50">
        <f t="shared" si="4"/>
        <v>0</v>
      </c>
      <c r="BG24" s="50">
        <f t="shared" si="5"/>
        <v>4</v>
      </c>
    </row>
    <row r="25" spans="1:59" s="6" customFormat="1" x14ac:dyDescent="0.25">
      <c r="A25" s="118" t="s">
        <v>22</v>
      </c>
      <c r="B25" s="118" t="s">
        <v>210</v>
      </c>
      <c r="C25" s="118" t="s">
        <v>264</v>
      </c>
      <c r="D25" s="119"/>
      <c r="E25" s="119"/>
      <c r="F25" s="119"/>
      <c r="G25" s="119"/>
      <c r="H25" s="120"/>
      <c r="I25" s="121">
        <v>0</v>
      </c>
      <c r="J25" s="119">
        <v>3</v>
      </c>
      <c r="K25" s="119">
        <v>1</v>
      </c>
      <c r="L25" s="119" t="s">
        <v>75</v>
      </c>
      <c r="M25" s="120">
        <v>4</v>
      </c>
      <c r="N25" s="122"/>
      <c r="O25" s="119"/>
      <c r="P25" s="119"/>
      <c r="Q25" s="119"/>
      <c r="R25" s="120"/>
      <c r="S25" s="122"/>
      <c r="T25" s="119"/>
      <c r="U25" s="119"/>
      <c r="V25" s="119"/>
      <c r="W25" s="120"/>
      <c r="X25" s="122"/>
      <c r="Y25" s="119"/>
      <c r="Z25" s="119"/>
      <c r="AA25" s="119"/>
      <c r="AB25" s="120"/>
      <c r="AC25" s="122"/>
      <c r="AD25" s="119"/>
      <c r="AE25" s="119"/>
      <c r="AF25" s="119"/>
      <c r="AG25" s="120"/>
      <c r="AH25" s="121"/>
      <c r="AI25" s="119"/>
      <c r="AJ25" s="119"/>
      <c r="AK25" s="119"/>
      <c r="AL25" s="123"/>
      <c r="AM25" s="118" t="str">
        <f t="shared" si="2"/>
        <v>https://oktatas.gpk.bme.hu/tad/tantargy/BMEGEGIBTI1</v>
      </c>
      <c r="AN25" s="104">
        <f t="shared" si="13"/>
        <v>0</v>
      </c>
      <c r="AO25" s="105" t="str">
        <f>IF(OR(H25&gt;=4,M25&gt;=4,R25&gt;=4,W25&gt;=4,AB25&gt;=4,AG25&gt;=4,AL25&gt;=4),"OK","!!")</f>
        <v>OK</v>
      </c>
      <c r="AP25" s="47"/>
      <c r="AQ25" s="47"/>
      <c r="AR25" s="52"/>
      <c r="AS25" s="52"/>
      <c r="AT25" s="52"/>
      <c r="AU25" s="53" t="str">
        <f>$C$23</f>
        <v>BMEGEGIBTTE</v>
      </c>
      <c r="AV25" s="53"/>
      <c r="AW25" s="53"/>
      <c r="AX25" s="51"/>
      <c r="AY25" s="54"/>
      <c r="AZ25" s="54"/>
      <c r="BA25" s="54"/>
      <c r="BC25" s="6" t="str">
        <f t="shared" si="0"/>
        <v>GEGI</v>
      </c>
      <c r="BD25" s="6">
        <f t="shared" si="1"/>
        <v>0</v>
      </c>
      <c r="BE25" s="6">
        <f t="shared" si="3"/>
        <v>3</v>
      </c>
      <c r="BF25" s="6">
        <f t="shared" si="4"/>
        <v>1</v>
      </c>
      <c r="BG25" s="6">
        <f t="shared" si="5"/>
        <v>4</v>
      </c>
    </row>
    <row r="26" spans="1:59" x14ac:dyDescent="0.25">
      <c r="A26" s="106" t="s">
        <v>22</v>
      </c>
      <c r="B26" s="106" t="s">
        <v>262</v>
      </c>
      <c r="C26" s="106" t="s">
        <v>263</v>
      </c>
      <c r="D26" s="107"/>
      <c r="E26" s="107"/>
      <c r="F26" s="107"/>
      <c r="G26" s="107"/>
      <c r="H26" s="108"/>
      <c r="I26" s="109">
        <v>1</v>
      </c>
      <c r="J26" s="107">
        <v>0</v>
      </c>
      <c r="K26" s="107">
        <v>2</v>
      </c>
      <c r="L26" s="107" t="s">
        <v>75</v>
      </c>
      <c r="M26" s="108">
        <v>4</v>
      </c>
      <c r="N26" s="110"/>
      <c r="O26" s="107"/>
      <c r="P26" s="107"/>
      <c r="Q26" s="107"/>
      <c r="R26" s="108"/>
      <c r="S26" s="110"/>
      <c r="T26" s="107"/>
      <c r="U26" s="107"/>
      <c r="V26" s="107"/>
      <c r="W26" s="108"/>
      <c r="X26" s="110"/>
      <c r="Y26" s="107"/>
      <c r="Z26" s="107"/>
      <c r="AA26" s="107"/>
      <c r="AB26" s="108"/>
      <c r="AC26" s="110"/>
      <c r="AD26" s="107"/>
      <c r="AE26" s="107"/>
      <c r="AF26" s="107"/>
      <c r="AG26" s="108"/>
      <c r="AH26" s="109"/>
      <c r="AI26" s="107"/>
      <c r="AJ26" s="107"/>
      <c r="AK26" s="107"/>
      <c r="AL26" s="111"/>
      <c r="AM26" s="106" t="str">
        <f t="shared" si="2"/>
        <v>https://oktatas.gpk.bme.hu/tad/tantargy/BMEGEMIBXPT</v>
      </c>
      <c r="AN26" s="83">
        <f>(H26-SUM(D26:F26))+(M26-SUM(I26:K26))+(R26-SUM(N26:P26))+(W26-SUM(S26:U26))+(AB26-SUM(X26:Z26))+(AG26-SUM(AC26:AE26))+(AL26-SUM(AH26:AJ26))</f>
        <v>1</v>
      </c>
      <c r="AO26" s="72" t="str">
        <f>IF(OR(H26&gt;=4,M26&gt;=4,R26&gt;=4,W26&gt;=4,AB26&gt;=4,AG26&gt;=4,AL26&gt;=4),"OK","!!")</f>
        <v>OK</v>
      </c>
      <c r="AP26" s="1"/>
      <c r="AQ26" s="1"/>
      <c r="AR26" s="41"/>
      <c r="AS26" s="41"/>
      <c r="AT26" s="41"/>
      <c r="AU26" s="40"/>
      <c r="AV26" s="40"/>
      <c r="AW26" s="40"/>
      <c r="AX26" s="39"/>
      <c r="AY26" s="42"/>
      <c r="AZ26" s="42"/>
      <c r="BA26" s="42"/>
      <c r="BC26" t="str">
        <f t="shared" si="0"/>
        <v>GEMI</v>
      </c>
      <c r="BD26">
        <f>D26+I26+N26+S26+X26+AC26+AH26</f>
        <v>1</v>
      </c>
      <c r="BE26">
        <f>E26+J26+O26+T26+Y26+AD26+AI26</f>
        <v>0</v>
      </c>
      <c r="BF26">
        <f>F26+K26+P26+U26+Z26+AE26+AJ26</f>
        <v>2</v>
      </c>
      <c r="BG26">
        <f>H26+M26+R26+W26+AB26+AG26+AL26</f>
        <v>4</v>
      </c>
    </row>
    <row r="27" spans="1:59" x14ac:dyDescent="0.25">
      <c r="A27" s="106" t="s">
        <v>22</v>
      </c>
      <c r="B27" s="106" t="s">
        <v>345</v>
      </c>
      <c r="C27" s="106" t="s">
        <v>347</v>
      </c>
      <c r="D27" s="107"/>
      <c r="E27" s="107"/>
      <c r="F27" s="107"/>
      <c r="G27" s="107"/>
      <c r="H27" s="108"/>
      <c r="I27" s="109">
        <v>1</v>
      </c>
      <c r="J27" s="107">
        <v>0</v>
      </c>
      <c r="K27" s="107">
        <v>3</v>
      </c>
      <c r="L27" s="107" t="s">
        <v>75</v>
      </c>
      <c r="M27" s="108">
        <v>4</v>
      </c>
      <c r="N27" s="110"/>
      <c r="O27" s="107"/>
      <c r="P27" s="107"/>
      <c r="Q27" s="107"/>
      <c r="R27" s="108"/>
      <c r="S27" s="110"/>
      <c r="T27" s="107"/>
      <c r="U27" s="107"/>
      <c r="V27" s="107"/>
      <c r="W27" s="108"/>
      <c r="X27" s="110"/>
      <c r="Y27" s="107"/>
      <c r="Z27" s="107"/>
      <c r="AA27" s="107"/>
      <c r="AB27" s="108"/>
      <c r="AC27" s="110"/>
      <c r="AD27" s="107"/>
      <c r="AE27" s="107"/>
      <c r="AF27" s="107"/>
      <c r="AG27" s="108"/>
      <c r="AH27" s="109"/>
      <c r="AI27" s="107"/>
      <c r="AJ27" s="107"/>
      <c r="AK27" s="107"/>
      <c r="AL27" s="111"/>
      <c r="AM27" s="106" t="str">
        <f t="shared" si="2"/>
        <v>https://oktatas.gpk.bme.hu/tad/tantargy/BMEGEGIBXCD</v>
      </c>
      <c r="AN27" s="83">
        <f t="shared" si="13"/>
        <v>0</v>
      </c>
      <c r="AO27" s="72" t="str">
        <f t="shared" si="12"/>
        <v>OK</v>
      </c>
      <c r="AP27" s="1"/>
      <c r="AQ27" s="1"/>
      <c r="AR27" s="41" t="s">
        <v>259</v>
      </c>
      <c r="AS27" s="41"/>
      <c r="AT27" s="41"/>
      <c r="AU27" s="40"/>
      <c r="AV27" s="40"/>
      <c r="AW27" s="40"/>
      <c r="AX27" s="39"/>
      <c r="AY27" s="42"/>
      <c r="AZ27" s="42"/>
      <c r="BA27" s="42"/>
      <c r="BC27" t="str">
        <f t="shared" si="0"/>
        <v>GEGI</v>
      </c>
      <c r="BD27">
        <f t="shared" si="1"/>
        <v>1</v>
      </c>
      <c r="BE27">
        <f t="shared" si="3"/>
        <v>0</v>
      </c>
      <c r="BF27">
        <f t="shared" si="4"/>
        <v>3</v>
      </c>
      <c r="BG27">
        <f t="shared" si="5"/>
        <v>4</v>
      </c>
    </row>
    <row r="28" spans="1:59" x14ac:dyDescent="0.25">
      <c r="A28" s="106" t="s">
        <v>22</v>
      </c>
      <c r="B28" s="106" t="s">
        <v>211</v>
      </c>
      <c r="C28" s="106" t="s">
        <v>348</v>
      </c>
      <c r="D28" s="107"/>
      <c r="E28" s="107"/>
      <c r="F28" s="107"/>
      <c r="G28" s="107"/>
      <c r="H28" s="108"/>
      <c r="I28" s="109">
        <v>1</v>
      </c>
      <c r="J28" s="107">
        <v>1</v>
      </c>
      <c r="K28" s="107">
        <v>1</v>
      </c>
      <c r="L28" s="107" t="s">
        <v>75</v>
      </c>
      <c r="M28" s="108">
        <v>4</v>
      </c>
      <c r="N28" s="110"/>
      <c r="O28" s="107"/>
      <c r="P28" s="107"/>
      <c r="Q28" s="107"/>
      <c r="R28" s="108"/>
      <c r="S28" s="110"/>
      <c r="T28" s="107"/>
      <c r="U28" s="107"/>
      <c r="V28" s="107"/>
      <c r="W28" s="108"/>
      <c r="X28" s="110"/>
      <c r="Y28" s="107"/>
      <c r="Z28" s="107"/>
      <c r="AA28" s="107"/>
      <c r="AB28" s="108"/>
      <c r="AC28" s="110"/>
      <c r="AD28" s="107"/>
      <c r="AE28" s="107"/>
      <c r="AF28" s="107"/>
      <c r="AG28" s="108"/>
      <c r="AH28" s="109"/>
      <c r="AI28" s="107"/>
      <c r="AJ28" s="107"/>
      <c r="AK28" s="107"/>
      <c r="AL28" s="111"/>
      <c r="AM28" s="106" t="str">
        <f t="shared" si="2"/>
        <v>https://oktatas.gpk.bme.hu/tad/tantargy/BMEGEGIBTFO</v>
      </c>
      <c r="AN28" s="83">
        <f>(H28-SUM(D28:F28))+(M28-SUM(I28:K28))+(R28-SUM(N28:P28))+(W28-SUM(S28:U28))+(AB28-SUM(X28:Z28))+(AG28-SUM(AC28:AE28))+(AL28-SUM(AH28:AJ28))</f>
        <v>1</v>
      </c>
      <c r="AO28" s="72" t="str">
        <f>IF(OR(H28&gt;=4,M28&gt;=4,R28&gt;=4,W28&gt;=4,AB28&gt;=4,AG28&gt;=4,AL28&gt;=4),"OK","!!")</f>
        <v>OK</v>
      </c>
      <c r="AP28" s="1"/>
      <c r="AQ28" s="1"/>
      <c r="AR28" s="41"/>
      <c r="AS28" s="41"/>
      <c r="AT28" s="41"/>
      <c r="AU28" s="40"/>
      <c r="AV28" s="40"/>
      <c r="AW28" s="40"/>
      <c r="AX28" s="39"/>
      <c r="AY28" s="42"/>
      <c r="AZ28" s="42"/>
      <c r="BA28" s="42"/>
      <c r="BC28" t="str">
        <f t="shared" si="0"/>
        <v>GEGI</v>
      </c>
      <c r="BD28">
        <f t="shared" si="1"/>
        <v>1</v>
      </c>
      <c r="BE28">
        <f t="shared" si="3"/>
        <v>1</v>
      </c>
      <c r="BF28">
        <f t="shared" si="4"/>
        <v>1</v>
      </c>
      <c r="BG28">
        <f t="shared" si="5"/>
        <v>4</v>
      </c>
    </row>
    <row r="29" spans="1:59" s="50" customFormat="1" ht="15.75" thickBot="1" x14ac:dyDescent="0.3">
      <c r="A29" s="112" t="s">
        <v>22</v>
      </c>
      <c r="B29" s="112" t="s">
        <v>213</v>
      </c>
      <c r="C29" s="112" t="s">
        <v>331</v>
      </c>
      <c r="D29" s="113"/>
      <c r="E29" s="113"/>
      <c r="F29" s="113"/>
      <c r="G29" s="113"/>
      <c r="H29" s="114"/>
      <c r="I29" s="115">
        <v>2</v>
      </c>
      <c r="J29" s="113">
        <v>1</v>
      </c>
      <c r="K29" s="113">
        <v>0</v>
      </c>
      <c r="L29" s="113" t="s">
        <v>74</v>
      </c>
      <c r="M29" s="114">
        <v>4</v>
      </c>
      <c r="N29" s="116"/>
      <c r="O29" s="113"/>
      <c r="P29" s="113"/>
      <c r="Q29" s="113"/>
      <c r="R29" s="114"/>
      <c r="S29" s="116"/>
      <c r="T29" s="113"/>
      <c r="U29" s="113"/>
      <c r="V29" s="113"/>
      <c r="W29" s="114"/>
      <c r="X29" s="116"/>
      <c r="Y29" s="113"/>
      <c r="Z29" s="113"/>
      <c r="AA29" s="113"/>
      <c r="AB29" s="114"/>
      <c r="AC29" s="116"/>
      <c r="AD29" s="113"/>
      <c r="AE29" s="113"/>
      <c r="AF29" s="113"/>
      <c r="AG29" s="114"/>
      <c r="AH29" s="115"/>
      <c r="AI29" s="113"/>
      <c r="AJ29" s="113"/>
      <c r="AK29" s="113"/>
      <c r="AL29" s="117"/>
      <c r="AM29" s="112" t="str">
        <f t="shared" si="2"/>
        <v>GTK portál</v>
      </c>
      <c r="AN29" s="96">
        <f t="shared" ref="AN29:AN64" si="14">(H29-SUM(D29:F29))+(M29-SUM(I29:K29))+(R29-SUM(N29:P29))+(W29-SUM(S29:U29))+(AB29-SUM(X29:Z29))+(AG29-SUM(AC29:AE29))+(AL29-SUM(AH29:AJ29))</f>
        <v>1</v>
      </c>
      <c r="AO29" s="97" t="str">
        <f>IF(OR(H29&gt;=4,M29&gt;=4,R29&gt;=4,W29&gt;=4,AB29&gt;=4,AG29&gt;=4,AL29&gt;=4),"OK","!!")</f>
        <v>OK</v>
      </c>
      <c r="AP29" s="48"/>
      <c r="AQ29" s="48"/>
      <c r="AR29" s="58"/>
      <c r="AS29" s="58"/>
      <c r="AT29" s="58"/>
      <c r="AU29" s="59"/>
      <c r="AV29" s="59"/>
      <c r="AW29" s="59"/>
      <c r="AX29" s="55"/>
      <c r="AY29" s="60"/>
      <c r="AZ29" s="60"/>
      <c r="BA29" s="60"/>
      <c r="BC29" s="50" t="str">
        <f t="shared" si="0"/>
        <v>GT52</v>
      </c>
      <c r="BD29" s="50">
        <f t="shared" si="1"/>
        <v>2</v>
      </c>
      <c r="BE29" s="50">
        <f t="shared" si="3"/>
        <v>1</v>
      </c>
      <c r="BF29" s="50">
        <f t="shared" si="4"/>
        <v>0</v>
      </c>
      <c r="BG29" s="50">
        <f t="shared" si="5"/>
        <v>4</v>
      </c>
    </row>
    <row r="30" spans="1:59" x14ac:dyDescent="0.25">
      <c r="A30" s="118" t="s">
        <v>22</v>
      </c>
      <c r="B30" s="118" t="s">
        <v>177</v>
      </c>
      <c r="C30" s="118" t="s">
        <v>349</v>
      </c>
      <c r="D30" s="119"/>
      <c r="E30" s="119"/>
      <c r="F30" s="119"/>
      <c r="G30" s="119"/>
      <c r="H30" s="120"/>
      <c r="I30" s="121"/>
      <c r="J30" s="119"/>
      <c r="K30" s="119"/>
      <c r="L30" s="119"/>
      <c r="M30" s="120"/>
      <c r="N30" s="122">
        <v>2</v>
      </c>
      <c r="O30" s="119">
        <v>2</v>
      </c>
      <c r="P30" s="119">
        <v>0</v>
      </c>
      <c r="Q30" s="119" t="s">
        <v>74</v>
      </c>
      <c r="R30" s="120">
        <v>4</v>
      </c>
      <c r="S30" s="122"/>
      <c r="T30" s="119"/>
      <c r="U30" s="119"/>
      <c r="V30" s="119"/>
      <c r="W30" s="120"/>
      <c r="X30" s="122"/>
      <c r="Y30" s="119"/>
      <c r="Z30" s="119"/>
      <c r="AA30" s="119"/>
      <c r="AB30" s="120"/>
      <c r="AC30" s="122"/>
      <c r="AD30" s="119"/>
      <c r="AE30" s="119"/>
      <c r="AF30" s="119"/>
      <c r="AG30" s="120"/>
      <c r="AH30" s="121"/>
      <c r="AI30" s="119"/>
      <c r="AJ30" s="119"/>
      <c r="AK30" s="119"/>
      <c r="AL30" s="123"/>
      <c r="AM30" s="118" t="str">
        <f t="shared" si="2"/>
        <v>https://oktatas.gpk.bme.hu/tad/tantargy/BMEGEGIBTG1</v>
      </c>
      <c r="AN30" s="104">
        <f t="shared" si="14"/>
        <v>0</v>
      </c>
      <c r="AO30" s="105" t="str">
        <f>IF(OR(H30&gt;=4,M30&gt;=4,R30&gt;=4,W30&gt;=4,AB30&gt;=4,AG30&gt;=4,AL30&gt;=4),"OK","!!")</f>
        <v>OK</v>
      </c>
      <c r="AP30" s="24"/>
      <c r="AQ30" s="24"/>
      <c r="AR30" s="52" t="str">
        <f>C21</f>
        <v>BMEGEGIBXGA</v>
      </c>
      <c r="AS30" s="52"/>
      <c r="AT30" s="52"/>
      <c r="AU30" s="53" t="str">
        <f>C9</f>
        <v>BMEGEMMBTM2</v>
      </c>
      <c r="AV30" s="53"/>
      <c r="AW30" s="53"/>
      <c r="AX30" s="51"/>
      <c r="AY30" s="54"/>
      <c r="AZ30" s="54"/>
      <c r="BA30" s="54"/>
      <c r="BC30" t="str">
        <f t="shared" si="0"/>
        <v>GEGI</v>
      </c>
      <c r="BD30">
        <f>D30+I30+N30+S30+X30+AC30+AH30</f>
        <v>2</v>
      </c>
      <c r="BE30">
        <f>E30+J30+O30+T30+Y30+AD30+AI30</f>
        <v>2</v>
      </c>
      <c r="BF30">
        <f>F30+K30+P30+U30+Z30+AE30+AJ30</f>
        <v>0</v>
      </c>
      <c r="BG30">
        <f>H30+M30+R30+W30+AB30+AG30+AL30</f>
        <v>4</v>
      </c>
    </row>
    <row r="31" spans="1:59" s="6" customFormat="1" x14ac:dyDescent="0.25">
      <c r="A31" s="106" t="s">
        <v>22</v>
      </c>
      <c r="B31" s="106" t="s">
        <v>212</v>
      </c>
      <c r="C31" s="106" t="s">
        <v>265</v>
      </c>
      <c r="D31" s="107"/>
      <c r="E31" s="107"/>
      <c r="F31" s="107"/>
      <c r="G31" s="107"/>
      <c r="H31" s="108"/>
      <c r="I31" s="109"/>
      <c r="J31" s="107"/>
      <c r="K31" s="107"/>
      <c r="L31" s="107"/>
      <c r="M31" s="108"/>
      <c r="N31" s="110">
        <v>0</v>
      </c>
      <c r="O31" s="107">
        <v>3</v>
      </c>
      <c r="P31" s="107">
        <v>1</v>
      </c>
      <c r="Q31" s="107" t="s">
        <v>75</v>
      </c>
      <c r="R31" s="108">
        <v>5</v>
      </c>
      <c r="S31" s="110"/>
      <c r="T31" s="107"/>
      <c r="U31" s="107"/>
      <c r="V31" s="107"/>
      <c r="W31" s="108"/>
      <c r="X31" s="110"/>
      <c r="Y31" s="107"/>
      <c r="Z31" s="107"/>
      <c r="AA31" s="107"/>
      <c r="AB31" s="108"/>
      <c r="AC31" s="110"/>
      <c r="AD31" s="107"/>
      <c r="AE31" s="107"/>
      <c r="AF31" s="107"/>
      <c r="AG31" s="108"/>
      <c r="AH31" s="109"/>
      <c r="AI31" s="107"/>
      <c r="AJ31" s="107"/>
      <c r="AK31" s="107"/>
      <c r="AL31" s="111"/>
      <c r="AM31" s="106" t="str">
        <f t="shared" si="2"/>
        <v>https://oktatas.gpk.bme.hu/tad/tantargy/BMEGEGIBTI2</v>
      </c>
      <c r="AN31" s="83">
        <f t="shared" si="14"/>
        <v>1</v>
      </c>
      <c r="AO31" s="72" t="str">
        <f>IF(OR(H31&gt;=4,M31&gt;=4,R31&gt;=4,W31&gt;=4,AB31&gt;=4,AG31&gt;=4,AL31&gt;=4),"OK","!!")</f>
        <v>OK</v>
      </c>
      <c r="AP31" s="15"/>
      <c r="AQ31" s="15"/>
      <c r="AR31" s="41" t="str">
        <f>C25</f>
        <v>BMEGEGIBTI1</v>
      </c>
      <c r="AS31" s="41" t="str">
        <f>$C$26</f>
        <v>BMEGEMIBXPT</v>
      </c>
      <c r="AT31" s="41"/>
      <c r="AU31" s="40"/>
      <c r="AV31" s="40"/>
      <c r="AW31" s="40"/>
      <c r="AX31" s="39"/>
      <c r="AY31" s="42"/>
      <c r="AZ31" s="42"/>
      <c r="BA31" s="42"/>
      <c r="BC31" s="6" t="str">
        <f t="shared" si="0"/>
        <v>GEGI</v>
      </c>
      <c r="BD31" s="6">
        <f t="shared" si="1"/>
        <v>0</v>
      </c>
      <c r="BE31" s="6">
        <f t="shared" si="3"/>
        <v>3</v>
      </c>
      <c r="BF31" s="6">
        <f t="shared" si="4"/>
        <v>1</v>
      </c>
      <c r="BG31" s="6">
        <f t="shared" si="5"/>
        <v>5</v>
      </c>
    </row>
    <row r="32" spans="1:59" s="6" customFormat="1" x14ac:dyDescent="0.25">
      <c r="A32" s="106" t="s">
        <v>22</v>
      </c>
      <c r="B32" s="106" t="s">
        <v>214</v>
      </c>
      <c r="C32" s="106" t="s">
        <v>260</v>
      </c>
      <c r="D32" s="107"/>
      <c r="E32" s="107"/>
      <c r="F32" s="107"/>
      <c r="G32" s="107"/>
      <c r="H32" s="108"/>
      <c r="I32" s="109"/>
      <c r="J32" s="107"/>
      <c r="K32" s="107"/>
      <c r="L32" s="107"/>
      <c r="M32" s="108"/>
      <c r="N32" s="110">
        <v>0</v>
      </c>
      <c r="O32" s="107">
        <v>2</v>
      </c>
      <c r="P32" s="107">
        <v>1</v>
      </c>
      <c r="Q32" s="107" t="s">
        <v>75</v>
      </c>
      <c r="R32" s="108">
        <v>4</v>
      </c>
      <c r="S32" s="110"/>
      <c r="T32" s="107"/>
      <c r="U32" s="107"/>
      <c r="V32" s="107"/>
      <c r="W32" s="108"/>
      <c r="X32" s="110"/>
      <c r="Y32" s="107"/>
      <c r="Z32" s="107"/>
      <c r="AA32" s="107"/>
      <c r="AB32" s="108"/>
      <c r="AC32" s="110"/>
      <c r="AD32" s="107"/>
      <c r="AE32" s="107"/>
      <c r="AF32" s="107"/>
      <c r="AG32" s="108"/>
      <c r="AH32" s="109"/>
      <c r="AI32" s="107"/>
      <c r="AJ32" s="107"/>
      <c r="AK32" s="107"/>
      <c r="AL32" s="111"/>
      <c r="AM32" s="106" t="str">
        <f t="shared" si="2"/>
        <v>https://oktatas.gpk.bme.hu/tad/tantargy/BMEGEGIBTF1</v>
      </c>
      <c r="AN32" s="83">
        <f t="shared" si="14"/>
        <v>1</v>
      </c>
      <c r="AO32" s="72" t="str">
        <f>IF(OR(H32&gt;=4,M32&gt;=4,R32&gt;=4,W32&gt;=4,AB32&gt;=4,AG32&gt;=4,AL32&gt;=4),"OK","!!AO35")</f>
        <v>OK</v>
      </c>
      <c r="AP32" s="15"/>
      <c r="AQ32" s="15"/>
      <c r="AR32" s="41" t="str">
        <f>$C$28</f>
        <v>BMEGEGIBTFO</v>
      </c>
      <c r="AS32" s="41"/>
      <c r="AT32" s="41"/>
      <c r="AU32" s="40"/>
      <c r="AV32" s="40"/>
      <c r="AW32" s="40"/>
      <c r="AX32" s="39"/>
      <c r="AY32" s="42"/>
      <c r="AZ32" s="42"/>
      <c r="BA32" s="42"/>
      <c r="BC32" s="6" t="str">
        <f t="shared" si="0"/>
        <v>GEGI</v>
      </c>
      <c r="BD32" s="6">
        <f t="shared" si="1"/>
        <v>0</v>
      </c>
      <c r="BE32" s="6">
        <f t="shared" si="3"/>
        <v>2</v>
      </c>
      <c r="BF32" s="6">
        <f t="shared" si="4"/>
        <v>1</v>
      </c>
      <c r="BG32" s="6">
        <f t="shared" si="5"/>
        <v>4</v>
      </c>
    </row>
    <row r="33" spans="1:65" x14ac:dyDescent="0.25">
      <c r="A33" s="106" t="s">
        <v>22</v>
      </c>
      <c r="B33" s="106" t="s">
        <v>215</v>
      </c>
      <c r="C33" s="106" t="s">
        <v>332</v>
      </c>
      <c r="D33" s="107"/>
      <c r="E33" s="107"/>
      <c r="F33" s="107"/>
      <c r="G33" s="107"/>
      <c r="H33" s="108"/>
      <c r="I33" s="109"/>
      <c r="J33" s="107"/>
      <c r="K33" s="107"/>
      <c r="L33" s="107"/>
      <c r="M33" s="108"/>
      <c r="N33" s="110">
        <v>2</v>
      </c>
      <c r="O33" s="107">
        <v>2</v>
      </c>
      <c r="P33" s="107">
        <v>0</v>
      </c>
      <c r="Q33" s="107" t="s">
        <v>75</v>
      </c>
      <c r="R33" s="108">
        <v>5</v>
      </c>
      <c r="S33" s="110"/>
      <c r="T33" s="107"/>
      <c r="U33" s="107"/>
      <c r="V33" s="107"/>
      <c r="W33" s="108"/>
      <c r="X33" s="110"/>
      <c r="Y33" s="107"/>
      <c r="Z33" s="107"/>
      <c r="AA33" s="107"/>
      <c r="AB33" s="108"/>
      <c r="AC33" s="110"/>
      <c r="AD33" s="107"/>
      <c r="AE33" s="107"/>
      <c r="AF33" s="107"/>
      <c r="AG33" s="108"/>
      <c r="AH33" s="109"/>
      <c r="AI33" s="107"/>
      <c r="AJ33" s="107"/>
      <c r="AK33" s="107"/>
      <c r="AL33" s="111"/>
      <c r="AM33" s="106" t="str">
        <f t="shared" si="2"/>
        <v>GTK portál</v>
      </c>
      <c r="AN33" s="83">
        <f t="shared" si="14"/>
        <v>1</v>
      </c>
      <c r="AO33" s="72" t="str">
        <f>IF(OR(H33&gt;=4,M33&gt;=4,R33&gt;=4,W33&gt;=4,AB33&gt;=4,AG33&gt;=4,AL33&gt;=4),"OK","!!AO35")</f>
        <v>OK</v>
      </c>
      <c r="AP33" s="1"/>
      <c r="AQ33" s="1"/>
      <c r="AR33" s="41"/>
      <c r="AS33" s="41"/>
      <c r="AT33" s="41"/>
      <c r="AU33" s="40"/>
      <c r="AV33" s="40"/>
      <c r="AW33" s="40"/>
      <c r="AX33" s="39"/>
      <c r="AY33" s="42"/>
      <c r="AZ33" s="42"/>
      <c r="BA33" s="42"/>
      <c r="BC33" t="str">
        <f t="shared" si="0"/>
        <v>GT52</v>
      </c>
      <c r="BD33">
        <f t="shared" si="1"/>
        <v>2</v>
      </c>
      <c r="BE33">
        <f t="shared" si="3"/>
        <v>2</v>
      </c>
      <c r="BF33">
        <f t="shared" si="4"/>
        <v>0</v>
      </c>
      <c r="BG33">
        <f t="shared" si="5"/>
        <v>5</v>
      </c>
      <c r="BI33" s="17" t="s">
        <v>111</v>
      </c>
      <c r="BJ33" t="s">
        <v>123</v>
      </c>
      <c r="BK33" t="s">
        <v>125</v>
      </c>
      <c r="BL33" t="s">
        <v>124</v>
      </c>
      <c r="BM33" t="s">
        <v>126</v>
      </c>
    </row>
    <row r="34" spans="1:65" s="50" customFormat="1" ht="15.75" thickBot="1" x14ac:dyDescent="0.3">
      <c r="A34" s="112" t="s">
        <v>22</v>
      </c>
      <c r="B34" s="112" t="s">
        <v>216</v>
      </c>
      <c r="C34" s="112" t="s">
        <v>367</v>
      </c>
      <c r="D34" s="113"/>
      <c r="E34" s="113"/>
      <c r="F34" s="113"/>
      <c r="G34" s="113"/>
      <c r="H34" s="114"/>
      <c r="I34" s="115"/>
      <c r="J34" s="113"/>
      <c r="K34" s="113"/>
      <c r="L34" s="113"/>
      <c r="M34" s="114"/>
      <c r="N34" s="115">
        <v>2</v>
      </c>
      <c r="O34" s="113">
        <v>0</v>
      </c>
      <c r="P34" s="113">
        <v>2</v>
      </c>
      <c r="Q34" s="113" t="s">
        <v>75</v>
      </c>
      <c r="R34" s="114">
        <v>5</v>
      </c>
      <c r="S34" s="116"/>
      <c r="T34" s="113"/>
      <c r="U34" s="113"/>
      <c r="V34" s="113"/>
      <c r="W34" s="114"/>
      <c r="X34" s="116"/>
      <c r="Y34" s="113"/>
      <c r="Z34" s="113"/>
      <c r="AA34" s="113"/>
      <c r="AB34" s="114"/>
      <c r="AC34" s="116"/>
      <c r="AD34" s="113"/>
      <c r="AE34" s="113"/>
      <c r="AF34" s="113"/>
      <c r="AG34" s="114"/>
      <c r="AH34" s="115"/>
      <c r="AI34" s="113"/>
      <c r="AJ34" s="113"/>
      <c r="AK34" s="113"/>
      <c r="AL34" s="117"/>
      <c r="AM34" s="112" t="str">
        <f t="shared" si="2"/>
        <v>https://oktatas.gpk.bme.hu/tad/tantargy/BMEGEMTBTA2</v>
      </c>
      <c r="AN34" s="96">
        <f t="shared" si="14"/>
        <v>1</v>
      </c>
      <c r="AO34" s="97" t="str">
        <f>IF(OR(H34&gt;=4,M34&gt;=4,R34&gt;=4,W36&gt;=4,AB34&gt;=4,AG34&gt;=4,AL34&gt;=4),"OK","!!")</f>
        <v>OK</v>
      </c>
      <c r="AP34" s="48"/>
      <c r="AQ34" s="48"/>
      <c r="AR34" s="58"/>
      <c r="AS34" s="58"/>
      <c r="AT34" s="58"/>
      <c r="AU34" s="59"/>
      <c r="AV34" s="59"/>
      <c r="AW34" s="59"/>
      <c r="AX34" s="55"/>
      <c r="AY34" s="60" t="s">
        <v>376</v>
      </c>
      <c r="AZ34" s="60"/>
      <c r="BA34" s="60"/>
      <c r="BC34" s="50" t="str">
        <f t="shared" si="0"/>
        <v>GEMT</v>
      </c>
      <c r="BD34" s="50">
        <f t="shared" si="1"/>
        <v>2</v>
      </c>
      <c r="BE34" s="50">
        <f t="shared" si="3"/>
        <v>0</v>
      </c>
      <c r="BF34" s="50">
        <f t="shared" si="4"/>
        <v>2</v>
      </c>
      <c r="BG34" s="50">
        <f t="shared" si="5"/>
        <v>5</v>
      </c>
      <c r="BI34" s="56"/>
      <c r="BJ34" s="50">
        <v>3</v>
      </c>
      <c r="BK34" s="50">
        <v>19</v>
      </c>
      <c r="BL34" s="50">
        <v>0</v>
      </c>
      <c r="BM34" s="50">
        <v>32</v>
      </c>
    </row>
    <row r="35" spans="1:65" x14ac:dyDescent="0.25">
      <c r="A35" s="118" t="s">
        <v>22</v>
      </c>
      <c r="B35" s="118" t="s">
        <v>217</v>
      </c>
      <c r="C35" s="118" t="s">
        <v>266</v>
      </c>
      <c r="D35" s="119"/>
      <c r="E35" s="119"/>
      <c r="F35" s="119"/>
      <c r="G35" s="119"/>
      <c r="H35" s="120"/>
      <c r="I35" s="121"/>
      <c r="J35" s="119"/>
      <c r="K35" s="119"/>
      <c r="L35" s="119"/>
      <c r="M35" s="120"/>
      <c r="N35" s="122"/>
      <c r="O35" s="119"/>
      <c r="P35" s="119"/>
      <c r="Q35" s="119"/>
      <c r="R35" s="120"/>
      <c r="S35" s="122">
        <v>1</v>
      </c>
      <c r="T35" s="119">
        <v>2</v>
      </c>
      <c r="U35" s="119">
        <v>0</v>
      </c>
      <c r="V35" s="119" t="s">
        <v>75</v>
      </c>
      <c r="W35" s="120">
        <v>3</v>
      </c>
      <c r="X35" s="122"/>
      <c r="Y35" s="119"/>
      <c r="Z35" s="119"/>
      <c r="AA35" s="119"/>
      <c r="AB35" s="120"/>
      <c r="AC35" s="122"/>
      <c r="AD35" s="119"/>
      <c r="AE35" s="119"/>
      <c r="AF35" s="119"/>
      <c r="AG35" s="120"/>
      <c r="AH35" s="121"/>
      <c r="AI35" s="119"/>
      <c r="AJ35" s="119"/>
      <c r="AK35" s="119"/>
      <c r="AL35" s="123"/>
      <c r="AM35" s="118" t="s">
        <v>360</v>
      </c>
      <c r="AN35" s="104">
        <f>(H35-SUM(D35:F35))+(M35-SUM(I35:K35))+(R35-SUM(N35:P35))+(W35-SUM(S35:U35))+(AB35-SUM(X35:Z35))+(AG35-SUM(AC35:AE35))+(AL35-SUM(AH35:AJ35))</f>
        <v>0</v>
      </c>
      <c r="AO35" s="105" t="str">
        <f>IF(OR(H35&gt;=4,M35&gt;=4,W35&gt;=4,AB37&gt;=4,AB35&gt;=4,AG35&gt;=4,AL35&gt;=4),"OK","!!")</f>
        <v>!!</v>
      </c>
      <c r="AP35" s="24"/>
      <c r="AQ35" s="24"/>
      <c r="AR35" s="52" t="str">
        <f>C24</f>
        <v>BMEEPRABTSR</v>
      </c>
      <c r="AS35" s="52"/>
      <c r="AT35" s="52"/>
      <c r="AU35" s="53"/>
      <c r="AV35" s="53"/>
      <c r="AW35" s="53"/>
      <c r="AX35" s="51"/>
      <c r="AY35" s="54"/>
      <c r="AZ35" s="54"/>
      <c r="BA35" s="54"/>
      <c r="BC35" t="str">
        <f t="shared" si="0"/>
        <v>EPRA</v>
      </c>
      <c r="BD35">
        <f>D35+I35+N35+S35+X35+AC35+AH35</f>
        <v>1</v>
      </c>
      <c r="BE35">
        <f>E35+J35+O35+T35+Y35+AD35+AI35</f>
        <v>2</v>
      </c>
      <c r="BF35">
        <f>F35+K35+P35+U35+Z35+AE35+AJ35</f>
        <v>0</v>
      </c>
      <c r="BG35">
        <f>H35+M35+R35+W35+AB35+AG35+AL35</f>
        <v>3</v>
      </c>
      <c r="BI35" s="18" t="s">
        <v>112</v>
      </c>
      <c r="BJ35">
        <v>2</v>
      </c>
      <c r="BK35">
        <v>1</v>
      </c>
      <c r="BL35">
        <v>1</v>
      </c>
      <c r="BM35">
        <v>4</v>
      </c>
    </row>
    <row r="36" spans="1:65" x14ac:dyDescent="0.25">
      <c r="A36" s="106" t="s">
        <v>22</v>
      </c>
      <c r="B36" s="106" t="s">
        <v>218</v>
      </c>
      <c r="C36" s="106" t="s">
        <v>350</v>
      </c>
      <c r="D36" s="107"/>
      <c r="E36" s="107"/>
      <c r="F36" s="107"/>
      <c r="G36" s="107"/>
      <c r="H36" s="108"/>
      <c r="I36" s="109"/>
      <c r="J36" s="107"/>
      <c r="K36" s="107"/>
      <c r="L36" s="107"/>
      <c r="M36" s="108"/>
      <c r="N36" s="110"/>
      <c r="O36" s="107"/>
      <c r="P36" s="107"/>
      <c r="Q36" s="107"/>
      <c r="R36" s="108"/>
      <c r="S36" s="110">
        <v>3</v>
      </c>
      <c r="T36" s="107">
        <v>2</v>
      </c>
      <c r="U36" s="107">
        <v>0</v>
      </c>
      <c r="V36" s="107" t="s">
        <v>74</v>
      </c>
      <c r="W36" s="108">
        <v>5</v>
      </c>
      <c r="X36" s="110"/>
      <c r="Y36" s="107"/>
      <c r="Z36" s="107"/>
      <c r="AA36" s="107"/>
      <c r="AB36" s="108"/>
      <c r="AC36" s="110"/>
      <c r="AD36" s="107"/>
      <c r="AE36" s="107"/>
      <c r="AF36" s="107"/>
      <c r="AG36" s="108"/>
      <c r="AH36" s="109"/>
      <c r="AI36" s="107"/>
      <c r="AJ36" s="107"/>
      <c r="AK36" s="107"/>
      <c r="AL36" s="111"/>
      <c r="AM36" s="106" t="str">
        <f t="shared" si="2"/>
        <v>https://oktatas.gpk.bme.hu/tad/tantargy/BMEGEGIBTG2</v>
      </c>
      <c r="AN36" s="83">
        <f t="shared" si="14"/>
        <v>0</v>
      </c>
      <c r="AO36" s="72" t="str">
        <f>IF(OR(H36&gt;=4,M36&gt;=4,R36&gt;=4,AB38&gt;=4,W36&gt;=4,AG36&gt;=4,AL36&gt;=4),"OK","!!")</f>
        <v>OK</v>
      </c>
      <c r="AP36" s="1"/>
      <c r="AQ36" s="1"/>
      <c r="AR36" s="41" t="str">
        <f>C30</f>
        <v>BMEGEGIBTG1</v>
      </c>
      <c r="AS36" s="41"/>
      <c r="AT36" s="41"/>
      <c r="AU36" s="40"/>
      <c r="AV36" s="40"/>
      <c r="AW36" s="40"/>
      <c r="AX36" s="39"/>
      <c r="AY36" s="42"/>
      <c r="AZ36" s="42"/>
      <c r="BA36" s="42"/>
      <c r="BC36" t="str">
        <f t="shared" si="0"/>
        <v>GEGI</v>
      </c>
      <c r="BD36">
        <f t="shared" ref="BD36:BD43" si="15">D36+I36+N36+S36+X36+AC36+AH36</f>
        <v>3</v>
      </c>
      <c r="BE36">
        <f t="shared" si="3"/>
        <v>2</v>
      </c>
      <c r="BF36">
        <f t="shared" si="4"/>
        <v>0</v>
      </c>
      <c r="BG36">
        <f t="shared" ref="BG36:BG47" si="16">H36+M36+R36+W36+AB36+AG36+AL36</f>
        <v>5</v>
      </c>
      <c r="BI36" s="18" t="s">
        <v>113</v>
      </c>
      <c r="BJ36">
        <v>2</v>
      </c>
      <c r="BK36">
        <v>2</v>
      </c>
      <c r="BL36">
        <v>0</v>
      </c>
      <c r="BM36">
        <v>4</v>
      </c>
    </row>
    <row r="37" spans="1:65" x14ac:dyDescent="0.25">
      <c r="A37" s="106" t="s">
        <v>22</v>
      </c>
      <c r="B37" s="106" t="s">
        <v>219</v>
      </c>
      <c r="C37" s="106" t="s">
        <v>256</v>
      </c>
      <c r="D37" s="107"/>
      <c r="E37" s="107"/>
      <c r="F37" s="107"/>
      <c r="G37" s="107"/>
      <c r="H37" s="108"/>
      <c r="I37" s="109"/>
      <c r="J37" s="107"/>
      <c r="K37" s="107"/>
      <c r="L37" s="107"/>
      <c r="M37" s="108"/>
      <c r="N37" s="110"/>
      <c r="O37" s="107"/>
      <c r="P37" s="107"/>
      <c r="Q37" s="107"/>
      <c r="R37" s="108"/>
      <c r="S37" s="110">
        <v>1</v>
      </c>
      <c r="T37" s="107">
        <v>1</v>
      </c>
      <c r="U37" s="107">
        <v>2</v>
      </c>
      <c r="V37" s="107" t="s">
        <v>74</v>
      </c>
      <c r="W37" s="108">
        <v>4</v>
      </c>
      <c r="X37" s="110"/>
      <c r="Y37" s="107"/>
      <c r="Z37" s="107"/>
      <c r="AA37" s="107"/>
      <c r="AB37" s="108"/>
      <c r="AC37" s="110"/>
      <c r="AD37" s="107"/>
      <c r="AE37" s="107"/>
      <c r="AF37" s="107"/>
      <c r="AG37" s="108"/>
      <c r="AH37" s="109"/>
      <c r="AI37" s="107"/>
      <c r="AJ37" s="107"/>
      <c r="AK37" s="107"/>
      <c r="AL37" s="111"/>
      <c r="AM37" s="106" t="str">
        <f t="shared" si="2"/>
        <v>https://oktatas.gpk.bme.hu/tad/tantargy/BMEGEGTBT01</v>
      </c>
      <c r="AN37" s="83">
        <f t="shared" si="14"/>
        <v>0</v>
      </c>
      <c r="AO37" s="72" t="str">
        <f t="shared" ref="AO37" si="17">IF(OR(H37&gt;=4,M37&gt;=4,R37&gt;=4,AB39&gt;=4,AB37&gt;=4,AG37&gt;=4,AL37&gt;=4),"OK","!!")</f>
        <v>OK</v>
      </c>
      <c r="AP37" s="1"/>
      <c r="AQ37" s="1"/>
      <c r="AR37" s="41" t="str">
        <f>C34</f>
        <v>BMEGEMTBTA2</v>
      </c>
      <c r="AS37" s="41"/>
      <c r="AT37" s="41"/>
      <c r="AU37" s="40"/>
      <c r="AV37" s="40"/>
      <c r="AW37" s="40"/>
      <c r="AX37" s="39"/>
      <c r="AY37" s="42"/>
      <c r="AZ37" s="42"/>
      <c r="BA37" s="42"/>
      <c r="BC37" t="str">
        <f t="shared" si="0"/>
        <v>GEGT</v>
      </c>
      <c r="BD37">
        <f t="shared" si="15"/>
        <v>1</v>
      </c>
      <c r="BE37">
        <f t="shared" si="3"/>
        <v>1</v>
      </c>
      <c r="BF37">
        <f t="shared" si="4"/>
        <v>2</v>
      </c>
      <c r="BG37">
        <f t="shared" si="16"/>
        <v>4</v>
      </c>
      <c r="BI37" s="18" t="s">
        <v>114</v>
      </c>
      <c r="BJ37">
        <v>5</v>
      </c>
      <c r="BK37">
        <v>4</v>
      </c>
      <c r="BL37">
        <v>0</v>
      </c>
      <c r="BM37">
        <v>12</v>
      </c>
    </row>
    <row r="38" spans="1:65" s="61" customFormat="1" ht="15.75" thickBot="1" x14ac:dyDescent="0.3">
      <c r="A38" s="112" t="s">
        <v>22</v>
      </c>
      <c r="B38" s="112" t="s">
        <v>220</v>
      </c>
      <c r="C38" s="112" t="s">
        <v>267</v>
      </c>
      <c r="D38" s="113"/>
      <c r="E38" s="113"/>
      <c r="F38" s="113"/>
      <c r="G38" s="113"/>
      <c r="H38" s="114"/>
      <c r="I38" s="115"/>
      <c r="J38" s="113"/>
      <c r="K38" s="113"/>
      <c r="L38" s="113"/>
      <c r="M38" s="114"/>
      <c r="N38" s="116"/>
      <c r="O38" s="113"/>
      <c r="P38" s="113"/>
      <c r="Q38" s="113"/>
      <c r="R38" s="114"/>
      <c r="S38" s="116">
        <v>0</v>
      </c>
      <c r="T38" s="113">
        <v>3</v>
      </c>
      <c r="U38" s="113">
        <v>1</v>
      </c>
      <c r="V38" s="113" t="s">
        <v>75</v>
      </c>
      <c r="W38" s="114">
        <v>5</v>
      </c>
      <c r="X38" s="116"/>
      <c r="Y38" s="113"/>
      <c r="Z38" s="113"/>
      <c r="AA38" s="113"/>
      <c r="AB38" s="114"/>
      <c r="AC38" s="116"/>
      <c r="AD38" s="113"/>
      <c r="AE38" s="113"/>
      <c r="AF38" s="113"/>
      <c r="AG38" s="114"/>
      <c r="AH38" s="115"/>
      <c r="AI38" s="113"/>
      <c r="AJ38" s="113"/>
      <c r="AK38" s="113"/>
      <c r="AL38" s="117"/>
      <c r="AM38" s="112" t="str">
        <f t="shared" si="2"/>
        <v>https://oktatas.gpk.bme.hu/tad/tantargy/BMEGEGIBTI3</v>
      </c>
      <c r="AN38" s="96">
        <f>(H38-SUM(D38:F38))+(M38-SUM(I38:K38))+(R38-SUM(N38:P38))+(W38-SUM(S38:U38))+(AB38-SUM(X38:Z38))+(AG38-SUM(AC38:AE38))+(AL38-SUM(AH38:AJ38))</f>
        <v>1</v>
      </c>
      <c r="AO38" s="97" t="str">
        <f t="shared" ref="AO38:AO41" si="18">IF(OR(H38&gt;=4,M38&gt;=4,R38&gt;=4,W38&gt;=4,AB38&gt;=4,AG38&gt;=4,AL38&gt;=4),"OK","!!")</f>
        <v>OK</v>
      </c>
      <c r="AP38" s="57"/>
      <c r="AQ38" s="57"/>
      <c r="AR38" s="58"/>
      <c r="AS38" s="58"/>
      <c r="AT38" s="58"/>
      <c r="AU38" s="59" t="str">
        <f>$C$30</f>
        <v>BMEGEGIBTG1</v>
      </c>
      <c r="AV38" s="59"/>
      <c r="AW38" s="59"/>
      <c r="AX38" s="55"/>
      <c r="AY38" s="60"/>
      <c r="AZ38" s="60"/>
      <c r="BA38" s="60"/>
      <c r="BC38" s="61" t="str">
        <f t="shared" si="0"/>
        <v>GEGI</v>
      </c>
      <c r="BD38" s="50">
        <f t="shared" si="15"/>
        <v>0</v>
      </c>
      <c r="BE38" s="50">
        <f t="shared" si="3"/>
        <v>3</v>
      </c>
      <c r="BF38" s="50">
        <f t="shared" si="4"/>
        <v>1</v>
      </c>
      <c r="BG38" s="50">
        <f t="shared" si="16"/>
        <v>5</v>
      </c>
      <c r="BI38" s="62" t="s">
        <v>115</v>
      </c>
      <c r="BJ38" s="61">
        <v>2</v>
      </c>
      <c r="BK38" s="61">
        <v>0</v>
      </c>
      <c r="BL38" s="61">
        <v>2</v>
      </c>
      <c r="BM38" s="61">
        <v>5</v>
      </c>
    </row>
    <row r="39" spans="1:65" x14ac:dyDescent="0.25">
      <c r="A39" s="118" t="s">
        <v>22</v>
      </c>
      <c r="B39" s="118" t="s">
        <v>237</v>
      </c>
      <c r="C39" s="118" t="s">
        <v>258</v>
      </c>
      <c r="D39" s="119"/>
      <c r="E39" s="119"/>
      <c r="F39" s="119"/>
      <c r="G39" s="119"/>
      <c r="H39" s="120"/>
      <c r="I39" s="121"/>
      <c r="J39" s="119"/>
      <c r="K39" s="119"/>
      <c r="L39" s="119"/>
      <c r="M39" s="120"/>
      <c r="N39" s="122"/>
      <c r="O39" s="119"/>
      <c r="P39" s="119"/>
      <c r="Q39" s="119"/>
      <c r="R39" s="120"/>
      <c r="S39" s="122"/>
      <c r="T39" s="119"/>
      <c r="U39" s="119"/>
      <c r="V39" s="119"/>
      <c r="W39" s="120"/>
      <c r="X39" s="122">
        <v>2</v>
      </c>
      <c r="Y39" s="119">
        <v>0</v>
      </c>
      <c r="Z39" s="119">
        <v>2</v>
      </c>
      <c r="AA39" s="119" t="s">
        <v>74</v>
      </c>
      <c r="AB39" s="120">
        <v>5</v>
      </c>
      <c r="AC39" s="122"/>
      <c r="AD39" s="119"/>
      <c r="AE39" s="119"/>
      <c r="AF39" s="119"/>
      <c r="AG39" s="120"/>
      <c r="AH39" s="121"/>
      <c r="AI39" s="119"/>
      <c r="AJ39" s="119"/>
      <c r="AK39" s="119"/>
      <c r="AL39" s="123"/>
      <c r="AM39" s="118" t="str">
        <f t="shared" si="2"/>
        <v>https://oktatas.gpk.bme.hu/tad/tantargy/BMEGEPTBT01</v>
      </c>
      <c r="AN39" s="104">
        <f>(H39-SUM(D39:F39))+(M39-SUM(I39:K39))+(R39-SUM(N39:P39))+(W39-SUM(S39:U39))+(AB39-SUM(X39:Z39))+(AG39-SUM(AC39:AE39))+(AL39-SUM(AH39:AJ39))</f>
        <v>1</v>
      </c>
      <c r="AO39" s="105" t="str">
        <f t="shared" si="18"/>
        <v>OK</v>
      </c>
      <c r="AP39" s="24"/>
      <c r="AQ39" s="24"/>
      <c r="AR39" s="52" t="str">
        <f>C34</f>
        <v>BMEGEMTBTA2</v>
      </c>
      <c r="AS39" s="52"/>
      <c r="AT39" s="52"/>
      <c r="AU39" s="53"/>
      <c r="AV39" s="53"/>
      <c r="AW39" s="53"/>
      <c r="AX39" s="51"/>
      <c r="AY39" s="54"/>
      <c r="AZ39" s="54"/>
      <c r="BA39" s="54"/>
      <c r="BC39" t="str">
        <f t="shared" si="0"/>
        <v>GEPT</v>
      </c>
      <c r="BD39">
        <f t="shared" si="15"/>
        <v>2</v>
      </c>
      <c r="BE39">
        <f t="shared" si="3"/>
        <v>0</v>
      </c>
      <c r="BF39">
        <f t="shared" si="4"/>
        <v>2</v>
      </c>
      <c r="BG39">
        <f t="shared" si="16"/>
        <v>5</v>
      </c>
      <c r="BI39" s="18" t="s">
        <v>116</v>
      </c>
      <c r="BJ39">
        <v>2</v>
      </c>
      <c r="BK39">
        <v>0</v>
      </c>
      <c r="BL39">
        <v>2</v>
      </c>
      <c r="BM39">
        <v>5</v>
      </c>
    </row>
    <row r="40" spans="1:65" x14ac:dyDescent="0.25">
      <c r="A40" s="106" t="s">
        <v>22</v>
      </c>
      <c r="B40" s="106" t="s">
        <v>198</v>
      </c>
      <c r="C40" s="106" t="s">
        <v>268</v>
      </c>
      <c r="D40" s="107"/>
      <c r="E40" s="107"/>
      <c r="F40" s="107"/>
      <c r="G40" s="107"/>
      <c r="H40" s="108"/>
      <c r="I40" s="109"/>
      <c r="J40" s="107"/>
      <c r="K40" s="107"/>
      <c r="L40" s="107"/>
      <c r="M40" s="108"/>
      <c r="N40" s="110"/>
      <c r="O40" s="107"/>
      <c r="P40" s="107"/>
      <c r="Q40" s="107"/>
      <c r="R40" s="108"/>
      <c r="S40" s="110"/>
      <c r="T40" s="107"/>
      <c r="U40" s="107"/>
      <c r="V40" s="107"/>
      <c r="W40" s="108"/>
      <c r="X40" s="110">
        <v>0</v>
      </c>
      <c r="Y40" s="107">
        <v>3</v>
      </c>
      <c r="Z40" s="107">
        <v>2</v>
      </c>
      <c r="AA40" s="107" t="s">
        <v>75</v>
      </c>
      <c r="AB40" s="108">
        <v>6</v>
      </c>
      <c r="AC40" s="110"/>
      <c r="AD40" s="107"/>
      <c r="AE40" s="107"/>
      <c r="AF40" s="107"/>
      <c r="AG40" s="108"/>
      <c r="AH40" s="109"/>
      <c r="AI40" s="107"/>
      <c r="AJ40" s="107"/>
      <c r="AK40" s="107"/>
      <c r="AL40" s="111"/>
      <c r="AM40" s="106" t="str">
        <f t="shared" si="2"/>
        <v>https://oktatas.gpk.bme.hu/tad/tantargy/BMEGEGIBTI4</v>
      </c>
      <c r="AN40" s="83">
        <f t="shared" si="14"/>
        <v>1</v>
      </c>
      <c r="AO40" s="72" t="str">
        <f t="shared" si="18"/>
        <v>OK</v>
      </c>
      <c r="AP40" s="24"/>
      <c r="AQ40" s="24"/>
      <c r="AR40" s="41"/>
      <c r="AS40" s="52"/>
      <c r="AT40" s="52"/>
      <c r="AU40" s="40" t="str">
        <f>$C$36</f>
        <v>BMEGEGIBTG2</v>
      </c>
      <c r="AV40" s="53"/>
      <c r="AW40" s="53"/>
      <c r="AX40" s="51"/>
      <c r="AY40" s="54"/>
      <c r="AZ40" s="54"/>
      <c r="BA40" s="54"/>
      <c r="BC40" t="str">
        <f t="shared" si="0"/>
        <v>GEGI</v>
      </c>
      <c r="BD40">
        <f t="shared" si="15"/>
        <v>0</v>
      </c>
      <c r="BE40">
        <f t="shared" si="3"/>
        <v>3</v>
      </c>
      <c r="BF40">
        <f t="shared" si="4"/>
        <v>2</v>
      </c>
      <c r="BG40">
        <f t="shared" si="16"/>
        <v>6</v>
      </c>
      <c r="BI40" s="18" t="s">
        <v>117</v>
      </c>
      <c r="BJ40">
        <v>2</v>
      </c>
      <c r="BK40">
        <v>0</v>
      </c>
      <c r="BL40">
        <v>1</v>
      </c>
      <c r="BM40">
        <v>4</v>
      </c>
    </row>
    <row r="41" spans="1:65" s="50" customFormat="1" ht="15.75" thickBot="1" x14ac:dyDescent="0.3">
      <c r="A41" s="112" t="s">
        <v>22</v>
      </c>
      <c r="B41" s="124" t="s">
        <v>196</v>
      </c>
      <c r="C41" s="112" t="s">
        <v>333</v>
      </c>
      <c r="D41" s="113"/>
      <c r="E41" s="113"/>
      <c r="F41" s="113"/>
      <c r="G41" s="113"/>
      <c r="H41" s="114"/>
      <c r="I41" s="115"/>
      <c r="J41" s="113"/>
      <c r="K41" s="113"/>
      <c r="L41" s="113"/>
      <c r="M41" s="114"/>
      <c r="N41" s="116"/>
      <c r="O41" s="113"/>
      <c r="P41" s="113"/>
      <c r="Q41" s="113"/>
      <c r="R41" s="114"/>
      <c r="S41" s="125"/>
      <c r="T41" s="126"/>
      <c r="U41" s="126"/>
      <c r="V41" s="126"/>
      <c r="W41" s="127"/>
      <c r="X41" s="125">
        <v>2</v>
      </c>
      <c r="Y41" s="126">
        <v>0</v>
      </c>
      <c r="Z41" s="126">
        <v>0</v>
      </c>
      <c r="AA41" s="126" t="s">
        <v>75</v>
      </c>
      <c r="AB41" s="127">
        <v>3</v>
      </c>
      <c r="AC41" s="116"/>
      <c r="AD41" s="113"/>
      <c r="AE41" s="113"/>
      <c r="AF41" s="113"/>
      <c r="AG41" s="114"/>
      <c r="AH41" s="115"/>
      <c r="AI41" s="113"/>
      <c r="AJ41" s="113"/>
      <c r="AK41" s="113"/>
      <c r="AL41" s="117"/>
      <c r="AM41" s="112" t="str">
        <f t="shared" si="2"/>
        <v>GTK portál</v>
      </c>
      <c r="AN41" s="83">
        <f t="shared" si="14"/>
        <v>1</v>
      </c>
      <c r="AO41" s="72" t="str">
        <f t="shared" si="18"/>
        <v>!!</v>
      </c>
      <c r="AP41" s="48"/>
      <c r="AQ41" s="48"/>
      <c r="AR41" s="58"/>
      <c r="AS41" s="58"/>
      <c r="AT41" s="58"/>
      <c r="AU41" s="59"/>
      <c r="AV41" s="59"/>
      <c r="AW41" s="59"/>
      <c r="AX41" s="55"/>
      <c r="AY41" s="60"/>
      <c r="AZ41" s="60"/>
      <c r="BA41" s="60"/>
      <c r="BC41" s="50" t="str">
        <f t="shared" si="0"/>
        <v>GT52</v>
      </c>
      <c r="BD41" s="50">
        <f t="shared" ref="BD41" si="19">D41+I41+N41+S41+X41+AC41+AH41</f>
        <v>2</v>
      </c>
      <c r="BE41" s="50">
        <f t="shared" ref="BE41" si="20">E41+J41+O41+T41+Y41+AD41+AI41</f>
        <v>0</v>
      </c>
      <c r="BF41" s="50">
        <f t="shared" ref="BF41" si="21">F41+K41+P41+U41+Z41+AE41+AJ41</f>
        <v>0</v>
      </c>
      <c r="BG41" s="50">
        <f t="shared" ref="BG41" si="22">H41+M41+R41+W41+AB41+AG41+AL41</f>
        <v>3</v>
      </c>
      <c r="BI41" s="56" t="s">
        <v>118</v>
      </c>
      <c r="BJ41" s="50">
        <v>8</v>
      </c>
      <c r="BK41" s="50">
        <v>1</v>
      </c>
      <c r="BL41" s="50">
        <v>0</v>
      </c>
      <c r="BM41" s="50">
        <v>10</v>
      </c>
    </row>
    <row r="42" spans="1:65" x14ac:dyDescent="0.25">
      <c r="A42" s="118" t="s">
        <v>22</v>
      </c>
      <c r="B42" s="128" t="s">
        <v>178</v>
      </c>
      <c r="C42" s="118" t="s">
        <v>269</v>
      </c>
      <c r="D42" s="119"/>
      <c r="E42" s="119"/>
      <c r="F42" s="119"/>
      <c r="G42" s="119"/>
      <c r="H42" s="120"/>
      <c r="I42" s="121"/>
      <c r="J42" s="119"/>
      <c r="K42" s="119"/>
      <c r="L42" s="119"/>
      <c r="M42" s="120"/>
      <c r="N42" s="122"/>
      <c r="O42" s="119"/>
      <c r="P42" s="119"/>
      <c r="Q42" s="119"/>
      <c r="R42" s="120"/>
      <c r="S42" s="129"/>
      <c r="T42" s="130"/>
      <c r="U42" s="130"/>
      <c r="V42" s="130"/>
      <c r="W42" s="131"/>
      <c r="X42" s="129"/>
      <c r="Y42" s="130"/>
      <c r="Z42" s="130"/>
      <c r="AA42" s="130"/>
      <c r="AB42" s="131"/>
      <c r="AC42" s="122">
        <v>0</v>
      </c>
      <c r="AD42" s="119">
        <v>4</v>
      </c>
      <c r="AE42" s="119">
        <v>2</v>
      </c>
      <c r="AF42" s="119" t="s">
        <v>75</v>
      </c>
      <c r="AG42" s="120">
        <v>7</v>
      </c>
      <c r="AH42" s="121"/>
      <c r="AI42" s="119"/>
      <c r="AJ42" s="119"/>
      <c r="AK42" s="119"/>
      <c r="AL42" s="123"/>
      <c r="AM42" s="118" t="str">
        <f t="shared" si="2"/>
        <v>https://oktatas.gpk.bme.hu/tad/tantargy/BMEGEGIBTI5</v>
      </c>
      <c r="AN42" s="104">
        <f t="shared" si="14"/>
        <v>1</v>
      </c>
      <c r="AO42" s="105" t="str">
        <f>IF(OR(H42&gt;=4,M42&gt;=4,R42&gt;=4,W42&gt;=4,AB42&gt;=4,AG42&gt;=4,AL42&gt;=4),"OK","!!")</f>
        <v>OK</v>
      </c>
      <c r="AP42" s="24"/>
      <c r="AQ42" s="24"/>
      <c r="AR42" s="52"/>
      <c r="AS42" s="52"/>
      <c r="AT42" s="52"/>
      <c r="AU42" s="53" t="str">
        <f>$C$36</f>
        <v>BMEGEGIBTG2</v>
      </c>
      <c r="AV42" s="53"/>
      <c r="AW42" s="53"/>
      <c r="AX42" s="51"/>
      <c r="AY42" s="54"/>
      <c r="AZ42" s="54"/>
      <c r="BA42" s="54"/>
      <c r="BC42" t="str">
        <f t="shared" si="0"/>
        <v>GEGI</v>
      </c>
      <c r="BD42">
        <f t="shared" si="15"/>
        <v>0</v>
      </c>
      <c r="BE42">
        <f t="shared" si="3"/>
        <v>4</v>
      </c>
      <c r="BF42">
        <f t="shared" si="4"/>
        <v>2</v>
      </c>
      <c r="BG42">
        <f t="shared" si="16"/>
        <v>7</v>
      </c>
      <c r="BI42" s="18" t="s">
        <v>119</v>
      </c>
      <c r="BJ42">
        <v>2</v>
      </c>
      <c r="BK42">
        <v>0</v>
      </c>
      <c r="BL42">
        <v>0</v>
      </c>
      <c r="BM42">
        <v>2</v>
      </c>
    </row>
    <row r="43" spans="1:65" x14ac:dyDescent="0.25">
      <c r="A43" s="106" t="s">
        <v>22</v>
      </c>
      <c r="B43" s="106" t="s">
        <v>221</v>
      </c>
      <c r="C43" s="106" t="s">
        <v>364</v>
      </c>
      <c r="D43" s="107"/>
      <c r="E43" s="107"/>
      <c r="F43" s="107"/>
      <c r="G43" s="107"/>
      <c r="H43" s="108"/>
      <c r="I43" s="109"/>
      <c r="J43" s="107"/>
      <c r="K43" s="107"/>
      <c r="L43" s="107"/>
      <c r="M43" s="108"/>
      <c r="N43" s="110"/>
      <c r="O43" s="107"/>
      <c r="P43" s="107"/>
      <c r="Q43" s="107"/>
      <c r="R43" s="108"/>
      <c r="S43" s="110"/>
      <c r="T43" s="107"/>
      <c r="U43" s="107"/>
      <c r="V43" s="107"/>
      <c r="W43" s="108"/>
      <c r="X43" s="110"/>
      <c r="Y43" s="107"/>
      <c r="Z43" s="107"/>
      <c r="AA43" s="107"/>
      <c r="AB43" s="108"/>
      <c r="AC43" s="110">
        <v>2</v>
      </c>
      <c r="AD43" s="107">
        <v>0</v>
      </c>
      <c r="AE43" s="107">
        <v>0</v>
      </c>
      <c r="AF43" s="107" t="s">
        <v>75</v>
      </c>
      <c r="AG43" s="108">
        <v>3</v>
      </c>
      <c r="AH43" s="109"/>
      <c r="AI43" s="107"/>
      <c r="AJ43" s="107"/>
      <c r="AK43" s="107"/>
      <c r="AL43" s="111"/>
      <c r="AM43" s="106" t="str">
        <f t="shared" si="2"/>
        <v>https://oktatas.gpk.bme.hu/tad/tantargy/BMEGEGIBTDI</v>
      </c>
      <c r="AN43" s="83">
        <f t="shared" si="14"/>
        <v>1</v>
      </c>
      <c r="AO43" s="72" t="str">
        <f>IF(OR(H43&gt;=4,M43&gt;=4,R43&gt;=4,W43&gt;=4,AB43&gt;=4,AG43&gt;=4,AL43&gt;=4),"OK","!!")</f>
        <v>!!</v>
      </c>
      <c r="AP43" s="27"/>
      <c r="AQ43" s="1"/>
      <c r="AR43" s="41"/>
      <c r="AS43" s="41"/>
      <c r="AT43" s="41"/>
      <c r="AU43" s="40"/>
      <c r="AV43" s="40"/>
      <c r="AW43" s="40"/>
      <c r="AX43" s="39"/>
      <c r="AY43" s="42"/>
      <c r="AZ43" s="42"/>
      <c r="BA43" s="42"/>
      <c r="BC43" t="str">
        <f t="shared" si="0"/>
        <v>GEGI</v>
      </c>
      <c r="BD43">
        <f t="shared" si="15"/>
        <v>2</v>
      </c>
      <c r="BE43">
        <f t="shared" si="3"/>
        <v>0</v>
      </c>
      <c r="BF43">
        <f t="shared" si="4"/>
        <v>0</v>
      </c>
      <c r="BG43">
        <f t="shared" si="16"/>
        <v>3</v>
      </c>
      <c r="BI43" s="18" t="s">
        <v>120</v>
      </c>
      <c r="BJ43">
        <v>2</v>
      </c>
      <c r="BK43">
        <v>1</v>
      </c>
      <c r="BL43">
        <v>0</v>
      </c>
      <c r="BM43">
        <v>3</v>
      </c>
    </row>
    <row r="44" spans="1:65" hidden="1" x14ac:dyDescent="0.25">
      <c r="A44" s="77" t="s">
        <v>22</v>
      </c>
      <c r="B44" s="77"/>
      <c r="C44" s="77"/>
      <c r="D44" s="78"/>
      <c r="E44" s="78"/>
      <c r="F44" s="78"/>
      <c r="G44" s="78"/>
      <c r="H44" s="79"/>
      <c r="I44" s="80"/>
      <c r="J44" s="78"/>
      <c r="K44" s="78"/>
      <c r="L44" s="78"/>
      <c r="M44" s="79"/>
      <c r="N44" s="81"/>
      <c r="O44" s="78"/>
      <c r="P44" s="78"/>
      <c r="Q44" s="78"/>
      <c r="R44" s="79"/>
      <c r="S44" s="81"/>
      <c r="T44" s="78"/>
      <c r="U44" s="78"/>
      <c r="V44" s="78"/>
      <c r="W44" s="79"/>
      <c r="X44" s="81"/>
      <c r="Y44" s="78"/>
      <c r="Z44" s="78"/>
      <c r="AA44" s="78"/>
      <c r="AB44" s="79"/>
      <c r="AC44" s="81"/>
      <c r="AD44" s="78"/>
      <c r="AE44" s="78"/>
      <c r="AF44" s="78"/>
      <c r="AG44" s="79"/>
      <c r="AH44" s="80"/>
      <c r="AI44" s="78"/>
      <c r="AJ44" s="78"/>
      <c r="AK44" s="78"/>
      <c r="AL44" s="82"/>
      <c r="AM44" s="77" t="str">
        <f t="shared" si="2"/>
        <v/>
      </c>
      <c r="AN44" s="83">
        <f t="shared" si="14"/>
        <v>0</v>
      </c>
      <c r="AO44" s="72" t="str">
        <f>IF(OR(H44&gt;=4,M44&gt;=4,R44&gt;=4,W44&gt;=4,AB44&gt;=4,AG44&gt;=4,AL44&gt;=4),"OK","!!")</f>
        <v>!!</v>
      </c>
      <c r="AP44" s="26"/>
      <c r="AQ44" s="1"/>
      <c r="AR44" s="41"/>
      <c r="AS44" s="41"/>
      <c r="AT44" s="41"/>
      <c r="AU44" s="40"/>
      <c r="AV44" s="40"/>
      <c r="AW44" s="40"/>
      <c r="AX44" s="39"/>
      <c r="AY44" s="42"/>
      <c r="AZ44" s="42"/>
      <c r="BA44" s="42"/>
      <c r="BC44" t="str">
        <f t="shared" si="0"/>
        <v/>
      </c>
      <c r="BD44">
        <f t="shared" si="1"/>
        <v>0</v>
      </c>
      <c r="BE44">
        <f t="shared" si="3"/>
        <v>0</v>
      </c>
      <c r="BF44">
        <f t="shared" si="4"/>
        <v>0</v>
      </c>
      <c r="BG44">
        <f t="shared" si="16"/>
        <v>0</v>
      </c>
      <c r="BI44" s="18" t="s">
        <v>121</v>
      </c>
      <c r="BJ44">
        <v>10</v>
      </c>
      <c r="BK44">
        <v>6</v>
      </c>
      <c r="BL44">
        <v>0</v>
      </c>
      <c r="BM44">
        <v>16</v>
      </c>
    </row>
    <row r="45" spans="1:65" hidden="1" x14ac:dyDescent="0.25">
      <c r="A45" s="77" t="s">
        <v>22</v>
      </c>
      <c r="B45" s="77"/>
      <c r="C45" s="77"/>
      <c r="D45" s="78"/>
      <c r="E45" s="78"/>
      <c r="F45" s="78"/>
      <c r="G45" s="78"/>
      <c r="H45" s="79"/>
      <c r="I45" s="80"/>
      <c r="J45" s="78"/>
      <c r="K45" s="78"/>
      <c r="L45" s="78"/>
      <c r="M45" s="79"/>
      <c r="N45" s="81"/>
      <c r="O45" s="78"/>
      <c r="P45" s="78"/>
      <c r="Q45" s="78"/>
      <c r="R45" s="79"/>
      <c r="S45" s="81"/>
      <c r="T45" s="78"/>
      <c r="U45" s="78"/>
      <c r="V45" s="78"/>
      <c r="W45" s="79"/>
      <c r="X45" s="81"/>
      <c r="Y45" s="78"/>
      <c r="Z45" s="78"/>
      <c r="AA45" s="78"/>
      <c r="AB45" s="79"/>
      <c r="AC45" s="81"/>
      <c r="AD45" s="78"/>
      <c r="AE45" s="78"/>
      <c r="AF45" s="78"/>
      <c r="AG45" s="79"/>
      <c r="AH45" s="80"/>
      <c r="AI45" s="78"/>
      <c r="AJ45" s="78"/>
      <c r="AK45" s="78"/>
      <c r="AL45" s="82"/>
      <c r="AM45" s="77" t="str">
        <f t="shared" si="2"/>
        <v/>
      </c>
      <c r="AN45" s="83">
        <f t="shared" si="14"/>
        <v>0</v>
      </c>
      <c r="AO45" s="72" t="str">
        <f>IF(OR(H45&gt;=4,M45&gt;=4,R45&gt;=4,W45&gt;=4,AB45&gt;=4,AG45&gt;=4,AL45&gt;=4),"OK","!!")</f>
        <v>!!</v>
      </c>
      <c r="AP45" s="26"/>
      <c r="AQ45" s="1"/>
      <c r="AR45" s="41"/>
      <c r="AS45" s="41"/>
      <c r="AT45" s="41"/>
      <c r="AU45" s="40"/>
      <c r="AV45" s="40"/>
      <c r="AW45" s="40"/>
      <c r="AX45" s="39"/>
      <c r="AY45" s="42"/>
      <c r="AZ45" s="42"/>
      <c r="BA45" s="42"/>
      <c r="BC45" t="str">
        <f t="shared" si="0"/>
        <v/>
      </c>
      <c r="BD45">
        <f t="shared" si="1"/>
        <v>0</v>
      </c>
      <c r="BE45">
        <f t="shared" si="3"/>
        <v>0</v>
      </c>
      <c r="BF45">
        <f t="shared" si="4"/>
        <v>0</v>
      </c>
      <c r="BG45">
        <f t="shared" si="16"/>
        <v>0</v>
      </c>
      <c r="BI45" s="18" t="s">
        <v>175</v>
      </c>
      <c r="BJ45">
        <v>1</v>
      </c>
      <c r="BK45">
        <v>1</v>
      </c>
      <c r="BL45">
        <v>2</v>
      </c>
      <c r="BM45">
        <v>4</v>
      </c>
    </row>
    <row r="46" spans="1:65" hidden="1" x14ac:dyDescent="0.25">
      <c r="A46" s="77" t="s">
        <v>22</v>
      </c>
      <c r="B46" s="77"/>
      <c r="C46" s="77"/>
      <c r="D46" s="78"/>
      <c r="E46" s="78"/>
      <c r="F46" s="78"/>
      <c r="G46" s="78"/>
      <c r="H46" s="79"/>
      <c r="I46" s="80"/>
      <c r="J46" s="78"/>
      <c r="K46" s="78"/>
      <c r="L46" s="78"/>
      <c r="M46" s="79"/>
      <c r="N46" s="81"/>
      <c r="O46" s="78"/>
      <c r="P46" s="78"/>
      <c r="Q46" s="78"/>
      <c r="R46" s="79"/>
      <c r="S46" s="81"/>
      <c r="T46" s="78"/>
      <c r="U46" s="78"/>
      <c r="V46" s="78"/>
      <c r="W46" s="79"/>
      <c r="X46" s="81"/>
      <c r="Y46" s="78"/>
      <c r="Z46" s="78"/>
      <c r="AA46" s="78"/>
      <c r="AB46" s="79"/>
      <c r="AC46" s="81"/>
      <c r="AD46" s="78"/>
      <c r="AE46" s="78"/>
      <c r="AF46" s="78"/>
      <c r="AG46" s="79"/>
      <c r="AH46" s="80"/>
      <c r="AI46" s="78"/>
      <c r="AJ46" s="78"/>
      <c r="AK46" s="78"/>
      <c r="AL46" s="82"/>
      <c r="AM46" s="77" t="str">
        <f t="shared" si="2"/>
        <v/>
      </c>
      <c r="AN46" s="83">
        <f t="shared" si="14"/>
        <v>0</v>
      </c>
      <c r="AO46" s="72" t="e">
        <f>IF(OR(H43&gt;=4,M43&gt;=4,R43&gt;=4,#REF!&gt;=4,AB43&gt;=4,AG43&gt;=4,AL46&gt;=4),"OK","!!")</f>
        <v>#REF!</v>
      </c>
      <c r="AP46" s="26"/>
      <c r="AQ46" s="1"/>
      <c r="AR46" s="41"/>
      <c r="AS46" s="41"/>
      <c r="AT46" s="41"/>
      <c r="AU46" s="40"/>
      <c r="AV46" s="40"/>
      <c r="AW46" s="40"/>
      <c r="AX46" s="39"/>
      <c r="AY46" s="42"/>
      <c r="AZ46" s="42"/>
      <c r="BA46" s="42"/>
      <c r="BC46" t="str">
        <f t="shared" si="0"/>
        <v/>
      </c>
      <c r="BD46">
        <f t="shared" si="1"/>
        <v>0</v>
      </c>
      <c r="BE46">
        <f t="shared" si="3"/>
        <v>0</v>
      </c>
      <c r="BF46">
        <f t="shared" si="4"/>
        <v>0</v>
      </c>
      <c r="BG46">
        <f t="shared" si="16"/>
        <v>0</v>
      </c>
      <c r="BI46" s="18" t="s">
        <v>174</v>
      </c>
      <c r="BJ46">
        <v>2</v>
      </c>
      <c r="BK46">
        <v>0</v>
      </c>
      <c r="BL46">
        <v>4</v>
      </c>
      <c r="BM46">
        <v>8</v>
      </c>
    </row>
    <row r="47" spans="1:65" hidden="1" x14ac:dyDescent="0.25">
      <c r="A47" s="77" t="s">
        <v>22</v>
      </c>
      <c r="B47" s="77"/>
      <c r="C47" s="77"/>
      <c r="D47" s="78"/>
      <c r="E47" s="78"/>
      <c r="F47" s="78"/>
      <c r="G47" s="78"/>
      <c r="H47" s="79"/>
      <c r="I47" s="80"/>
      <c r="J47" s="78"/>
      <c r="K47" s="78"/>
      <c r="L47" s="78"/>
      <c r="M47" s="79"/>
      <c r="N47" s="81"/>
      <c r="O47" s="78"/>
      <c r="P47" s="78"/>
      <c r="Q47" s="78"/>
      <c r="R47" s="79"/>
      <c r="S47" s="81"/>
      <c r="T47" s="78"/>
      <c r="U47" s="78"/>
      <c r="V47" s="78"/>
      <c r="W47" s="79"/>
      <c r="X47" s="81"/>
      <c r="Y47" s="78"/>
      <c r="Z47" s="78"/>
      <c r="AA47" s="78"/>
      <c r="AB47" s="79"/>
      <c r="AC47" s="81"/>
      <c r="AD47" s="78"/>
      <c r="AE47" s="78"/>
      <c r="AF47" s="78"/>
      <c r="AG47" s="79"/>
      <c r="AH47" s="80"/>
      <c r="AI47" s="78"/>
      <c r="AJ47" s="78"/>
      <c r="AK47" s="78"/>
      <c r="AL47" s="82"/>
      <c r="AM47" s="77" t="str">
        <f t="shared" si="2"/>
        <v/>
      </c>
      <c r="AN47" s="83">
        <f t="shared" si="14"/>
        <v>0</v>
      </c>
      <c r="AO47" s="72" t="str">
        <f>IF(OR(H45&gt;=4,M45&gt;=4,R45&gt;=4,W45&gt;=4,AB45&gt;=4,AG45&gt;=4,AL47&gt;=4),"OK","!!")</f>
        <v>!!</v>
      </c>
      <c r="AP47" s="26"/>
      <c r="AQ47" s="1"/>
      <c r="AR47" s="41"/>
      <c r="AS47" s="41"/>
      <c r="AT47" s="41"/>
      <c r="AU47" s="40"/>
      <c r="AV47" s="40"/>
      <c r="AW47" s="40"/>
      <c r="AX47" s="39"/>
      <c r="AY47" s="42"/>
      <c r="AZ47" s="42"/>
      <c r="BA47" s="42"/>
      <c r="BC47" t="str">
        <f t="shared" si="0"/>
        <v/>
      </c>
      <c r="BD47">
        <f t="shared" si="1"/>
        <v>0</v>
      </c>
      <c r="BE47">
        <f t="shared" si="3"/>
        <v>0</v>
      </c>
      <c r="BF47">
        <f t="shared" si="4"/>
        <v>0</v>
      </c>
      <c r="BG47">
        <f t="shared" si="16"/>
        <v>0</v>
      </c>
      <c r="BI47" s="18" t="s">
        <v>127</v>
      </c>
      <c r="BJ47">
        <v>2</v>
      </c>
      <c r="BK47">
        <v>0</v>
      </c>
      <c r="BL47">
        <v>1</v>
      </c>
      <c r="BM47">
        <v>3</v>
      </c>
    </row>
    <row r="48" spans="1:65" x14ac:dyDescent="0.25">
      <c r="A48" s="132" t="s">
        <v>23</v>
      </c>
      <c r="B48" s="132" t="s">
        <v>91</v>
      </c>
      <c r="C48" s="132"/>
      <c r="D48" s="133"/>
      <c r="E48" s="133"/>
      <c r="F48" s="133"/>
      <c r="G48" s="133"/>
      <c r="H48" s="134"/>
      <c r="I48" s="135"/>
      <c r="J48" s="133"/>
      <c r="K48" s="133"/>
      <c r="L48" s="133"/>
      <c r="M48" s="134"/>
      <c r="N48" s="136"/>
      <c r="O48" s="133"/>
      <c r="P48" s="133"/>
      <c r="Q48" s="133"/>
      <c r="R48" s="134"/>
      <c r="S48" s="136"/>
      <c r="T48" s="133"/>
      <c r="U48" s="133"/>
      <c r="V48" s="133"/>
      <c r="W48" s="134"/>
      <c r="X48" s="136"/>
      <c r="Y48" s="133"/>
      <c r="Z48" s="133"/>
      <c r="AA48" s="133"/>
      <c r="AB48" s="134"/>
      <c r="AC48" s="136">
        <v>1</v>
      </c>
      <c r="AD48" s="133">
        <v>2</v>
      </c>
      <c r="AE48" s="133">
        <v>0</v>
      </c>
      <c r="AF48" s="133" t="s">
        <v>75</v>
      </c>
      <c r="AG48" s="134">
        <v>4</v>
      </c>
      <c r="AH48" s="135"/>
      <c r="AI48" s="133"/>
      <c r="AJ48" s="133"/>
      <c r="AK48" s="133"/>
      <c r="AL48" s="137"/>
      <c r="AM48" s="132" t="str">
        <f t="shared" si="2"/>
        <v/>
      </c>
      <c r="AN48" s="83">
        <f t="shared" si="14"/>
        <v>1</v>
      </c>
      <c r="AO48" s="72" t="str">
        <f>IF(OR(H48&gt;=4,M48&gt;=4,R48&gt;=4,W48&gt;=4,AB48&gt;=4,AG48&gt;=4,AL48&gt;=AO496),"OK","!AO52!")</f>
        <v>OK</v>
      </c>
      <c r="AP48" s="26"/>
      <c r="AQ48" s="1"/>
      <c r="AR48" s="41"/>
      <c r="AS48" s="41"/>
      <c r="AT48" s="41"/>
      <c r="AU48" s="40"/>
      <c r="AV48" s="40"/>
      <c r="AW48" s="40"/>
      <c r="AX48" s="39"/>
      <c r="AY48" s="42"/>
      <c r="AZ48" s="42"/>
      <c r="BA48" s="42"/>
      <c r="BC48" t="str">
        <f t="shared" si="0"/>
        <v/>
      </c>
      <c r="BD48">
        <f t="shared" si="1"/>
        <v>1</v>
      </c>
      <c r="BE48">
        <f t="shared" si="3"/>
        <v>2</v>
      </c>
      <c r="BF48">
        <f t="shared" si="4"/>
        <v>0</v>
      </c>
      <c r="BG48">
        <f t="shared" si="5"/>
        <v>4</v>
      </c>
      <c r="BI48" s="18" t="s">
        <v>230</v>
      </c>
      <c r="BJ48">
        <v>14</v>
      </c>
      <c r="BK48">
        <v>27</v>
      </c>
      <c r="BL48">
        <v>11</v>
      </c>
      <c r="BM48">
        <v>60</v>
      </c>
    </row>
    <row r="49" spans="1:65" x14ac:dyDescent="0.25">
      <c r="A49" s="132" t="s">
        <v>23</v>
      </c>
      <c r="B49" s="132" t="s">
        <v>92</v>
      </c>
      <c r="C49" s="132"/>
      <c r="D49" s="133"/>
      <c r="E49" s="133"/>
      <c r="F49" s="133"/>
      <c r="G49" s="133"/>
      <c r="H49" s="134"/>
      <c r="I49" s="135"/>
      <c r="J49" s="133"/>
      <c r="K49" s="133"/>
      <c r="L49" s="133"/>
      <c r="M49" s="134"/>
      <c r="N49" s="136"/>
      <c r="O49" s="133"/>
      <c r="P49" s="133"/>
      <c r="Q49" s="133"/>
      <c r="R49" s="134"/>
      <c r="S49" s="136"/>
      <c r="T49" s="133"/>
      <c r="U49" s="133"/>
      <c r="V49" s="133"/>
      <c r="W49" s="134"/>
      <c r="X49" s="136"/>
      <c r="Y49" s="133"/>
      <c r="Z49" s="133"/>
      <c r="AA49" s="133"/>
      <c r="AB49" s="134"/>
      <c r="AC49" s="136"/>
      <c r="AD49" s="133"/>
      <c r="AE49" s="133"/>
      <c r="AF49" s="133"/>
      <c r="AG49" s="134"/>
      <c r="AH49" s="135">
        <v>0</v>
      </c>
      <c r="AI49" s="133">
        <v>2</v>
      </c>
      <c r="AJ49" s="133">
        <v>0</v>
      </c>
      <c r="AK49" s="133" t="s">
        <v>75</v>
      </c>
      <c r="AL49" s="137">
        <v>3</v>
      </c>
      <c r="AM49" s="132" t="str">
        <f t="shared" si="2"/>
        <v/>
      </c>
      <c r="AN49" s="83">
        <f t="shared" si="14"/>
        <v>1</v>
      </c>
      <c r="AO49" s="72" t="str">
        <f>IF(OR(H49&gt;=4,M49&gt;=4,R49&gt;=4,W49&gt;=4,AB49&gt;=4,AG49&gt;=4,AL49&gt;=4),"OK","!!")</f>
        <v>!!</v>
      </c>
      <c r="AP49" s="1"/>
      <c r="AQ49" s="1"/>
      <c r="AR49" s="41"/>
      <c r="AS49" s="41"/>
      <c r="AT49" s="41"/>
      <c r="AU49" s="40"/>
      <c r="AV49" s="40"/>
      <c r="AW49" s="40"/>
      <c r="AX49" s="39"/>
      <c r="AY49" s="42"/>
      <c r="AZ49" s="42"/>
      <c r="BA49" s="42"/>
      <c r="BC49" t="str">
        <f t="shared" si="0"/>
        <v/>
      </c>
      <c r="BD49">
        <f t="shared" si="1"/>
        <v>0</v>
      </c>
      <c r="BE49">
        <f t="shared" si="3"/>
        <v>2</v>
      </c>
      <c r="BF49">
        <f t="shared" si="4"/>
        <v>0</v>
      </c>
      <c r="BG49">
        <f t="shared" si="5"/>
        <v>3</v>
      </c>
      <c r="BI49" s="18" t="s">
        <v>231</v>
      </c>
      <c r="BJ49">
        <v>0</v>
      </c>
      <c r="BK49">
        <v>6</v>
      </c>
      <c r="BL49">
        <v>0</v>
      </c>
      <c r="BM49">
        <v>7</v>
      </c>
    </row>
    <row r="50" spans="1:65" x14ac:dyDescent="0.25">
      <c r="A50" s="132" t="s">
        <v>23</v>
      </c>
      <c r="B50" s="132" t="s">
        <v>93</v>
      </c>
      <c r="C50" s="132"/>
      <c r="D50" s="133"/>
      <c r="E50" s="133"/>
      <c r="F50" s="133"/>
      <c r="G50" s="133"/>
      <c r="H50" s="134"/>
      <c r="I50" s="135"/>
      <c r="J50" s="133"/>
      <c r="K50" s="133"/>
      <c r="L50" s="133"/>
      <c r="M50" s="134"/>
      <c r="N50" s="136"/>
      <c r="O50" s="133"/>
      <c r="P50" s="133"/>
      <c r="Q50" s="133"/>
      <c r="R50" s="134"/>
      <c r="S50" s="136"/>
      <c r="T50" s="133"/>
      <c r="U50" s="133"/>
      <c r="V50" s="133"/>
      <c r="W50" s="134"/>
      <c r="X50" s="136"/>
      <c r="Y50" s="133"/>
      <c r="Z50" s="133"/>
      <c r="AA50" s="133"/>
      <c r="AB50" s="134"/>
      <c r="AC50" s="136"/>
      <c r="AD50" s="133"/>
      <c r="AE50" s="133"/>
      <c r="AF50" s="133"/>
      <c r="AG50" s="134"/>
      <c r="AH50" s="135">
        <v>0</v>
      </c>
      <c r="AI50" s="133">
        <v>2</v>
      </c>
      <c r="AJ50" s="133">
        <v>0</v>
      </c>
      <c r="AK50" s="133" t="s">
        <v>75</v>
      </c>
      <c r="AL50" s="137">
        <v>3</v>
      </c>
      <c r="AM50" s="132" t="str">
        <f t="shared" si="2"/>
        <v/>
      </c>
      <c r="AN50" s="83">
        <f t="shared" si="14"/>
        <v>1</v>
      </c>
      <c r="AO50" s="72" t="str">
        <f t="shared" si="12"/>
        <v>!!</v>
      </c>
      <c r="AP50" s="1"/>
      <c r="AQ50" s="1"/>
      <c r="AR50" s="41"/>
      <c r="AS50" s="41"/>
      <c r="AT50" s="41"/>
      <c r="AU50" s="40"/>
      <c r="AV50" s="40"/>
      <c r="AW50" s="40"/>
      <c r="AX50" s="39"/>
      <c r="AY50" s="42"/>
      <c r="AZ50" s="42"/>
      <c r="BA50" s="42"/>
      <c r="BC50" t="str">
        <f t="shared" si="0"/>
        <v/>
      </c>
      <c r="BD50">
        <f t="shared" si="1"/>
        <v>0</v>
      </c>
      <c r="BE50">
        <f t="shared" si="3"/>
        <v>2</v>
      </c>
      <c r="BF50">
        <f t="shared" si="4"/>
        <v>0</v>
      </c>
      <c r="BG50">
        <f t="shared" si="5"/>
        <v>3</v>
      </c>
      <c r="BI50" s="18" t="s">
        <v>232</v>
      </c>
      <c r="BJ50">
        <v>6</v>
      </c>
      <c r="BK50">
        <v>3</v>
      </c>
      <c r="BL50">
        <v>0</v>
      </c>
      <c r="BM50">
        <v>12</v>
      </c>
    </row>
    <row r="51" spans="1:65" x14ac:dyDescent="0.25">
      <c r="A51" s="132" t="s">
        <v>23</v>
      </c>
      <c r="B51" s="132"/>
      <c r="C51" s="132"/>
      <c r="D51" s="133"/>
      <c r="E51" s="133"/>
      <c r="F51" s="133"/>
      <c r="G51" s="133"/>
      <c r="H51" s="134"/>
      <c r="I51" s="135"/>
      <c r="J51" s="133"/>
      <c r="K51" s="133"/>
      <c r="L51" s="133"/>
      <c r="M51" s="134"/>
      <c r="N51" s="136"/>
      <c r="O51" s="133"/>
      <c r="P51" s="133"/>
      <c r="Q51" s="133"/>
      <c r="R51" s="134"/>
      <c r="S51" s="136"/>
      <c r="T51" s="133"/>
      <c r="U51" s="133"/>
      <c r="V51" s="133"/>
      <c r="W51" s="134"/>
      <c r="X51" s="136"/>
      <c r="Y51" s="133"/>
      <c r="Z51" s="133"/>
      <c r="AA51" s="133"/>
      <c r="AB51" s="134"/>
      <c r="AC51" s="136"/>
      <c r="AD51" s="133"/>
      <c r="AE51" s="133"/>
      <c r="AF51" s="133"/>
      <c r="AG51" s="134"/>
      <c r="AH51" s="135"/>
      <c r="AI51" s="133"/>
      <c r="AJ51" s="133"/>
      <c r="AK51" s="133"/>
      <c r="AL51" s="137"/>
      <c r="AM51" s="132" t="str">
        <f t="shared" si="2"/>
        <v/>
      </c>
      <c r="AN51" s="83">
        <f t="shared" si="14"/>
        <v>0</v>
      </c>
      <c r="AO51" s="72" t="str">
        <f t="shared" si="12"/>
        <v>!!</v>
      </c>
      <c r="AP51" s="1"/>
      <c r="AQ51" s="1"/>
      <c r="AR51" s="41"/>
      <c r="AS51" s="41"/>
      <c r="AT51" s="41"/>
      <c r="AU51" s="40"/>
      <c r="AV51" s="40"/>
      <c r="AW51" s="40"/>
      <c r="AX51" s="39"/>
      <c r="AY51" s="42"/>
      <c r="AZ51" s="42"/>
      <c r="BA51" s="42"/>
      <c r="BC51" t="str">
        <f t="shared" si="0"/>
        <v/>
      </c>
      <c r="BD51">
        <f t="shared" si="1"/>
        <v>0</v>
      </c>
      <c r="BE51">
        <f t="shared" si="3"/>
        <v>0</v>
      </c>
      <c r="BF51">
        <f t="shared" si="4"/>
        <v>0</v>
      </c>
      <c r="BG51">
        <f t="shared" si="5"/>
        <v>0</v>
      </c>
      <c r="BI51" s="18" t="s">
        <v>233</v>
      </c>
      <c r="BJ51">
        <v>2</v>
      </c>
      <c r="BK51">
        <v>11</v>
      </c>
      <c r="BL51">
        <v>2</v>
      </c>
      <c r="BM51">
        <v>19</v>
      </c>
    </row>
    <row r="52" spans="1:65" x14ac:dyDescent="0.25">
      <c r="A52" s="132" t="s">
        <v>23</v>
      </c>
      <c r="B52" s="132"/>
      <c r="C52" s="132"/>
      <c r="D52" s="133"/>
      <c r="E52" s="133"/>
      <c r="F52" s="133"/>
      <c r="G52" s="133"/>
      <c r="H52" s="134"/>
      <c r="I52" s="135"/>
      <c r="J52" s="133"/>
      <c r="K52" s="133"/>
      <c r="L52" s="133"/>
      <c r="M52" s="134"/>
      <c r="N52" s="136"/>
      <c r="O52" s="133"/>
      <c r="P52" s="133"/>
      <c r="Q52" s="133"/>
      <c r="R52" s="134"/>
      <c r="S52" s="136"/>
      <c r="T52" s="133"/>
      <c r="U52" s="133"/>
      <c r="V52" s="133"/>
      <c r="W52" s="134"/>
      <c r="X52" s="136"/>
      <c r="Y52" s="133"/>
      <c r="Z52" s="133"/>
      <c r="AA52" s="133"/>
      <c r="AB52" s="134"/>
      <c r="AC52" s="136"/>
      <c r="AD52" s="133"/>
      <c r="AE52" s="133"/>
      <c r="AF52" s="133"/>
      <c r="AG52" s="134"/>
      <c r="AH52" s="135"/>
      <c r="AI52" s="133"/>
      <c r="AJ52" s="133"/>
      <c r="AK52" s="133"/>
      <c r="AL52" s="137"/>
      <c r="AM52" s="132" t="str">
        <f t="shared" si="2"/>
        <v/>
      </c>
      <c r="AN52" s="83">
        <f t="shared" si="14"/>
        <v>0</v>
      </c>
      <c r="AO52" s="72" t="str">
        <f t="shared" si="12"/>
        <v>!!</v>
      </c>
      <c r="AP52" s="1"/>
      <c r="AQ52" s="1"/>
      <c r="AR52" s="41"/>
      <c r="AS52" s="41"/>
      <c r="AT52" s="41"/>
      <c r="AU52" s="40"/>
      <c r="AV52" s="40"/>
      <c r="AW52" s="40"/>
      <c r="AX52" s="39"/>
      <c r="AY52" s="42"/>
      <c r="AZ52" s="42"/>
      <c r="BA52" s="42"/>
      <c r="BC52" t="str">
        <f t="shared" si="0"/>
        <v/>
      </c>
      <c r="BD52">
        <f t="shared" si="1"/>
        <v>0</v>
      </c>
      <c r="BE52">
        <f t="shared" si="3"/>
        <v>0</v>
      </c>
      <c r="BF52">
        <f t="shared" si="4"/>
        <v>0</v>
      </c>
      <c r="BG52">
        <f t="shared" si="5"/>
        <v>0</v>
      </c>
      <c r="BI52" s="18" t="s">
        <v>122</v>
      </c>
      <c r="BJ52">
        <v>67</v>
      </c>
      <c r="BK52">
        <v>82</v>
      </c>
      <c r="BL52">
        <v>26</v>
      </c>
      <c r="BM52">
        <v>210</v>
      </c>
    </row>
    <row r="53" spans="1:65" x14ac:dyDescent="0.25">
      <c r="A53" s="138" t="s">
        <v>21</v>
      </c>
      <c r="B53" s="138" t="s">
        <v>94</v>
      </c>
      <c r="C53" s="138" t="s">
        <v>326</v>
      </c>
      <c r="D53" s="139"/>
      <c r="E53" s="139"/>
      <c r="F53" s="139"/>
      <c r="G53" s="139"/>
      <c r="H53" s="140"/>
      <c r="I53" s="141"/>
      <c r="J53" s="139"/>
      <c r="K53" s="139"/>
      <c r="L53" s="139"/>
      <c r="M53" s="140"/>
      <c r="N53" s="142"/>
      <c r="O53" s="139"/>
      <c r="P53" s="139"/>
      <c r="Q53" s="139"/>
      <c r="R53" s="140"/>
      <c r="S53" s="142"/>
      <c r="T53" s="139"/>
      <c r="U53" s="139"/>
      <c r="V53" s="139"/>
      <c r="W53" s="140"/>
      <c r="X53" s="142"/>
      <c r="Y53" s="139"/>
      <c r="Z53" s="139"/>
      <c r="AA53" s="139"/>
      <c r="AB53" s="140"/>
      <c r="AC53" s="142"/>
      <c r="AD53" s="139"/>
      <c r="AE53" s="139"/>
      <c r="AF53" s="139"/>
      <c r="AG53" s="140"/>
      <c r="AH53" s="141">
        <v>0</v>
      </c>
      <c r="AI53" s="139">
        <v>10</v>
      </c>
      <c r="AJ53" s="139">
        <v>0</v>
      </c>
      <c r="AK53" s="139" t="s">
        <v>75</v>
      </c>
      <c r="AL53" s="143">
        <v>15</v>
      </c>
      <c r="AM53" s="138" t="str">
        <f t="shared" si="2"/>
        <v>https://oktatas.gpk.bme.hu/tad/tantargy/BMEGEGIBKSD</v>
      </c>
      <c r="AN53" s="83">
        <f t="shared" si="14"/>
        <v>5</v>
      </c>
      <c r="AO53" s="72" t="str">
        <f t="shared" si="12"/>
        <v>OK</v>
      </c>
      <c r="AP53" s="1"/>
      <c r="AQ53" s="1"/>
      <c r="AR53" s="41"/>
      <c r="AS53" s="41"/>
      <c r="AT53" s="41"/>
      <c r="AU53" s="40"/>
      <c r="AV53" s="40"/>
      <c r="AW53" s="40"/>
      <c r="AX53" s="39"/>
      <c r="AY53" s="42"/>
      <c r="AZ53" s="42"/>
      <c r="BA53" s="42"/>
      <c r="BC53" t="str">
        <f t="shared" si="0"/>
        <v>GEGI</v>
      </c>
      <c r="BD53">
        <f t="shared" si="1"/>
        <v>0</v>
      </c>
      <c r="BE53">
        <f t="shared" si="3"/>
        <v>10</v>
      </c>
      <c r="BF53">
        <f t="shared" si="4"/>
        <v>0</v>
      </c>
      <c r="BG53">
        <f t="shared" si="5"/>
        <v>15</v>
      </c>
    </row>
    <row r="54" spans="1:65" x14ac:dyDescent="0.25">
      <c r="A54" s="144" t="s">
        <v>28</v>
      </c>
      <c r="B54" s="144" t="s">
        <v>95</v>
      </c>
      <c r="C54" s="144" t="s">
        <v>374</v>
      </c>
      <c r="D54" s="145"/>
      <c r="E54" s="145"/>
      <c r="F54" s="145"/>
      <c r="G54" s="145" t="s">
        <v>99</v>
      </c>
      <c r="H54" s="146"/>
      <c r="I54" s="147"/>
      <c r="J54" s="145"/>
      <c r="K54" s="145"/>
      <c r="L54" s="145" t="s">
        <v>99</v>
      </c>
      <c r="M54" s="146"/>
      <c r="N54" s="148"/>
      <c r="O54" s="145"/>
      <c r="P54" s="145"/>
      <c r="Q54" s="145"/>
      <c r="R54" s="146"/>
      <c r="S54" s="148"/>
      <c r="T54" s="145"/>
      <c r="U54" s="145"/>
      <c r="V54" s="145"/>
      <c r="W54" s="146"/>
      <c r="X54" s="148"/>
      <c r="Y54" s="145"/>
      <c r="Z54" s="145"/>
      <c r="AA54" s="145"/>
      <c r="AB54" s="146"/>
      <c r="AC54" s="148"/>
      <c r="AD54" s="145"/>
      <c r="AE54" s="145"/>
      <c r="AF54" s="145"/>
      <c r="AG54" s="146"/>
      <c r="AH54" s="147"/>
      <c r="AI54" s="145"/>
      <c r="AJ54" s="145"/>
      <c r="AK54" s="145"/>
      <c r="AL54" s="149"/>
      <c r="AM54" s="144" t="s">
        <v>375</v>
      </c>
      <c r="AN54" s="83">
        <f t="shared" si="14"/>
        <v>0</v>
      </c>
      <c r="AO54" s="72" t="str">
        <f t="shared" si="12"/>
        <v>!!</v>
      </c>
      <c r="AP54" s="1"/>
      <c r="AQ54" s="1"/>
      <c r="AR54" s="41"/>
      <c r="AS54" s="41"/>
      <c r="AT54" s="41"/>
      <c r="AU54" s="40"/>
      <c r="AV54" s="40"/>
      <c r="AW54" s="40"/>
      <c r="AX54" s="39"/>
      <c r="AY54" s="42"/>
      <c r="AZ54" s="42"/>
      <c r="BA54" s="42"/>
      <c r="BC54" t="str">
        <f t="shared" si="0"/>
        <v>GT70</v>
      </c>
      <c r="BD54">
        <f t="shared" si="1"/>
        <v>0</v>
      </c>
      <c r="BE54">
        <f t="shared" si="3"/>
        <v>0</v>
      </c>
      <c r="BF54">
        <f t="shared" si="4"/>
        <v>0</v>
      </c>
      <c r="BG54">
        <f t="shared" si="5"/>
        <v>0</v>
      </c>
    </row>
    <row r="55" spans="1:65" x14ac:dyDescent="0.25">
      <c r="A55" s="150" t="s">
        <v>26</v>
      </c>
      <c r="B55" s="150" t="s">
        <v>96</v>
      </c>
      <c r="C55" s="150" t="s">
        <v>289</v>
      </c>
      <c r="D55" s="151">
        <v>0</v>
      </c>
      <c r="E55" s="151">
        <v>0</v>
      </c>
      <c r="F55" s="151">
        <v>0</v>
      </c>
      <c r="G55" s="151" t="s">
        <v>99</v>
      </c>
      <c r="H55" s="152">
        <v>0</v>
      </c>
      <c r="I55" s="153"/>
      <c r="J55" s="151"/>
      <c r="K55" s="151"/>
      <c r="L55" s="151"/>
      <c r="M55" s="152"/>
      <c r="N55" s="154"/>
      <c r="O55" s="151"/>
      <c r="P55" s="151"/>
      <c r="Q55" s="151"/>
      <c r="R55" s="152"/>
      <c r="S55" s="154"/>
      <c r="T55" s="151"/>
      <c r="U55" s="151"/>
      <c r="V55" s="151"/>
      <c r="W55" s="152"/>
      <c r="X55" s="154"/>
      <c r="Y55" s="151"/>
      <c r="Z55" s="151"/>
      <c r="AA55" s="151"/>
      <c r="AB55" s="152"/>
      <c r="AC55" s="154"/>
      <c r="AD55" s="151"/>
      <c r="AE55" s="151"/>
      <c r="AF55" s="151"/>
      <c r="AG55" s="152"/>
      <c r="AH55" s="153"/>
      <c r="AI55" s="151"/>
      <c r="AJ55" s="151"/>
      <c r="AK55" s="151"/>
      <c r="AL55" s="155"/>
      <c r="AM55" s="150" t="str">
        <f t="shared" si="2"/>
        <v>https://oktatas.gpk.bme.hu/tad/tantargy/BMEGEMTBKMV</v>
      </c>
      <c r="AN55" s="83">
        <f t="shared" si="14"/>
        <v>0</v>
      </c>
      <c r="AO55" s="72" t="str">
        <f t="shared" si="12"/>
        <v>!!</v>
      </c>
      <c r="AP55" s="1"/>
      <c r="AQ55" s="1"/>
      <c r="AR55" s="41"/>
      <c r="AS55" s="41"/>
      <c r="AT55" s="41"/>
      <c r="AU55" s="40"/>
      <c r="AV55" s="40"/>
      <c r="AW55" s="40"/>
      <c r="AX55" s="39"/>
      <c r="AY55" s="42"/>
      <c r="AZ55" s="42"/>
      <c r="BA55" s="42"/>
      <c r="BC55" t="str">
        <f t="shared" si="0"/>
        <v>GEMT</v>
      </c>
      <c r="BD55">
        <f t="shared" si="1"/>
        <v>0</v>
      </c>
      <c r="BE55">
        <f t="shared" si="3"/>
        <v>0</v>
      </c>
      <c r="BF55">
        <f t="shared" si="4"/>
        <v>0</v>
      </c>
      <c r="BG55">
        <f t="shared" si="5"/>
        <v>0</v>
      </c>
    </row>
    <row r="56" spans="1:65" x14ac:dyDescent="0.25">
      <c r="A56" s="150" t="s">
        <v>26</v>
      </c>
      <c r="B56" s="150" t="s">
        <v>97</v>
      </c>
      <c r="C56" s="150" t="s">
        <v>290</v>
      </c>
      <c r="D56" s="151"/>
      <c r="E56" s="151"/>
      <c r="F56" s="151"/>
      <c r="G56" s="151"/>
      <c r="H56" s="152"/>
      <c r="I56" s="153"/>
      <c r="J56" s="151"/>
      <c r="K56" s="151"/>
      <c r="L56" s="151"/>
      <c r="M56" s="152"/>
      <c r="N56" s="154">
        <v>0</v>
      </c>
      <c r="O56" s="151">
        <v>0</v>
      </c>
      <c r="P56" s="151">
        <v>0</v>
      </c>
      <c r="Q56" s="151" t="s">
        <v>197</v>
      </c>
      <c r="R56" s="152">
        <v>0</v>
      </c>
      <c r="S56" s="154"/>
      <c r="T56" s="151"/>
      <c r="U56" s="151"/>
      <c r="V56" s="151"/>
      <c r="W56" s="152"/>
      <c r="X56" s="154"/>
      <c r="Y56" s="151"/>
      <c r="Z56" s="151"/>
      <c r="AA56" s="151"/>
      <c r="AB56" s="152"/>
      <c r="AC56" s="154"/>
      <c r="AD56" s="151"/>
      <c r="AE56" s="151"/>
      <c r="AF56" s="151"/>
      <c r="AG56" s="152"/>
      <c r="AH56" s="153"/>
      <c r="AI56" s="151"/>
      <c r="AJ56" s="151"/>
      <c r="AK56" s="151"/>
      <c r="AL56" s="155"/>
      <c r="AM56" s="150" t="str">
        <f t="shared" si="2"/>
        <v>TTK portál</v>
      </c>
      <c r="AN56" s="83">
        <f t="shared" si="14"/>
        <v>0</v>
      </c>
      <c r="AO56" s="72" t="str">
        <f t="shared" si="12"/>
        <v>!!</v>
      </c>
      <c r="AP56" s="1"/>
      <c r="AQ56" s="1"/>
      <c r="AR56" s="41"/>
      <c r="AS56" s="41"/>
      <c r="AT56" s="41"/>
      <c r="AU56" s="40"/>
      <c r="AV56" s="40"/>
      <c r="AW56" s="40"/>
      <c r="AX56" s="39"/>
      <c r="AY56" s="42"/>
      <c r="AZ56" s="42"/>
      <c r="BA56" s="42"/>
      <c r="BC56" t="str">
        <f t="shared" si="0"/>
        <v>TE93</v>
      </c>
      <c r="BD56">
        <f t="shared" si="1"/>
        <v>0</v>
      </c>
      <c r="BE56">
        <f t="shared" si="3"/>
        <v>0</v>
      </c>
      <c r="BF56">
        <f t="shared" si="4"/>
        <v>0</v>
      </c>
      <c r="BG56">
        <f t="shared" si="5"/>
        <v>0</v>
      </c>
    </row>
    <row r="57" spans="1:65" x14ac:dyDescent="0.25">
      <c r="A57" s="150" t="s">
        <v>26</v>
      </c>
      <c r="B57" s="150" t="s">
        <v>344</v>
      </c>
      <c r="C57" s="150" t="s">
        <v>366</v>
      </c>
      <c r="D57" s="151"/>
      <c r="E57" s="151"/>
      <c r="F57" s="151"/>
      <c r="G57" s="151"/>
      <c r="H57" s="152"/>
      <c r="I57" s="153"/>
      <c r="J57" s="151"/>
      <c r="K57" s="151"/>
      <c r="L57" s="151"/>
      <c r="M57" s="152"/>
      <c r="N57" s="154">
        <v>0</v>
      </c>
      <c r="O57" s="151">
        <v>0</v>
      </c>
      <c r="P57" s="151">
        <v>0</v>
      </c>
      <c r="Q57" s="151" t="s">
        <v>197</v>
      </c>
      <c r="R57" s="152">
        <v>0</v>
      </c>
      <c r="S57" s="154"/>
      <c r="T57" s="151"/>
      <c r="U57" s="151"/>
      <c r="V57" s="151"/>
      <c r="W57" s="152"/>
      <c r="X57" s="154"/>
      <c r="Y57" s="151"/>
      <c r="Z57" s="151"/>
      <c r="AA57" s="151"/>
      <c r="AB57" s="152"/>
      <c r="AC57" s="154"/>
      <c r="AD57" s="151"/>
      <c r="AE57" s="151"/>
      <c r="AF57" s="151"/>
      <c r="AG57" s="152"/>
      <c r="AH57" s="153"/>
      <c r="AI57" s="151"/>
      <c r="AJ57" s="151"/>
      <c r="AK57" s="151"/>
      <c r="AL57" s="155"/>
      <c r="AM57" s="150" t="str">
        <f t="shared" si="2"/>
        <v>https://oktatas.gpk.bme.hu/tad/tantargy/BMEGEMMBTMS</v>
      </c>
      <c r="AN57" s="83">
        <f t="shared" si="14"/>
        <v>0</v>
      </c>
      <c r="AO57" s="72" t="str">
        <f t="shared" si="12"/>
        <v>!!</v>
      </c>
      <c r="AP57" s="1"/>
      <c r="AQ57" s="1"/>
      <c r="AR57" s="41"/>
      <c r="AS57" s="41"/>
      <c r="AT57" s="41"/>
      <c r="AU57" s="40"/>
      <c r="AV57" s="40"/>
      <c r="AW57" s="40"/>
      <c r="AX57" s="39"/>
      <c r="AY57" s="42"/>
      <c r="AZ57" s="42"/>
      <c r="BA57" s="42"/>
      <c r="BC57" t="str">
        <f t="shared" si="0"/>
        <v>GEMM</v>
      </c>
      <c r="BD57">
        <f t="shared" si="1"/>
        <v>0</v>
      </c>
      <c r="BE57">
        <f t="shared" si="3"/>
        <v>0</v>
      </c>
      <c r="BF57">
        <f t="shared" si="4"/>
        <v>0</v>
      </c>
      <c r="BG57">
        <f t="shared" si="5"/>
        <v>0</v>
      </c>
    </row>
    <row r="58" spans="1:65" x14ac:dyDescent="0.25">
      <c r="A58" s="150" t="s">
        <v>26</v>
      </c>
      <c r="B58" s="150" t="s">
        <v>98</v>
      </c>
      <c r="C58" s="150" t="s">
        <v>327</v>
      </c>
      <c r="D58" s="151"/>
      <c r="E58" s="151"/>
      <c r="F58" s="151"/>
      <c r="G58" s="151"/>
      <c r="H58" s="152"/>
      <c r="I58" s="153"/>
      <c r="J58" s="151"/>
      <c r="K58" s="151"/>
      <c r="L58" s="151"/>
      <c r="M58" s="152"/>
      <c r="N58" s="154"/>
      <c r="O58" s="151"/>
      <c r="P58" s="151"/>
      <c r="Q58" s="151"/>
      <c r="R58" s="152"/>
      <c r="S58" s="154"/>
      <c r="T58" s="151"/>
      <c r="U58" s="151"/>
      <c r="V58" s="151"/>
      <c r="W58" s="152"/>
      <c r="X58" s="154"/>
      <c r="Y58" s="151"/>
      <c r="Z58" s="151"/>
      <c r="AA58" s="151"/>
      <c r="AB58" s="152"/>
      <c r="AC58" s="154"/>
      <c r="AD58" s="151"/>
      <c r="AE58" s="151"/>
      <c r="AF58" s="151"/>
      <c r="AG58" s="152"/>
      <c r="AH58" s="153">
        <v>0</v>
      </c>
      <c r="AI58" s="151">
        <v>0</v>
      </c>
      <c r="AJ58" s="151">
        <v>0</v>
      </c>
      <c r="AK58" s="151" t="s">
        <v>99</v>
      </c>
      <c r="AL58" s="155">
        <v>0</v>
      </c>
      <c r="AM58" s="150" t="str">
        <f t="shared" si="2"/>
        <v>https://oktatas.gpk.bme.hu/tad/tantargy/BMEGEGIBKSZ</v>
      </c>
      <c r="AN58" s="83">
        <f t="shared" si="14"/>
        <v>0</v>
      </c>
      <c r="AO58" s="72" t="str">
        <f t="shared" si="12"/>
        <v>!!</v>
      </c>
      <c r="AP58" s="1"/>
      <c r="AQ58" s="1"/>
      <c r="AR58" s="41"/>
      <c r="AS58" s="41"/>
      <c r="AT58" s="41"/>
      <c r="AU58" s="40"/>
      <c r="AV58" s="40"/>
      <c r="AW58" s="40"/>
      <c r="AX58" s="39"/>
      <c r="AY58" s="42"/>
      <c r="AZ58" s="42"/>
      <c r="BA58" s="42"/>
      <c r="BC58" t="str">
        <f t="shared" si="0"/>
        <v>GEGI</v>
      </c>
      <c r="BD58">
        <f t="shared" si="1"/>
        <v>0</v>
      </c>
      <c r="BE58">
        <f t="shared" si="3"/>
        <v>0</v>
      </c>
      <c r="BF58">
        <f t="shared" si="4"/>
        <v>0</v>
      </c>
      <c r="BG58">
        <f t="shared" si="5"/>
        <v>0</v>
      </c>
    </row>
    <row r="59" spans="1:65" x14ac:dyDescent="0.25">
      <c r="A59" s="156" t="s">
        <v>24</v>
      </c>
      <c r="B59" s="156" t="s">
        <v>189</v>
      </c>
      <c r="C59" s="156"/>
      <c r="D59" s="157"/>
      <c r="E59" s="157"/>
      <c r="F59" s="157"/>
      <c r="G59" s="157"/>
      <c r="H59" s="158"/>
      <c r="I59" s="159"/>
      <c r="J59" s="157"/>
      <c r="K59" s="157"/>
      <c r="L59" s="157"/>
      <c r="M59" s="158"/>
      <c r="N59" s="160"/>
      <c r="O59" s="157"/>
      <c r="P59" s="157"/>
      <c r="Q59" s="157"/>
      <c r="R59" s="158"/>
      <c r="S59" s="160">
        <v>0</v>
      </c>
      <c r="T59" s="157">
        <v>2</v>
      </c>
      <c r="U59" s="157">
        <v>1</v>
      </c>
      <c r="V59" s="157" t="s">
        <v>75</v>
      </c>
      <c r="W59" s="158">
        <v>4</v>
      </c>
      <c r="X59" s="160"/>
      <c r="Y59" s="157"/>
      <c r="Z59" s="157"/>
      <c r="AA59" s="157"/>
      <c r="AB59" s="158"/>
      <c r="AC59" s="160"/>
      <c r="AD59" s="157"/>
      <c r="AE59" s="157"/>
      <c r="AF59" s="157"/>
      <c r="AG59" s="158"/>
      <c r="AH59" s="159"/>
      <c r="AI59" s="157"/>
      <c r="AJ59" s="157"/>
      <c r="AK59" s="157"/>
      <c r="AL59" s="161"/>
      <c r="AM59" s="156" t="str">
        <f t="shared" si="2"/>
        <v/>
      </c>
      <c r="AN59" s="83">
        <f t="shared" si="14"/>
        <v>1</v>
      </c>
      <c r="AO59" s="72" t="str">
        <f t="shared" si="12"/>
        <v>OK</v>
      </c>
      <c r="AP59" s="1"/>
      <c r="AQ59" s="1"/>
      <c r="AR59" s="41"/>
      <c r="AS59" s="41"/>
      <c r="AT59" s="41"/>
      <c r="AU59" s="40"/>
      <c r="AV59" s="40"/>
      <c r="AW59" s="40"/>
      <c r="AX59" s="39"/>
      <c r="AY59" s="42"/>
      <c r="AZ59" s="42"/>
      <c r="BA59" s="42"/>
      <c r="BD59">
        <f t="shared" ref="BD59:BD61" si="23">D59+I59+N59+S59+X59+AC59+AH59</f>
        <v>0</v>
      </c>
      <c r="BE59">
        <f t="shared" ref="BE59:BE61" si="24">E59+J59+O59+T59+Y59+AD59+AI59</f>
        <v>2</v>
      </c>
      <c r="BF59">
        <f t="shared" ref="BF59:BF61" si="25">F59+K59+P59+U59+Z59+AE59+AJ59</f>
        <v>1</v>
      </c>
      <c r="BG59">
        <f t="shared" ref="BG59:BG61" si="26">H59+M59+R59+W59+AB59+AG59+AL59</f>
        <v>4</v>
      </c>
    </row>
    <row r="60" spans="1:65" x14ac:dyDescent="0.25">
      <c r="A60" s="156" t="s">
        <v>24</v>
      </c>
      <c r="B60" s="156" t="s">
        <v>189</v>
      </c>
      <c r="C60" s="156"/>
      <c r="D60" s="157"/>
      <c r="E60" s="157"/>
      <c r="F60" s="157"/>
      <c r="G60" s="157"/>
      <c r="H60" s="158"/>
      <c r="I60" s="159"/>
      <c r="J60" s="157"/>
      <c r="K60" s="157"/>
      <c r="L60" s="157"/>
      <c r="M60" s="158"/>
      <c r="N60" s="160"/>
      <c r="O60" s="157"/>
      <c r="P60" s="157"/>
      <c r="Q60" s="157"/>
      <c r="R60" s="158"/>
      <c r="S60" s="160"/>
      <c r="T60" s="157"/>
      <c r="U60" s="157"/>
      <c r="V60" s="157"/>
      <c r="W60" s="158"/>
      <c r="X60" s="160">
        <v>0</v>
      </c>
      <c r="Y60" s="157">
        <v>3</v>
      </c>
      <c r="Z60" s="157">
        <v>1</v>
      </c>
      <c r="AA60" s="157" t="s">
        <v>75</v>
      </c>
      <c r="AB60" s="158">
        <v>5</v>
      </c>
      <c r="AC60" s="160"/>
      <c r="AD60" s="157"/>
      <c r="AE60" s="157"/>
      <c r="AF60" s="157"/>
      <c r="AG60" s="158"/>
      <c r="AH60" s="159"/>
      <c r="AI60" s="157"/>
      <c r="AJ60" s="157"/>
      <c r="AK60" s="157"/>
      <c r="AL60" s="161"/>
      <c r="AM60" s="156" t="str">
        <f t="shared" si="2"/>
        <v/>
      </c>
      <c r="AN60" s="83">
        <f t="shared" si="14"/>
        <v>1</v>
      </c>
      <c r="AO60" s="72" t="str">
        <f t="shared" si="12"/>
        <v>OK</v>
      </c>
      <c r="AP60" s="1"/>
      <c r="AQ60" s="1"/>
      <c r="AR60" s="41"/>
      <c r="AS60" s="41"/>
      <c r="AT60" s="41"/>
      <c r="AU60" s="40"/>
      <c r="AV60" s="40"/>
      <c r="AW60" s="40"/>
      <c r="AX60" s="39"/>
      <c r="AY60" s="42"/>
      <c r="AZ60" s="42"/>
      <c r="BA60" s="42"/>
      <c r="BD60">
        <f t="shared" si="23"/>
        <v>0</v>
      </c>
      <c r="BE60">
        <f t="shared" si="24"/>
        <v>3</v>
      </c>
      <c r="BF60">
        <f t="shared" si="25"/>
        <v>1</v>
      </c>
      <c r="BG60">
        <f t="shared" si="26"/>
        <v>5</v>
      </c>
    </row>
    <row r="61" spans="1:65" x14ac:dyDescent="0.25">
      <c r="A61" s="156" t="s">
        <v>24</v>
      </c>
      <c r="B61" s="156" t="s">
        <v>189</v>
      </c>
      <c r="C61" s="156"/>
      <c r="D61" s="157"/>
      <c r="E61" s="157"/>
      <c r="F61" s="157"/>
      <c r="G61" s="157"/>
      <c r="H61" s="158"/>
      <c r="I61" s="159"/>
      <c r="J61" s="157"/>
      <c r="K61" s="157"/>
      <c r="L61" s="157"/>
      <c r="M61" s="158"/>
      <c r="N61" s="160"/>
      <c r="O61" s="157"/>
      <c r="P61" s="157"/>
      <c r="Q61" s="157"/>
      <c r="R61" s="158"/>
      <c r="S61" s="160"/>
      <c r="T61" s="157"/>
      <c r="U61" s="157"/>
      <c r="V61" s="157"/>
      <c r="W61" s="158"/>
      <c r="X61" s="160"/>
      <c r="Y61" s="157"/>
      <c r="Z61" s="157"/>
      <c r="AA61" s="157"/>
      <c r="AB61" s="158"/>
      <c r="AC61" s="160">
        <v>1</v>
      </c>
      <c r="AD61" s="157">
        <v>2</v>
      </c>
      <c r="AE61" s="157">
        <v>1</v>
      </c>
      <c r="AF61" s="157" t="s">
        <v>75</v>
      </c>
      <c r="AG61" s="158">
        <v>5</v>
      </c>
      <c r="AH61" s="159"/>
      <c r="AI61" s="157"/>
      <c r="AJ61" s="157"/>
      <c r="AK61" s="157"/>
      <c r="AL61" s="161"/>
      <c r="AM61" s="156" t="str">
        <f t="shared" si="2"/>
        <v/>
      </c>
      <c r="AN61" s="83">
        <f t="shared" si="14"/>
        <v>1</v>
      </c>
      <c r="AO61" s="72" t="str">
        <f>IF(OR(H61&gt;=4,M61&gt;=4,R61&gt;=4,W61&gt;=4,AB61&gt;=4,AG61&gt;=4,AL61&gt;=4),"OK","!!")</f>
        <v>OK</v>
      </c>
      <c r="AP61" s="1"/>
      <c r="AQ61" s="1"/>
      <c r="AR61" s="41"/>
      <c r="AS61" s="41"/>
      <c r="AT61" s="41"/>
      <c r="AU61" s="40"/>
      <c r="AV61" s="40"/>
      <c r="AW61" s="40"/>
      <c r="AX61" s="39"/>
      <c r="AY61" s="42"/>
      <c r="AZ61" s="42"/>
      <c r="BA61" s="42"/>
      <c r="BD61">
        <f t="shared" si="23"/>
        <v>1</v>
      </c>
      <c r="BE61">
        <f t="shared" si="24"/>
        <v>2</v>
      </c>
      <c r="BF61">
        <f t="shared" si="25"/>
        <v>1</v>
      </c>
      <c r="BG61">
        <f t="shared" si="26"/>
        <v>5</v>
      </c>
    </row>
    <row r="62" spans="1:65" x14ac:dyDescent="0.25">
      <c r="A62" s="156" t="s">
        <v>24</v>
      </c>
      <c r="B62" s="156" t="s">
        <v>189</v>
      </c>
      <c r="C62" s="156"/>
      <c r="D62" s="157"/>
      <c r="E62" s="157"/>
      <c r="F62" s="157"/>
      <c r="G62" s="157"/>
      <c r="H62" s="158"/>
      <c r="I62" s="159"/>
      <c r="J62" s="157"/>
      <c r="K62" s="157"/>
      <c r="L62" s="157"/>
      <c r="M62" s="158"/>
      <c r="N62" s="160"/>
      <c r="O62" s="157"/>
      <c r="P62" s="157"/>
      <c r="Q62" s="157"/>
      <c r="R62" s="158"/>
      <c r="S62" s="160"/>
      <c r="T62" s="157"/>
      <c r="U62" s="157"/>
      <c r="V62" s="157"/>
      <c r="W62" s="158"/>
      <c r="X62" s="160"/>
      <c r="Y62" s="157"/>
      <c r="Z62" s="157"/>
      <c r="AA62" s="157"/>
      <c r="AB62" s="158"/>
      <c r="AC62" s="160">
        <v>0</v>
      </c>
      <c r="AD62" s="157">
        <v>4</v>
      </c>
      <c r="AE62" s="157">
        <v>0</v>
      </c>
      <c r="AF62" s="157" t="s">
        <v>75</v>
      </c>
      <c r="AG62" s="158">
        <v>5</v>
      </c>
      <c r="AH62" s="159"/>
      <c r="AI62" s="157"/>
      <c r="AJ62" s="157"/>
      <c r="AK62" s="157"/>
      <c r="AL62" s="161"/>
      <c r="AM62" s="156" t="str">
        <f t="shared" si="2"/>
        <v/>
      </c>
      <c r="AN62" s="83">
        <f t="shared" si="14"/>
        <v>1</v>
      </c>
      <c r="AO62" s="72" t="str">
        <f>IF(OR(H62&gt;=4,M62&gt;=4,R62&gt;=4,W62&gt;=4,AB62&gt;=4,AG62&gt;=4,AL62&gt;=4),"OK","!!")</f>
        <v>OK</v>
      </c>
      <c r="AP62" s="1"/>
      <c r="AQ62" s="1"/>
      <c r="AR62" s="41"/>
      <c r="AS62" s="41"/>
      <c r="AT62" s="41"/>
      <c r="AU62" s="40"/>
      <c r="AV62" s="40"/>
      <c r="AW62" s="40"/>
      <c r="AX62" s="39"/>
      <c r="AY62" s="42"/>
      <c r="AZ62" s="42"/>
      <c r="BA62" s="42"/>
      <c r="BD62">
        <f t="shared" ref="BD62:BD69" si="27">D62+I62+N62+S62+X62+AC62+AH62</f>
        <v>0</v>
      </c>
      <c r="BE62">
        <f t="shared" si="3"/>
        <v>4</v>
      </c>
      <c r="BF62">
        <f t="shared" si="4"/>
        <v>0</v>
      </c>
      <c r="BG62">
        <f t="shared" si="5"/>
        <v>5</v>
      </c>
    </row>
    <row r="63" spans="1:65" x14ac:dyDescent="0.25">
      <c r="A63" s="156" t="s">
        <v>24</v>
      </c>
      <c r="B63" s="156" t="s">
        <v>189</v>
      </c>
      <c r="C63" s="156"/>
      <c r="D63" s="157"/>
      <c r="E63" s="157"/>
      <c r="F63" s="157"/>
      <c r="G63" s="157"/>
      <c r="H63" s="158"/>
      <c r="I63" s="159"/>
      <c r="J63" s="157"/>
      <c r="K63" s="157"/>
      <c r="L63" s="157"/>
      <c r="M63" s="158"/>
      <c r="N63" s="160"/>
      <c r="O63" s="157"/>
      <c r="P63" s="157"/>
      <c r="Q63" s="157"/>
      <c r="R63" s="158"/>
      <c r="S63" s="160"/>
      <c r="T63" s="157"/>
      <c r="U63" s="157"/>
      <c r="V63" s="157"/>
      <c r="W63" s="158"/>
      <c r="X63" s="160"/>
      <c r="Y63" s="157"/>
      <c r="Z63" s="157"/>
      <c r="AA63" s="157"/>
      <c r="AB63" s="158"/>
      <c r="AC63" s="160"/>
      <c r="AD63" s="157"/>
      <c r="AE63" s="157"/>
      <c r="AF63" s="157"/>
      <c r="AG63" s="158"/>
      <c r="AH63" s="159">
        <v>0</v>
      </c>
      <c r="AI63" s="157">
        <v>0</v>
      </c>
      <c r="AJ63" s="157">
        <v>2</v>
      </c>
      <c r="AK63" s="157" t="s">
        <v>75</v>
      </c>
      <c r="AL63" s="161">
        <v>3</v>
      </c>
      <c r="AM63" s="156" t="str">
        <f t="shared" si="2"/>
        <v/>
      </c>
      <c r="AN63" s="83">
        <f t="shared" si="14"/>
        <v>1</v>
      </c>
      <c r="AO63" s="72" t="str">
        <f t="shared" si="12"/>
        <v>!!</v>
      </c>
      <c r="AP63" s="1"/>
      <c r="AQ63" s="1"/>
      <c r="AR63" s="41"/>
      <c r="AS63" s="41"/>
      <c r="AT63" s="41"/>
      <c r="AU63" s="40"/>
      <c r="AV63" s="40"/>
      <c r="AW63" s="40"/>
      <c r="AX63" s="39"/>
      <c r="AY63" s="42"/>
      <c r="AZ63" s="42"/>
      <c r="BA63" s="42"/>
      <c r="BC63" t="str">
        <f t="shared" si="0"/>
        <v/>
      </c>
      <c r="BD63">
        <f t="shared" si="27"/>
        <v>0</v>
      </c>
      <c r="BE63">
        <f t="shared" si="3"/>
        <v>0</v>
      </c>
      <c r="BF63">
        <f t="shared" si="4"/>
        <v>2</v>
      </c>
      <c r="BG63">
        <f t="shared" si="5"/>
        <v>3</v>
      </c>
    </row>
    <row r="64" spans="1:65" x14ac:dyDescent="0.25">
      <c r="A64" s="156" t="s">
        <v>24</v>
      </c>
      <c r="B64" s="156" t="s">
        <v>189</v>
      </c>
      <c r="C64" s="156"/>
      <c r="D64" s="157"/>
      <c r="E64" s="157"/>
      <c r="F64" s="157"/>
      <c r="G64" s="157"/>
      <c r="H64" s="158"/>
      <c r="I64" s="159"/>
      <c r="J64" s="157"/>
      <c r="K64" s="157"/>
      <c r="L64" s="157"/>
      <c r="M64" s="158"/>
      <c r="N64" s="160"/>
      <c r="O64" s="157"/>
      <c r="P64" s="157"/>
      <c r="Q64" s="157"/>
      <c r="R64" s="158"/>
      <c r="S64" s="160"/>
      <c r="T64" s="157"/>
      <c r="U64" s="157"/>
      <c r="V64" s="157"/>
      <c r="W64" s="158"/>
      <c r="X64" s="160"/>
      <c r="Y64" s="157"/>
      <c r="Z64" s="157"/>
      <c r="AA64" s="157"/>
      <c r="AB64" s="158"/>
      <c r="AC64" s="160"/>
      <c r="AD64" s="157"/>
      <c r="AE64" s="157"/>
      <c r="AF64" s="157"/>
      <c r="AG64" s="158"/>
      <c r="AH64" s="159">
        <v>1</v>
      </c>
      <c r="AI64" s="157">
        <v>2</v>
      </c>
      <c r="AJ64" s="157">
        <v>0</v>
      </c>
      <c r="AK64" s="157" t="s">
        <v>75</v>
      </c>
      <c r="AL64" s="161">
        <v>4</v>
      </c>
      <c r="AM64" s="156" t="str">
        <f t="shared" si="2"/>
        <v/>
      </c>
      <c r="AN64" s="83">
        <f t="shared" si="14"/>
        <v>1</v>
      </c>
      <c r="AO64" s="72" t="str">
        <f t="shared" si="12"/>
        <v>OK</v>
      </c>
      <c r="AP64" s="1"/>
      <c r="AQ64" s="1"/>
      <c r="AR64" s="41"/>
      <c r="AS64" s="41"/>
      <c r="AT64" s="41"/>
      <c r="AU64" s="40"/>
      <c r="AV64" s="40"/>
      <c r="AW64" s="40"/>
      <c r="AX64" s="39"/>
      <c r="AY64" s="42"/>
      <c r="AZ64" s="42"/>
      <c r="BA64" s="42"/>
      <c r="BC64" t="str">
        <f t="shared" si="0"/>
        <v/>
      </c>
      <c r="BD64">
        <f t="shared" si="27"/>
        <v>1</v>
      </c>
      <c r="BE64">
        <f t="shared" si="3"/>
        <v>2</v>
      </c>
      <c r="BF64">
        <f t="shared" si="4"/>
        <v>0</v>
      </c>
      <c r="BG64">
        <f t="shared" si="5"/>
        <v>4</v>
      </c>
    </row>
    <row r="65" spans="1:59" x14ac:dyDescent="0.25">
      <c r="A65" s="162" t="s">
        <v>26</v>
      </c>
      <c r="B65" s="163" t="s">
        <v>292</v>
      </c>
      <c r="C65" s="163" t="s">
        <v>303</v>
      </c>
      <c r="D65" s="164">
        <v>0</v>
      </c>
      <c r="E65" s="165">
        <v>0</v>
      </c>
      <c r="F65" s="165">
        <v>0</v>
      </c>
      <c r="G65" s="165" t="s">
        <v>197</v>
      </c>
      <c r="H65" s="166">
        <v>0</v>
      </c>
      <c r="I65" s="31"/>
      <c r="J65" s="28"/>
      <c r="K65" s="28"/>
      <c r="L65" s="28"/>
      <c r="M65" s="29"/>
      <c r="N65" s="30"/>
      <c r="O65" s="28"/>
      <c r="P65" s="28"/>
      <c r="Q65" s="28"/>
      <c r="R65" s="29"/>
      <c r="S65" s="30"/>
      <c r="T65" s="28"/>
      <c r="U65" s="28"/>
      <c r="V65" s="28"/>
      <c r="W65" s="29"/>
      <c r="X65" s="30"/>
      <c r="Y65" s="28"/>
      <c r="Z65" s="28"/>
      <c r="AA65" s="28"/>
      <c r="AB65" s="29"/>
      <c r="AC65" s="30"/>
      <c r="AD65" s="28"/>
      <c r="AE65" s="28"/>
      <c r="AF65" s="28"/>
      <c r="AG65" s="29"/>
      <c r="AH65" s="31"/>
      <c r="AI65" s="28"/>
      <c r="AJ65" s="28"/>
      <c r="AK65" s="28"/>
      <c r="AL65" s="32"/>
      <c r="AM65" s="167" t="str">
        <f t="shared" si="2"/>
        <v>TTK portál</v>
      </c>
      <c r="AN65" s="83">
        <f>(H65-SUM(D65:F65))+(M65-SUM(I65:K65))+(R65-SUM(N65:P65))+(W65-SUM(S65:U65))+(AB65-SUM(X65:Z65))+(AG65-SUM(AC65:AE65))+(AL65-SUM(AH65:AJ65))</f>
        <v>0</v>
      </c>
      <c r="AO65" s="72" t="str">
        <f t="shared" si="12"/>
        <v>!!</v>
      </c>
      <c r="AP65" s="1"/>
      <c r="AQ65" s="1"/>
      <c r="AR65" s="41"/>
      <c r="AS65" s="41"/>
      <c r="AT65" s="41"/>
      <c r="AU65" s="40"/>
      <c r="AV65" s="40"/>
      <c r="AW65" s="40"/>
      <c r="AX65" s="39"/>
      <c r="AY65" s="42"/>
      <c r="AZ65" s="42"/>
      <c r="BA65" s="42"/>
      <c r="BC65" t="str">
        <f t="shared" si="0"/>
        <v>TE90</v>
      </c>
      <c r="BD65">
        <f t="shared" si="27"/>
        <v>0</v>
      </c>
      <c r="BE65">
        <f t="shared" si="3"/>
        <v>0</v>
      </c>
      <c r="BF65">
        <f t="shared" si="4"/>
        <v>0</v>
      </c>
      <c r="BG65">
        <f t="shared" si="5"/>
        <v>0</v>
      </c>
    </row>
    <row r="66" spans="1:59" x14ac:dyDescent="0.25">
      <c r="A66" s="162" t="s">
        <v>23</v>
      </c>
      <c r="B66" s="163" t="s">
        <v>304</v>
      </c>
      <c r="C66" s="163" t="s">
        <v>305</v>
      </c>
      <c r="D66" s="164">
        <v>0</v>
      </c>
      <c r="E66" s="165">
        <v>2</v>
      </c>
      <c r="F66" s="165">
        <v>0</v>
      </c>
      <c r="G66" s="165" t="s">
        <v>75</v>
      </c>
      <c r="H66" s="166">
        <v>3</v>
      </c>
      <c r="I66" s="31"/>
      <c r="J66" s="28"/>
      <c r="K66" s="28"/>
      <c r="L66" s="28"/>
      <c r="M66" s="29"/>
      <c r="N66" s="30"/>
      <c r="O66" s="28"/>
      <c r="P66" s="28"/>
      <c r="Q66" s="28"/>
      <c r="R66" s="29"/>
      <c r="S66" s="30"/>
      <c r="T66" s="28"/>
      <c r="U66" s="28"/>
      <c r="V66" s="28"/>
      <c r="W66" s="29"/>
      <c r="X66" s="30"/>
      <c r="Y66" s="28"/>
      <c r="Z66" s="28"/>
      <c r="AA66" s="28"/>
      <c r="AB66" s="29"/>
      <c r="AC66" s="30"/>
      <c r="AD66" s="28"/>
      <c r="AE66" s="28"/>
      <c r="AF66" s="28"/>
      <c r="AG66" s="29"/>
      <c r="AH66" s="31"/>
      <c r="AI66" s="28"/>
      <c r="AJ66" s="28"/>
      <c r="AK66" s="28"/>
      <c r="AL66" s="32"/>
      <c r="AM66" s="167" t="str">
        <f t="shared" si="2"/>
        <v>TTK portál</v>
      </c>
      <c r="AN66" s="83">
        <f>(H66-SUM(D66:F66))+(M66-SUM(I66:K66))+(R66-SUM(N66:P66))+(W66-SUM(S66:U66))+(AB66-SUM(X66:Z66))+(AG66-SUM(AC66:AE66))+(AL66-SUM(AH66:AJ66))</f>
        <v>1</v>
      </c>
      <c r="AO66" s="72" t="str">
        <f t="shared" si="12"/>
        <v>!!</v>
      </c>
      <c r="AP66" s="1"/>
      <c r="AQ66" s="1"/>
      <c r="AR66" s="41"/>
      <c r="AS66" s="41"/>
      <c r="AT66" s="41"/>
      <c r="AU66" s="40"/>
      <c r="AV66" s="40"/>
      <c r="AW66" s="40"/>
      <c r="AX66" s="39"/>
      <c r="AY66" s="42" t="str">
        <f>C5</f>
        <v>BMETE93BG01</v>
      </c>
      <c r="AZ66" s="42" t="s">
        <v>310</v>
      </c>
      <c r="BA66" s="42"/>
      <c r="BC66" t="str">
        <f t="shared" si="0"/>
        <v>TE90</v>
      </c>
      <c r="BD66">
        <f t="shared" si="27"/>
        <v>0</v>
      </c>
      <c r="BE66">
        <f t="shared" si="3"/>
        <v>2</v>
      </c>
      <c r="BF66">
        <f t="shared" si="4"/>
        <v>0</v>
      </c>
      <c r="BG66">
        <f t="shared" si="5"/>
        <v>3</v>
      </c>
    </row>
    <row r="67" spans="1:59" x14ac:dyDescent="0.25">
      <c r="A67" s="162" t="s">
        <v>23</v>
      </c>
      <c r="B67" s="163" t="s">
        <v>306</v>
      </c>
      <c r="C67" s="163" t="s">
        <v>293</v>
      </c>
      <c r="D67" s="164">
        <v>2</v>
      </c>
      <c r="E67" s="165">
        <v>0</v>
      </c>
      <c r="F67" s="165">
        <v>0</v>
      </c>
      <c r="G67" s="165" t="s">
        <v>75</v>
      </c>
      <c r="H67" s="166">
        <v>3</v>
      </c>
      <c r="I67" s="31"/>
      <c r="J67" s="28"/>
      <c r="K67" s="28"/>
      <c r="L67" s="28"/>
      <c r="M67" s="29"/>
      <c r="N67" s="30"/>
      <c r="O67" s="28"/>
      <c r="P67" s="28"/>
      <c r="Q67" s="28"/>
      <c r="R67" s="29"/>
      <c r="S67" s="30"/>
      <c r="T67" s="28"/>
      <c r="U67" s="28"/>
      <c r="V67" s="28"/>
      <c r="W67" s="29"/>
      <c r="X67" s="30"/>
      <c r="Y67" s="28"/>
      <c r="Z67" s="28"/>
      <c r="AA67" s="28"/>
      <c r="AB67" s="29"/>
      <c r="AC67" s="30"/>
      <c r="AD67" s="28"/>
      <c r="AE67" s="28"/>
      <c r="AF67" s="28"/>
      <c r="AG67" s="29"/>
      <c r="AH67" s="31"/>
      <c r="AI67" s="28"/>
      <c r="AJ67" s="28"/>
      <c r="AK67" s="28"/>
      <c r="AL67" s="32"/>
      <c r="AM67" s="167" t="str">
        <f t="shared" si="2"/>
        <v>TTK portál</v>
      </c>
      <c r="AN67" s="83">
        <f>(H67-SUM(D67:F67))+(M67-SUM(I67:K67))+(R67-SUM(N67:P67))+(W67-SUM(S67:U67))+(AB67-SUM(X67:Z67))+(AG67-SUM(AC67:AE67))+(AL67-SUM(AH67:AJ67))</f>
        <v>1</v>
      </c>
      <c r="AO67" s="72" t="str">
        <f t="shared" si="12"/>
        <v>!!</v>
      </c>
      <c r="AP67" s="1"/>
      <c r="AQ67" s="1"/>
      <c r="AR67" s="41"/>
      <c r="AS67" s="41"/>
      <c r="AT67" s="41"/>
      <c r="AU67" s="40"/>
      <c r="AV67" s="40"/>
      <c r="AW67" s="40"/>
      <c r="AX67" s="39" t="str">
        <f>C5</f>
        <v>BMETE93BG01</v>
      </c>
      <c r="AY67" s="42" t="str">
        <f>C5</f>
        <v>BMETE93BG01</v>
      </c>
      <c r="AZ67" s="42" t="s">
        <v>311</v>
      </c>
      <c r="BA67" s="42"/>
      <c r="BC67" t="str">
        <f t="shared" si="0"/>
        <v>TE93</v>
      </c>
      <c r="BD67">
        <f t="shared" si="27"/>
        <v>2</v>
      </c>
      <c r="BE67">
        <f t="shared" ref="BE67:BF69" si="28">E67+J67+O67+T67+Y67+AD67+AI67</f>
        <v>0</v>
      </c>
      <c r="BF67">
        <f t="shared" si="28"/>
        <v>0</v>
      </c>
      <c r="BG67">
        <f>H67+M67+R67+W67+AB67+AG67+AL67</f>
        <v>3</v>
      </c>
    </row>
    <row r="68" spans="1:59" x14ac:dyDescent="0.25">
      <c r="A68" s="162" t="s">
        <v>23</v>
      </c>
      <c r="B68" s="163" t="s">
        <v>307</v>
      </c>
      <c r="C68" s="163" t="s">
        <v>294</v>
      </c>
      <c r="D68" s="164"/>
      <c r="E68" s="165"/>
      <c r="F68" s="165"/>
      <c r="G68" s="165"/>
      <c r="H68" s="166"/>
      <c r="I68" s="28">
        <v>2</v>
      </c>
      <c r="J68" s="28">
        <v>0</v>
      </c>
      <c r="K68" s="28">
        <v>0</v>
      </c>
      <c r="L68" s="28" t="s">
        <v>75</v>
      </c>
      <c r="M68" s="29">
        <v>3</v>
      </c>
      <c r="N68" s="30"/>
      <c r="O68" s="28"/>
      <c r="P68" s="28"/>
      <c r="Q68" s="28"/>
      <c r="R68" s="29"/>
      <c r="S68" s="30"/>
      <c r="T68" s="28"/>
      <c r="U68" s="28"/>
      <c r="V68" s="28"/>
      <c r="W68" s="29"/>
      <c r="X68" s="30"/>
      <c r="Y68" s="28"/>
      <c r="Z68" s="28"/>
      <c r="AA68" s="28"/>
      <c r="AB68" s="29"/>
      <c r="AC68" s="30"/>
      <c r="AD68" s="28"/>
      <c r="AE68" s="28"/>
      <c r="AF68" s="28"/>
      <c r="AG68" s="29"/>
      <c r="AH68" s="31"/>
      <c r="AI68" s="28"/>
      <c r="AJ68" s="28"/>
      <c r="AK68" s="28"/>
      <c r="AL68" s="32"/>
      <c r="AM68" s="167" t="str">
        <f t="shared" si="2"/>
        <v>TTK portál</v>
      </c>
      <c r="AN68" s="83">
        <f>(H68-SUM(D68:F68))+(M68-SUM(I68:K68))+(R68-SUM(N68:P68))+(W68-SUM(S68:U68))+(AB68-SUM(X68:Z68))+(AG68-SUM(AC68:AE68))+(AL68-SUM(AH68:AJ68))</f>
        <v>1</v>
      </c>
      <c r="AO68" s="72" t="str">
        <f t="shared" si="12"/>
        <v>!!</v>
      </c>
      <c r="AP68" s="1"/>
      <c r="AQ68" s="1"/>
      <c r="AR68" s="41" t="str">
        <f>C5</f>
        <v>BMETE93BG01</v>
      </c>
      <c r="AS68" s="41"/>
      <c r="AT68" s="41"/>
      <c r="AU68" s="40"/>
      <c r="AV68" s="40"/>
      <c r="AW68" s="40"/>
      <c r="AX68" s="39" t="str">
        <f>C8</f>
        <v>BMETE93BG02</v>
      </c>
      <c r="AY68" s="42" t="str">
        <f>C8</f>
        <v>BMETE93BG02</v>
      </c>
      <c r="AZ68" s="42" t="s">
        <v>312</v>
      </c>
      <c r="BA68" s="42"/>
      <c r="BC68" t="str">
        <f t="shared" si="0"/>
        <v>TE93</v>
      </c>
      <c r="BD68">
        <f t="shared" si="27"/>
        <v>2</v>
      </c>
      <c r="BE68">
        <f t="shared" si="28"/>
        <v>0</v>
      </c>
      <c r="BF68">
        <f t="shared" si="28"/>
        <v>0</v>
      </c>
      <c r="BG68">
        <f>H68+M68+R68+W68+AB68+AG68+AL68</f>
        <v>3</v>
      </c>
    </row>
    <row r="69" spans="1:59" x14ac:dyDescent="0.25">
      <c r="A69" s="162" t="s">
        <v>23</v>
      </c>
      <c r="B69" s="163" t="s">
        <v>308</v>
      </c>
      <c r="C69" s="163" t="s">
        <v>309</v>
      </c>
      <c r="D69" s="164">
        <v>0</v>
      </c>
      <c r="E69" s="165">
        <v>2</v>
      </c>
      <c r="F69" s="165">
        <v>0</v>
      </c>
      <c r="G69" s="165" t="s">
        <v>75</v>
      </c>
      <c r="H69" s="166">
        <v>3</v>
      </c>
      <c r="I69" s="28"/>
      <c r="J69" s="28"/>
      <c r="K69" s="28"/>
      <c r="L69" s="28"/>
      <c r="M69" s="29"/>
      <c r="N69" s="30"/>
      <c r="O69" s="28"/>
      <c r="P69" s="28"/>
      <c r="Q69" s="28"/>
      <c r="R69" s="29"/>
      <c r="S69" s="30"/>
      <c r="T69" s="28"/>
      <c r="U69" s="28"/>
      <c r="V69" s="28"/>
      <c r="W69" s="29"/>
      <c r="X69" s="30"/>
      <c r="Y69" s="28"/>
      <c r="Z69" s="28"/>
      <c r="AA69" s="28"/>
      <c r="AB69" s="29"/>
      <c r="AC69" s="30"/>
      <c r="AD69" s="28"/>
      <c r="AE69" s="28"/>
      <c r="AF69" s="28"/>
      <c r="AG69" s="29"/>
      <c r="AH69" s="31"/>
      <c r="AI69" s="28"/>
      <c r="AJ69" s="28"/>
      <c r="AK69" s="28"/>
      <c r="AL69" s="32"/>
      <c r="AM69" s="167" t="str">
        <f t="shared" si="2"/>
        <v>TTK portál</v>
      </c>
      <c r="AN69" s="83">
        <f>(H69-SUM(D69:F69))+(M69-SUM(I69:K69))+(R69-SUM(N69:P69))+(W69-SUM(S69:U69))+(AB69-SUM(X69:Z69))+(AG69-SUM(AC69:AE69))+(AL69-SUM(AH69:AJ69))</f>
        <v>1</v>
      </c>
      <c r="AO69" s="72" t="str">
        <f t="shared" si="12"/>
        <v>!!</v>
      </c>
      <c r="AP69" s="1"/>
      <c r="AQ69" s="1"/>
      <c r="AR69" s="41"/>
      <c r="AS69" s="41"/>
      <c r="AT69" s="41"/>
      <c r="AU69" s="40"/>
      <c r="AV69" s="40"/>
      <c r="AW69" s="40"/>
      <c r="AX69" s="39"/>
      <c r="AY69" s="42"/>
      <c r="AZ69" s="42"/>
      <c r="BA69" s="42"/>
      <c r="BC69" t="str">
        <f t="shared" si="0"/>
        <v>TE11</v>
      </c>
      <c r="BD69">
        <f t="shared" si="27"/>
        <v>0</v>
      </c>
      <c r="BE69">
        <f t="shared" si="28"/>
        <v>2</v>
      </c>
      <c r="BF69">
        <f t="shared" si="28"/>
        <v>0</v>
      </c>
      <c r="BG69">
        <f>H69+M69+R69+W69+AB69+AG69+AL69</f>
        <v>3</v>
      </c>
    </row>
    <row r="70" spans="1:59" x14ac:dyDescent="0.25">
      <c r="A70" s="168"/>
      <c r="B70" s="168"/>
      <c r="C70" s="168"/>
      <c r="D70" s="169"/>
      <c r="E70" s="170"/>
      <c r="F70" s="170"/>
      <c r="G70" s="170"/>
      <c r="H70" s="171"/>
      <c r="I70" s="172"/>
      <c r="J70" s="36"/>
      <c r="K70" s="36"/>
      <c r="L70" s="36"/>
      <c r="M70" s="35"/>
      <c r="N70" s="173"/>
      <c r="O70" s="36"/>
      <c r="P70" s="36"/>
      <c r="Q70" s="36"/>
      <c r="R70" s="35"/>
      <c r="S70" s="173"/>
      <c r="T70" s="36"/>
      <c r="U70" s="36"/>
      <c r="V70" s="36"/>
      <c r="W70" s="35"/>
      <c r="X70" s="173"/>
      <c r="Y70" s="36"/>
      <c r="Z70" s="36"/>
      <c r="AA70" s="36"/>
      <c r="AB70" s="35"/>
      <c r="AC70" s="173"/>
      <c r="AD70" s="36"/>
      <c r="AE70" s="36"/>
      <c r="AF70" s="36"/>
      <c r="AG70" s="35"/>
      <c r="AH70" s="172"/>
      <c r="AI70" s="36"/>
      <c r="AJ70" s="36"/>
      <c r="AK70" s="36"/>
      <c r="AL70" s="174"/>
      <c r="AM70" s="175"/>
      <c r="AN70" s="176"/>
      <c r="AO70" s="177"/>
      <c r="AP70" s="2"/>
      <c r="AQ70" s="2"/>
      <c r="AR70" s="63"/>
      <c r="AS70" s="63"/>
      <c r="AT70" s="63"/>
      <c r="AU70" s="64"/>
      <c r="AV70" s="64"/>
      <c r="AW70" s="64"/>
      <c r="AX70" s="65"/>
      <c r="AY70" s="66"/>
      <c r="AZ70" s="66"/>
      <c r="BA70" s="66"/>
    </row>
    <row r="71" spans="1:59" x14ac:dyDescent="0.25">
      <c r="A71" s="178"/>
      <c r="B71" s="179"/>
      <c r="C71" s="180"/>
      <c r="D71" s="212" t="s">
        <v>6</v>
      </c>
      <c r="E71" s="212" t="s">
        <v>7</v>
      </c>
      <c r="F71" s="212" t="s">
        <v>8</v>
      </c>
      <c r="G71" s="212" t="s">
        <v>9</v>
      </c>
      <c r="H71" s="212" t="s">
        <v>10</v>
      </c>
      <c r="I71" s="212" t="s">
        <v>6</v>
      </c>
      <c r="J71" s="212" t="s">
        <v>7</v>
      </c>
      <c r="K71" s="212" t="s">
        <v>8</v>
      </c>
      <c r="L71" s="212" t="s">
        <v>9</v>
      </c>
      <c r="M71" s="212" t="s">
        <v>10</v>
      </c>
      <c r="N71" s="212" t="s">
        <v>6</v>
      </c>
      <c r="O71" s="212" t="s">
        <v>7</v>
      </c>
      <c r="P71" s="212" t="s">
        <v>8</v>
      </c>
      <c r="Q71" s="212" t="s">
        <v>9</v>
      </c>
      <c r="R71" s="212" t="s">
        <v>10</v>
      </c>
      <c r="S71" s="212" t="s">
        <v>6</v>
      </c>
      <c r="T71" s="212" t="s">
        <v>7</v>
      </c>
      <c r="U71" s="212" t="s">
        <v>8</v>
      </c>
      <c r="V71" s="212" t="s">
        <v>9</v>
      </c>
      <c r="W71" s="212" t="s">
        <v>10</v>
      </c>
      <c r="X71" s="212" t="s">
        <v>6</v>
      </c>
      <c r="Y71" s="212" t="s">
        <v>7</v>
      </c>
      <c r="Z71" s="212" t="s">
        <v>8</v>
      </c>
      <c r="AA71" s="212" t="s">
        <v>9</v>
      </c>
      <c r="AB71" s="212" t="s">
        <v>10</v>
      </c>
      <c r="AC71" s="212" t="s">
        <v>6</v>
      </c>
      <c r="AD71" s="212" t="s">
        <v>7</v>
      </c>
      <c r="AE71" s="212" t="s">
        <v>8</v>
      </c>
      <c r="AF71" s="212" t="s">
        <v>9</v>
      </c>
      <c r="AG71" s="212" t="s">
        <v>10</v>
      </c>
      <c r="AH71" s="212" t="s">
        <v>6</v>
      </c>
      <c r="AI71" s="212" t="s">
        <v>7</v>
      </c>
      <c r="AJ71" s="212" t="s">
        <v>8</v>
      </c>
      <c r="AK71" s="212" t="s">
        <v>9</v>
      </c>
      <c r="AL71" s="212" t="s">
        <v>10</v>
      </c>
      <c r="AM71" s="181"/>
      <c r="AN71" s="177"/>
      <c r="AO71" s="177"/>
      <c r="AP71" s="2"/>
      <c r="AQ71" s="2"/>
      <c r="AR71" s="6"/>
      <c r="AS71" s="6"/>
      <c r="AT71" s="6"/>
      <c r="AU71" s="6"/>
      <c r="AV71" s="6"/>
      <c r="AW71" s="6"/>
      <c r="AX71" s="6"/>
      <c r="AY71" s="6"/>
      <c r="AZ71" s="6"/>
      <c r="BA71" s="6"/>
      <c r="BD71">
        <f>SUM(BD5:BD69)</f>
        <v>70</v>
      </c>
      <c r="BE71">
        <f>SUM(BE5:BE69)</f>
        <v>83</v>
      </c>
      <c r="BF71">
        <f>SUM(BF5:BF69)</f>
        <v>31</v>
      </c>
      <c r="BG71">
        <f>SUM(BG5:BG69)</f>
        <v>222</v>
      </c>
    </row>
    <row r="72" spans="1:59" x14ac:dyDescent="0.25">
      <c r="A72" s="178"/>
      <c r="B72" s="182" t="s">
        <v>39</v>
      </c>
      <c r="C72" s="183" t="s">
        <v>32</v>
      </c>
      <c r="D72" s="213">
        <f>SUM(D5:D64)</f>
        <v>12</v>
      </c>
      <c r="E72" s="213">
        <f>SUM(E5:E64)</f>
        <v>11</v>
      </c>
      <c r="F72" s="213">
        <f>SUM(F5:F64)</f>
        <v>3</v>
      </c>
      <c r="G72" s="213"/>
      <c r="H72" s="213">
        <f>SUM(H5:H64)</f>
        <v>30</v>
      </c>
      <c r="I72" s="213">
        <f>SUM(I5:I64)</f>
        <v>11</v>
      </c>
      <c r="J72" s="213">
        <f>SUM(J5:J64)</f>
        <v>8</v>
      </c>
      <c r="K72" s="213">
        <f>SUM(K5:K64)</f>
        <v>7</v>
      </c>
      <c r="L72" s="213"/>
      <c r="M72" s="213">
        <f>SUM(M5:M64)</f>
        <v>30</v>
      </c>
      <c r="N72" s="213">
        <f>SUM(N5:N64)</f>
        <v>10</v>
      </c>
      <c r="O72" s="213">
        <f>SUM(O5:O64)</f>
        <v>12</v>
      </c>
      <c r="P72" s="213">
        <f>SUM(P5:P64)</f>
        <v>4</v>
      </c>
      <c r="Q72" s="213"/>
      <c r="R72" s="213">
        <f>SUM(R5:R64)</f>
        <v>31</v>
      </c>
      <c r="S72" s="213">
        <f>SUM(S5:S64)</f>
        <v>9</v>
      </c>
      <c r="T72" s="213">
        <f>SUM(T5:T64)</f>
        <v>11</v>
      </c>
      <c r="U72" s="213">
        <f>SUM(U5:U64)</f>
        <v>6</v>
      </c>
      <c r="V72" s="213"/>
      <c r="W72" s="213">
        <f>SUM(W5:W64)</f>
        <v>28</v>
      </c>
      <c r="X72" s="213">
        <f>SUM(X5:X64)</f>
        <v>10</v>
      </c>
      <c r="Y72" s="213">
        <f>SUM(Y5:Y64)</f>
        <v>9</v>
      </c>
      <c r="Z72" s="213">
        <f>SUM(Z5:Z64)</f>
        <v>6</v>
      </c>
      <c r="AA72" s="213"/>
      <c r="AB72" s="213">
        <f>SUM(AB5:AB64)</f>
        <v>29</v>
      </c>
      <c r="AC72" s="213">
        <f>SUM(AC5:AC64)</f>
        <v>11</v>
      </c>
      <c r="AD72" s="213">
        <f>SUM(AD5:AD64)</f>
        <v>12</v>
      </c>
      <c r="AE72" s="213">
        <f>SUM(AE5:AE64)</f>
        <v>3</v>
      </c>
      <c r="AF72" s="213"/>
      <c r="AG72" s="213">
        <f>SUM(AG5:AG64)</f>
        <v>31</v>
      </c>
      <c r="AH72" s="213">
        <f>SUM(AH5:AH64)</f>
        <v>3</v>
      </c>
      <c r="AI72" s="213">
        <f>SUM(AI5:AI64)</f>
        <v>16</v>
      </c>
      <c r="AJ72" s="213">
        <f>SUM(AJ5:AJ64)</f>
        <v>2</v>
      </c>
      <c r="AK72" s="213"/>
      <c r="AL72" s="213">
        <f>SUM(AL5:AL64)</f>
        <v>31</v>
      </c>
      <c r="AM72" s="181"/>
      <c r="AN72" s="177"/>
      <c r="AO72" s="177"/>
      <c r="AP72" s="2"/>
      <c r="AQ72" s="2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 spans="1:59" x14ac:dyDescent="0.25">
      <c r="A73" s="178"/>
      <c r="B73" s="179" t="s">
        <v>132</v>
      </c>
      <c r="C73" s="184" t="s">
        <v>33</v>
      </c>
      <c r="D73" s="227">
        <f>SUM(D72:F72)</f>
        <v>26</v>
      </c>
      <c r="E73" s="227"/>
      <c r="F73" s="227"/>
      <c r="G73" s="227"/>
      <c r="H73" s="227"/>
      <c r="I73" s="227">
        <f>SUM(I72:K72)</f>
        <v>26</v>
      </c>
      <c r="J73" s="227"/>
      <c r="K73" s="227"/>
      <c r="L73" s="227"/>
      <c r="M73" s="227"/>
      <c r="N73" s="227">
        <f>SUM(N72:P72)</f>
        <v>26</v>
      </c>
      <c r="O73" s="227"/>
      <c r="P73" s="227"/>
      <c r="Q73" s="227"/>
      <c r="R73" s="227"/>
      <c r="S73" s="227">
        <f>SUM(S72:U72)</f>
        <v>26</v>
      </c>
      <c r="T73" s="227"/>
      <c r="U73" s="227"/>
      <c r="V73" s="227"/>
      <c r="W73" s="227"/>
      <c r="X73" s="227">
        <f>SUM(X72:Z72)</f>
        <v>25</v>
      </c>
      <c r="Y73" s="227"/>
      <c r="Z73" s="227"/>
      <c r="AA73" s="227"/>
      <c r="AB73" s="227"/>
      <c r="AC73" s="227">
        <f>SUM(AC72:AE72)</f>
        <v>26</v>
      </c>
      <c r="AD73" s="227"/>
      <c r="AE73" s="227"/>
      <c r="AF73" s="227"/>
      <c r="AG73" s="227"/>
      <c r="AH73" s="227">
        <f>SUM(AH72:AJ72)</f>
        <v>21</v>
      </c>
      <c r="AI73" s="227"/>
      <c r="AJ73" s="227"/>
      <c r="AK73" s="227"/>
      <c r="AL73" s="227"/>
      <c r="AM73" s="185"/>
      <c r="AN73" s="177"/>
      <c r="AO73" s="177"/>
      <c r="AP73" s="2"/>
      <c r="AQ73" s="2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 spans="1:59" x14ac:dyDescent="0.25">
      <c r="A74" s="178"/>
      <c r="B74" s="179" t="s">
        <v>37</v>
      </c>
      <c r="C74" s="184" t="s">
        <v>34</v>
      </c>
      <c r="D74" s="227">
        <f>COUNTIF(G5:G64,"v")+COUNTIF(G5:G64,"s")</f>
        <v>2</v>
      </c>
      <c r="E74" s="227"/>
      <c r="F74" s="227"/>
      <c r="G74" s="227"/>
      <c r="H74" s="227"/>
      <c r="I74" s="227">
        <f>COUNTIF(L5:L64,"v")+COUNTIF(L5:L64,"s")</f>
        <v>3</v>
      </c>
      <c r="J74" s="227"/>
      <c r="K74" s="227"/>
      <c r="L74" s="227"/>
      <c r="M74" s="227"/>
      <c r="N74" s="227">
        <f>COUNTIF(Q5:Q64,"v")+COUNTIF(Q5:Q64,"s")</f>
        <v>3</v>
      </c>
      <c r="O74" s="227"/>
      <c r="P74" s="227"/>
      <c r="Q74" s="227"/>
      <c r="R74" s="227"/>
      <c r="S74" s="227">
        <f>COUNTIF(V5:V64,"v")+COUNTIF(V5:V64,"s")</f>
        <v>3</v>
      </c>
      <c r="T74" s="227"/>
      <c r="U74" s="227"/>
      <c r="V74" s="227"/>
      <c r="W74" s="227"/>
      <c r="X74" s="227">
        <f>COUNTIF(AA5:AA64,"v")+COUNTIF(AA5:AA64,"s")</f>
        <v>1</v>
      </c>
      <c r="Y74" s="227"/>
      <c r="Z74" s="227"/>
      <c r="AA74" s="227"/>
      <c r="AB74" s="227"/>
      <c r="AC74" s="227">
        <f>COUNTIF(AF5:AF64,"v")+COUNTIF(AF5:AF64,"s")</f>
        <v>1</v>
      </c>
      <c r="AD74" s="227"/>
      <c r="AE74" s="227"/>
      <c r="AF74" s="227"/>
      <c r="AG74" s="227"/>
      <c r="AH74" s="227">
        <f>COUNTIF(AK5:AK64,"v")+COUNTIF(AK5:AK64,"s")</f>
        <v>0</v>
      </c>
      <c r="AI74" s="227"/>
      <c r="AJ74" s="227"/>
      <c r="AK74" s="227"/>
      <c r="AL74" s="227"/>
      <c r="AM74" s="185" t="s">
        <v>38</v>
      </c>
      <c r="AN74" s="177"/>
      <c r="AO74" s="177"/>
      <c r="AP74" s="2"/>
      <c r="AQ74" s="2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spans="1:59" x14ac:dyDescent="0.25">
      <c r="A75" s="178"/>
      <c r="B75" s="179"/>
      <c r="C75" s="184" t="s">
        <v>35</v>
      </c>
      <c r="D75" s="227">
        <f>COUNTIF(G5:G64,"f")</f>
        <v>5</v>
      </c>
      <c r="E75" s="227"/>
      <c r="F75" s="227"/>
      <c r="G75" s="227"/>
      <c r="H75" s="227"/>
      <c r="I75" s="227">
        <f>COUNTIF(L5:L64,"f")</f>
        <v>4</v>
      </c>
      <c r="J75" s="227"/>
      <c r="K75" s="227"/>
      <c r="L75" s="227"/>
      <c r="M75" s="227"/>
      <c r="N75" s="227">
        <f>COUNTIF(Q5:Q64,"f")</f>
        <v>6</v>
      </c>
      <c r="O75" s="227"/>
      <c r="P75" s="227"/>
      <c r="Q75" s="227"/>
      <c r="R75" s="227"/>
      <c r="S75" s="227">
        <f>COUNTIF(V5:V64,"f")</f>
        <v>4</v>
      </c>
      <c r="T75" s="227"/>
      <c r="U75" s="227"/>
      <c r="V75" s="227"/>
      <c r="W75" s="227"/>
      <c r="X75" s="227">
        <f>COUNTIF(AA5:AA64,"f")</f>
        <v>6</v>
      </c>
      <c r="Y75" s="227"/>
      <c r="Z75" s="227"/>
      <c r="AA75" s="227"/>
      <c r="AB75" s="227"/>
      <c r="AC75" s="227">
        <f>COUNTIF(AF5:AF64,"f")</f>
        <v>6</v>
      </c>
      <c r="AD75" s="227"/>
      <c r="AE75" s="227"/>
      <c r="AF75" s="227"/>
      <c r="AG75" s="227"/>
      <c r="AH75" s="227">
        <f>COUNTIF(AK5:AK64,"f")</f>
        <v>6</v>
      </c>
      <c r="AI75" s="227"/>
      <c r="AJ75" s="227"/>
      <c r="AK75" s="227"/>
      <c r="AL75" s="227"/>
      <c r="AM75" s="181"/>
      <c r="AN75" s="177"/>
      <c r="AO75" s="177"/>
      <c r="AP75" s="2"/>
      <c r="AQ75" s="2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spans="1:59" x14ac:dyDescent="0.25">
      <c r="A76" s="178"/>
      <c r="B76" s="186" t="s">
        <v>355</v>
      </c>
      <c r="C76" s="184" t="s">
        <v>36</v>
      </c>
      <c r="D76" s="227">
        <f>H72</f>
        <v>30</v>
      </c>
      <c r="E76" s="227"/>
      <c r="F76" s="227"/>
      <c r="G76" s="227"/>
      <c r="H76" s="227"/>
      <c r="I76" s="227">
        <f>M72</f>
        <v>30</v>
      </c>
      <c r="J76" s="227"/>
      <c r="K76" s="227"/>
      <c r="L76" s="227"/>
      <c r="M76" s="227"/>
      <c r="N76" s="227">
        <f>R72</f>
        <v>31</v>
      </c>
      <c r="O76" s="227"/>
      <c r="P76" s="227"/>
      <c r="Q76" s="227"/>
      <c r="R76" s="227"/>
      <c r="S76" s="227">
        <f>W72</f>
        <v>28</v>
      </c>
      <c r="T76" s="227"/>
      <c r="U76" s="227"/>
      <c r="V76" s="227"/>
      <c r="W76" s="227"/>
      <c r="X76" s="227">
        <f>AB72</f>
        <v>29</v>
      </c>
      <c r="Y76" s="227"/>
      <c r="Z76" s="227"/>
      <c r="AA76" s="227"/>
      <c r="AB76" s="227"/>
      <c r="AC76" s="227">
        <f>AG72</f>
        <v>31</v>
      </c>
      <c r="AD76" s="227"/>
      <c r="AE76" s="227"/>
      <c r="AF76" s="227"/>
      <c r="AG76" s="227"/>
      <c r="AH76" s="227">
        <f>AL72</f>
        <v>31</v>
      </c>
      <c r="AI76" s="227"/>
      <c r="AJ76" s="227"/>
      <c r="AK76" s="227"/>
      <c r="AL76" s="227"/>
      <c r="AM76" s="181"/>
      <c r="AN76" s="177"/>
      <c r="AO76" s="177"/>
      <c r="AP76" s="2"/>
      <c r="AQ76" s="2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spans="1:59" x14ac:dyDescent="0.25">
      <c r="A77" s="178"/>
      <c r="B77" s="179" t="s">
        <v>136</v>
      </c>
      <c r="C77" s="187" t="s">
        <v>131</v>
      </c>
      <c r="D77" s="236">
        <f>COUNTIF(G5:G64,"f")+COUNTIF(G5:G64,"v")</f>
        <v>7</v>
      </c>
      <c r="E77" s="236"/>
      <c r="F77" s="236"/>
      <c r="G77" s="236"/>
      <c r="H77" s="236"/>
      <c r="I77" s="236">
        <f>COUNTIF(L5:L64,"f")+COUNTIF(L5:L64,"v")</f>
        <v>7</v>
      </c>
      <c r="J77" s="236"/>
      <c r="K77" s="236"/>
      <c r="L77" s="236"/>
      <c r="M77" s="236"/>
      <c r="N77" s="236">
        <f>COUNTIF(Q5:Q64,"f")+COUNTIF(Q5:Q64,"v")</f>
        <v>7</v>
      </c>
      <c r="O77" s="236"/>
      <c r="P77" s="236"/>
      <c r="Q77" s="236"/>
      <c r="R77" s="236"/>
      <c r="S77" s="236">
        <f>COUNTIF(V5:V64,"f")+COUNTIF(V5:V64,"v")</f>
        <v>7</v>
      </c>
      <c r="T77" s="236"/>
      <c r="U77" s="236"/>
      <c r="V77" s="236"/>
      <c r="W77" s="236"/>
      <c r="X77" s="236">
        <f>COUNTIF(AA5:AA64,"f")+COUNTIF(AA5:AA64,"v")</f>
        <v>7</v>
      </c>
      <c r="Y77" s="236"/>
      <c r="Z77" s="236"/>
      <c r="AA77" s="236"/>
      <c r="AB77" s="236"/>
      <c r="AC77" s="236">
        <f>COUNTIF(AF5:AF64,"f")+COUNTIF(AF5:AF64,"v")</f>
        <v>7</v>
      </c>
      <c r="AD77" s="236"/>
      <c r="AE77" s="236"/>
      <c r="AF77" s="236"/>
      <c r="AG77" s="236"/>
      <c r="AH77" s="236">
        <f>COUNTIF(AK5:AK64,"f")+COUNTIF(AK5:AK64,"v")</f>
        <v>6</v>
      </c>
      <c r="AI77" s="236"/>
      <c r="AJ77" s="236"/>
      <c r="AK77" s="236"/>
      <c r="AL77" s="236"/>
      <c r="AM77" s="188"/>
      <c r="AN77" s="177"/>
      <c r="AO77" s="177"/>
      <c r="AP77" s="2"/>
      <c r="AQ77" s="2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spans="1:59" x14ac:dyDescent="0.25">
      <c r="A78" s="178"/>
      <c r="B78" s="179" t="s">
        <v>40</v>
      </c>
      <c r="C78" s="188">
        <f>SUM(D76:AL76)</f>
        <v>210</v>
      </c>
      <c r="D78" s="189" t="s">
        <v>73</v>
      </c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188"/>
      <c r="AN78" s="189"/>
      <c r="AO78" s="189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spans="1:59" x14ac:dyDescent="0.25">
      <c r="A79" s="178"/>
      <c r="B79" s="179" t="s">
        <v>41</v>
      </c>
      <c r="C79" s="190">
        <f>AVERAGE(D73:AL73)</f>
        <v>25.142857142857142</v>
      </c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8"/>
      <c r="AN79" s="189"/>
      <c r="AO79" s="189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spans="1:59" x14ac:dyDescent="0.25">
      <c r="A80" s="178"/>
      <c r="B80" s="179" t="s">
        <v>42</v>
      </c>
      <c r="C80" s="190">
        <f>AVERAGE(D73:W73)</f>
        <v>26</v>
      </c>
      <c r="D80" s="189" t="s">
        <v>100</v>
      </c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91"/>
      <c r="AI80" s="191"/>
      <c r="AJ80" s="191"/>
      <c r="AK80" s="191"/>
      <c r="AL80" s="191"/>
      <c r="AM80" s="188"/>
      <c r="AN80" s="189"/>
      <c r="AO80" s="189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spans="1:53" x14ac:dyDescent="0.25">
      <c r="A81" s="178"/>
      <c r="B81" s="179" t="s">
        <v>43</v>
      </c>
      <c r="C81" s="190">
        <f>AVERAGE(X73:AL73)</f>
        <v>24</v>
      </c>
      <c r="D81" s="189" t="str">
        <f>D80</f>
        <v>max 26</v>
      </c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91"/>
      <c r="AI81" s="191"/>
      <c r="AJ81" s="191"/>
      <c r="AK81" s="191"/>
      <c r="AL81" s="191"/>
      <c r="AM81" s="188"/>
      <c r="AN81" s="189"/>
      <c r="AO81" s="189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spans="1:53" x14ac:dyDescent="0.25">
      <c r="A82" s="178"/>
      <c r="B82" s="179" t="s">
        <v>105</v>
      </c>
      <c r="C82" s="190">
        <f>AVERAGE(D73:AL73)*14</f>
        <v>352</v>
      </c>
      <c r="D82" s="189" t="s">
        <v>72</v>
      </c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91"/>
      <c r="AI82" s="191"/>
      <c r="AJ82" s="191"/>
      <c r="AK82" s="191"/>
      <c r="AL82" s="191"/>
      <c r="AM82" s="188"/>
      <c r="AN82" s="189"/>
      <c r="AO82" s="189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spans="1:53" x14ac:dyDescent="0.25">
      <c r="A83" s="178"/>
      <c r="B83" s="179" t="s">
        <v>129</v>
      </c>
      <c r="C83" s="192">
        <f>1-(D72+I72+N72+S72+X72+AC72+AH72)/SUM(D73:AL73)</f>
        <v>0.625</v>
      </c>
      <c r="D83" s="189" t="s">
        <v>188</v>
      </c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91"/>
      <c r="AI83" s="191"/>
      <c r="AJ83" s="191"/>
      <c r="AK83" s="191"/>
      <c r="AL83" s="191"/>
      <c r="AM83" s="188"/>
      <c r="AN83" s="189"/>
      <c r="AO83" s="189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 spans="1:53" x14ac:dyDescent="0.25">
      <c r="A84" s="178"/>
      <c r="B84" s="179" t="s">
        <v>135</v>
      </c>
      <c r="C84" s="193">
        <f>210*C83</f>
        <v>131.25</v>
      </c>
      <c r="D84" s="189" t="s">
        <v>134</v>
      </c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91"/>
      <c r="AI84" s="191"/>
      <c r="AJ84" s="191"/>
      <c r="AK84" s="191"/>
      <c r="AL84" s="191"/>
      <c r="AM84" s="188"/>
      <c r="AN84" s="189"/>
      <c r="AO84" s="189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spans="1:53" x14ac:dyDescent="0.25">
      <c r="A85" s="178"/>
      <c r="B85" s="194"/>
      <c r="C85" s="188"/>
      <c r="D85" s="189" t="s">
        <v>87</v>
      </c>
      <c r="E85" s="189" t="s">
        <v>88</v>
      </c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91"/>
      <c r="AI85" s="191"/>
      <c r="AJ85" s="191"/>
      <c r="AK85" s="191"/>
      <c r="AL85" s="191"/>
      <c r="AM85" s="188"/>
      <c r="AN85" s="189"/>
      <c r="AO85" s="189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spans="1:53" x14ac:dyDescent="0.25">
      <c r="A86" s="178" t="s">
        <v>17</v>
      </c>
      <c r="B86" s="179" t="s">
        <v>128</v>
      </c>
      <c r="C86" s="188">
        <f>SUMIF($A$5:$A$64,"="&amp;$A86,H$5:H$64)+SUMIF($A$5:$A$64,"="&amp;$A86,M$5:M$64)+SUMIF($A$5:$A$64,"="&amp;$A86,R$5:R$64)+SUMIF($A$5:$A$64,"="&amp;$A86,W$5:W$64)+SUMIF($A$5:$A$64,"="&amp;$A86,AB$5:AB$64)+SUMIF($A$5:$A$64,"="&amp;$A86,AG$5:AG$64)+SUMIF($A$5:$A$64,"="&amp;$A86,AL$5:AL$64)</f>
        <v>41</v>
      </c>
      <c r="D86" s="189">
        <v>35</v>
      </c>
      <c r="E86" s="189">
        <v>50</v>
      </c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91"/>
      <c r="AI86" s="191"/>
      <c r="AJ86" s="191"/>
      <c r="AK86" s="191"/>
      <c r="AL86" s="191"/>
      <c r="AM86" s="188"/>
      <c r="AN86" s="189"/>
      <c r="AO86" s="189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1:53" x14ac:dyDescent="0.25">
      <c r="A87" s="178" t="s">
        <v>18</v>
      </c>
      <c r="B87" s="179" t="s">
        <v>86</v>
      </c>
      <c r="C87" s="188">
        <f>SUMIF($A$5:$A$69,"="&amp;$A87,H$5:H$69)+SUMIF($A$5:$A$69,"="&amp;$A87,M$5:M$69)+SUMIF($A$5:$A$69,"="&amp;$A87,R$5:R$69)+SUMIF($A$5:$A$69,"="&amp;$A87,W$5:W$69)+SUMIF($A$5:$A$69,"="&amp;$A87,AB$5:AB$69)+SUMIF($A$5:$A$69,"="&amp;$A87,AG$5:AG$69)+SUMIF($A$5:$A$69,"="&amp;$A87,AL$5:AL$69)</f>
        <v>16</v>
      </c>
      <c r="D87" s="189">
        <v>14</v>
      </c>
      <c r="E87" s="189">
        <v>30</v>
      </c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91"/>
      <c r="AI87" s="191"/>
      <c r="AJ87" s="191"/>
      <c r="AK87" s="191"/>
      <c r="AL87" s="191"/>
      <c r="AM87" s="188"/>
      <c r="AN87" s="189"/>
      <c r="AO87" s="189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1:53" x14ac:dyDescent="0.25">
      <c r="A88" s="178" t="s">
        <v>22</v>
      </c>
      <c r="B88" s="179" t="s">
        <v>133</v>
      </c>
      <c r="C88" s="188">
        <f>SUMIF($A$5:$A$69,"="&amp;$A88,H$5:H$69)+SUMIF($A$5:$A$69,"="&amp;$A88,M$5:M$69)+SUMIF($A$5:$A$69,"="&amp;$A88,R$5:R$69)+SUMIF($A$5:$A$69,"="&amp;$A88,W$5:W$69)+SUMIF($A$5:$A$69,"="&amp;$A88,AB$5:AB$69)+SUMIF($A$5:$A$69,"="&amp;$A88,AG$5:AG$69)+SUMIF($A$5:$A$69,"="&amp;$A88,AL$5:AL$69)</f>
        <v>102</v>
      </c>
      <c r="D88" s="189">
        <v>70</v>
      </c>
      <c r="E88" s="189">
        <v>105</v>
      </c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9"/>
      <c r="AG88" s="189"/>
      <c r="AH88" s="191"/>
      <c r="AI88" s="191"/>
      <c r="AJ88" s="191"/>
      <c r="AK88" s="191"/>
      <c r="AL88" s="191"/>
      <c r="AM88" s="188"/>
      <c r="AN88" s="189"/>
      <c r="AO88" s="189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1:53" x14ac:dyDescent="0.25">
      <c r="A89" s="178" t="s">
        <v>23</v>
      </c>
      <c r="B89" s="179" t="s">
        <v>89</v>
      </c>
      <c r="C89" s="188">
        <f>SUMIF($A$5:$A$64,"="&amp;$A89,H$5:H$64)+SUMIF($A$5:$A$64,"="&amp;$A89,M$5:M$64)+SUMIF($A$5:$A$64,"="&amp;$A89,R$5:R$64)+SUMIF($A$5:$A$64,"="&amp;$A89,W$5:W$64)+SUMIF($A$5:$A$64,"="&amp;$A89,AB$5:AB$64)+SUMIF($A$5:$A$64,"="&amp;$A89,AG$5:AG$64)+SUMIF($A$5:$A$64,"="&amp;$A89,AL$5:AL$64)</f>
        <v>10</v>
      </c>
      <c r="D89" s="189">
        <v>10</v>
      </c>
      <c r="E89" s="189">
        <v>20</v>
      </c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  <c r="AF89" s="189"/>
      <c r="AG89" s="189"/>
      <c r="AH89" s="191"/>
      <c r="AI89" s="191"/>
      <c r="AJ89" s="191"/>
      <c r="AK89" s="191"/>
      <c r="AL89" s="191"/>
      <c r="AM89" s="188"/>
      <c r="AN89" s="189"/>
      <c r="AO89" s="189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1:53" x14ac:dyDescent="0.25">
      <c r="A90" s="178" t="s">
        <v>21</v>
      </c>
      <c r="B90" s="179" t="s">
        <v>90</v>
      </c>
      <c r="C90" s="188">
        <f>SUMIF($A$5:$A$69,"="&amp;$A90,H$5:H$69)+SUMIF($A$5:$A$69,"="&amp;$A90,M$5:M$69)+SUMIF($A$5:$A$69,"="&amp;$A90,R$5:R$69)+SUMIF($A$5:$A$69,"="&amp;$A90,W$5:W$69)+SUMIF($A$5:$A$69,"="&amp;$A90,AB$5:AB$69)+SUMIF($A$5:$A$69,"="&amp;$A90,AG$5:AG$69)+SUMIF($A$5:$A$69,"="&amp;$A90,AL$5:AL$69)</f>
        <v>15</v>
      </c>
      <c r="D90" s="189">
        <v>15</v>
      </c>
      <c r="E90" s="189">
        <v>15</v>
      </c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89"/>
      <c r="AG90" s="189"/>
      <c r="AH90" s="191"/>
      <c r="AI90" s="191"/>
      <c r="AJ90" s="191"/>
      <c r="AK90" s="191"/>
      <c r="AL90" s="191"/>
      <c r="AM90" s="188"/>
      <c r="AN90" s="189"/>
      <c r="AO90" s="189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1:53" x14ac:dyDescent="0.25">
      <c r="A91" s="178" t="s">
        <v>24</v>
      </c>
      <c r="B91" s="179" t="s">
        <v>173</v>
      </c>
      <c r="C91" s="188">
        <f>SUMIF($A$5:$A$69,"="&amp;$A91,H$5:H$69)+SUMIF($A$5:$A$69,"="&amp;$A91,M$5:M$69)+SUMIF($A$5:$A$69,"="&amp;$A91,R$5:R$69)+SUMIF($A$5:$A$69,"="&amp;$A91,W$5:W$69)+SUMIF($A$5:$A$69,"="&amp;$A91,AB$5:AB$69)+SUMIF($A$5:$A$69,"="&amp;$A91,AG$5:AG$69)+SUMIF($A$5:$A$69,"="&amp;$A91,AL$5:AL$69)</f>
        <v>26</v>
      </c>
      <c r="D91" s="189">
        <v>25</v>
      </c>
      <c r="E91" s="189">
        <v>45</v>
      </c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8"/>
      <c r="AN91" s="189"/>
      <c r="AO91" s="189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1:53" x14ac:dyDescent="0.25">
      <c r="A92" s="178"/>
      <c r="B92" s="194"/>
      <c r="C92" s="188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8"/>
      <c r="AN92" s="189"/>
      <c r="AO92" s="189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1:53" x14ac:dyDescent="0.25">
      <c r="A93" s="178"/>
      <c r="B93" s="194"/>
      <c r="C93" s="188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91"/>
      <c r="AI93" s="191"/>
      <c r="AJ93" s="191"/>
      <c r="AK93" s="191"/>
      <c r="AL93" s="191"/>
      <c r="AM93" s="188"/>
      <c r="AN93" s="189"/>
      <c r="AO93" s="189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53" x14ac:dyDescent="0.25">
      <c r="A94" s="36"/>
      <c r="B94" s="195" t="s">
        <v>239</v>
      </c>
      <c r="C94" s="196"/>
      <c r="D94" s="34"/>
      <c r="E94" s="34"/>
      <c r="F94" s="34"/>
      <c r="G94" s="34"/>
      <c r="H94" s="35"/>
      <c r="I94" s="34"/>
      <c r="J94" s="34"/>
      <c r="K94" s="34"/>
      <c r="L94" s="34"/>
      <c r="M94" s="35"/>
      <c r="N94" s="34"/>
      <c r="O94" s="34"/>
      <c r="P94" s="34"/>
      <c r="Q94" s="34"/>
      <c r="R94" s="35"/>
      <c r="S94" s="34"/>
      <c r="T94" s="34"/>
      <c r="U94" s="34"/>
      <c r="V94" s="34"/>
      <c r="W94" s="35"/>
      <c r="X94" s="34"/>
      <c r="Y94" s="34"/>
      <c r="Z94" s="34"/>
      <c r="AA94" s="34"/>
      <c r="AB94" s="35"/>
      <c r="AC94" s="34"/>
      <c r="AD94" s="34"/>
      <c r="AE94" s="34"/>
      <c r="AF94" s="34"/>
      <c r="AG94" s="35"/>
      <c r="AH94" s="34"/>
      <c r="AI94" s="34"/>
      <c r="AJ94" s="34"/>
      <c r="AK94" s="34"/>
      <c r="AL94" s="35"/>
      <c r="AM94" s="196"/>
      <c r="AN94" s="83">
        <f>(H94-SUM(D94:F94))+(M94-SUM(I94:K94))+(R94-SUM(N94:P94))+(W94-SUM(S94:U94))+(AB94-SUM(X94:Z94))+(AG94-SUM(AC94:AE94))+(AL94-SUM(AH94:AJ94))</f>
        <v>0</v>
      </c>
      <c r="AO94" s="72" t="str">
        <f>IF(OR(H94&gt;=4,M94&gt;=4,R94&gt;=4,W94&gt;=4,AB94&gt;=4,AG94&gt;=4,AL94&gt;=4),"OK","!!")</f>
        <v>!!</v>
      </c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1:53" x14ac:dyDescent="0.25">
      <c r="A95" s="197"/>
      <c r="B95" s="198" t="s">
        <v>222</v>
      </c>
      <c r="C95" s="199" t="s">
        <v>359</v>
      </c>
      <c r="D95" s="197"/>
      <c r="E95" s="197"/>
      <c r="F95" s="197"/>
      <c r="G95" s="197"/>
      <c r="H95" s="200"/>
      <c r="I95" s="197"/>
      <c r="J95" s="197"/>
      <c r="K95" s="197"/>
      <c r="L95" s="197"/>
      <c r="M95" s="200"/>
      <c r="N95" s="197"/>
      <c r="O95" s="197"/>
      <c r="P95" s="197"/>
      <c r="Q95" s="197"/>
      <c r="R95" s="200"/>
      <c r="S95" s="197"/>
      <c r="T95" s="197"/>
      <c r="U95" s="197"/>
      <c r="V95" s="197"/>
      <c r="W95" s="200"/>
      <c r="X95" s="197"/>
      <c r="Y95" s="197">
        <v>3</v>
      </c>
      <c r="Z95" s="197">
        <v>1</v>
      </c>
      <c r="AA95" s="197" t="s">
        <v>75</v>
      </c>
      <c r="AB95" s="200">
        <v>5</v>
      </c>
      <c r="AC95" s="197"/>
      <c r="AD95" s="197"/>
      <c r="AE95" s="197"/>
      <c r="AF95" s="197"/>
      <c r="AG95" s="200"/>
      <c r="AH95" s="197"/>
      <c r="AI95" s="197"/>
      <c r="AJ95" s="197"/>
      <c r="AK95" s="197"/>
      <c r="AL95" s="200"/>
      <c r="AM95" s="196" t="str">
        <f t="shared" ref="AM95:AM123" si="29">IF(MID(C95,4,2)="GE","https://oktatas.gpk.bme.hu/tad/tantargy/"&amp;C95,IF(MID(C95,4,2)="TE","TTK portál",IF(MID(C95,4,2)="VE","VBK portál",IF(MID(C95,4,2)="VI","VIK",IF(MID(C95,4,2)="GT","GTK portál","")))))</f>
        <v>https://oktatas.gpk.bme.hu/tad/tantargy/BMEGEGIBTF2</v>
      </c>
      <c r="AN95" s="83">
        <f>(H95-SUM(D95:F95))+(M95-SUM(I95:K95))+(R95-SUM(N95:P95))+(W95-SUM(S95:U95))+(AB95-SUM(X95:Z95))+(AG95-SUM(AC95:AE95))+(AL95-SUM(AH95:AJ95))</f>
        <v>1</v>
      </c>
      <c r="AO95" s="72" t="str">
        <f>IF(OR(H95&gt;=4,M95&gt;=4,R95&gt;=4,W95&gt;=4,AB95&gt;=4,AG95&gt;=4,AL95&gt;=4),"OK","!!")</f>
        <v>OK</v>
      </c>
      <c r="AR95" s="41" t="str">
        <f>C32</f>
        <v>BMEGEGIBTF1</v>
      </c>
      <c r="AS95" s="41"/>
      <c r="AT95" s="41"/>
      <c r="AU95" s="40"/>
      <c r="AV95" s="40"/>
      <c r="AW95" s="40"/>
      <c r="AX95" s="39"/>
      <c r="AY95" s="42"/>
      <c r="AZ95" s="42"/>
      <c r="BA95" s="42"/>
    </row>
    <row r="96" spans="1:53" s="6" customFormat="1" x14ac:dyDescent="0.25">
      <c r="A96" s="197"/>
      <c r="B96" s="198" t="s">
        <v>223</v>
      </c>
      <c r="C96" s="199" t="s">
        <v>270</v>
      </c>
      <c r="D96" s="197"/>
      <c r="E96" s="197"/>
      <c r="F96" s="197"/>
      <c r="G96" s="197"/>
      <c r="H96" s="200"/>
      <c r="I96" s="197"/>
      <c r="J96" s="197"/>
      <c r="K96" s="197"/>
      <c r="L96" s="197"/>
      <c r="M96" s="200"/>
      <c r="N96" s="197"/>
      <c r="O96" s="197"/>
      <c r="P96" s="197"/>
      <c r="Q96" s="197"/>
      <c r="R96" s="200"/>
      <c r="S96" s="197"/>
      <c r="T96" s="197">
        <v>2</v>
      </c>
      <c r="U96" s="197">
        <v>1</v>
      </c>
      <c r="V96" s="197" t="s">
        <v>75</v>
      </c>
      <c r="W96" s="200">
        <v>4</v>
      </c>
      <c r="X96" s="197"/>
      <c r="Y96" s="197"/>
      <c r="Z96" s="197"/>
      <c r="AA96" s="197"/>
      <c r="AB96" s="200"/>
      <c r="AC96" s="197"/>
      <c r="AD96" s="197"/>
      <c r="AE96" s="197"/>
      <c r="AF96" s="197"/>
      <c r="AG96" s="200"/>
      <c r="AH96" s="197"/>
      <c r="AI96" s="197"/>
      <c r="AJ96" s="197"/>
      <c r="AK96" s="197"/>
      <c r="AL96" s="200"/>
      <c r="AM96" s="196" t="str">
        <f t="shared" si="29"/>
        <v>https://oktatas.gpk.bme.hu/tad/tantargy/BMEGEGIBTAT</v>
      </c>
      <c r="AN96" s="83">
        <f t="shared" ref="AN96:AN123" si="30">(H96-SUM(D96:F96))+(M96-SUM(I96:K96))+(R96-SUM(N96:P96))+(W96-SUM(S96:U96))+(AB96-SUM(X96:Z96))+(AG96-SUM(AC96:AE96))+(AL96-SUM(AH96:AJ96))</f>
        <v>1</v>
      </c>
      <c r="AO96" s="72" t="str">
        <f t="shared" ref="AO96:AO123" si="31">IF(OR(H96&gt;=4,M96&gt;=4,R96&gt;=4,W96&gt;=4,AB96&gt;=4,AG96&gt;=4,AL96&gt;=4),"OK","!!")</f>
        <v>OK</v>
      </c>
      <c r="AR96" s="41" t="s">
        <v>348</v>
      </c>
      <c r="AS96" s="41"/>
      <c r="AT96" s="41"/>
      <c r="AU96" s="40"/>
      <c r="AV96" s="40"/>
      <c r="AW96" s="40"/>
      <c r="AX96" s="39"/>
      <c r="AY96" s="42"/>
      <c r="AZ96" s="42"/>
      <c r="BA96" s="42"/>
    </row>
    <row r="97" spans="1:53" s="6" customFormat="1" x14ac:dyDescent="0.25">
      <c r="A97" s="197"/>
      <c r="B97" s="198" t="s">
        <v>224</v>
      </c>
      <c r="C97" s="199" t="s">
        <v>271</v>
      </c>
      <c r="D97" s="197"/>
      <c r="E97" s="197"/>
      <c r="F97" s="197"/>
      <c r="G97" s="197"/>
      <c r="H97" s="200"/>
      <c r="I97" s="197"/>
      <c r="J97" s="197"/>
      <c r="K97" s="197"/>
      <c r="L97" s="197"/>
      <c r="M97" s="200"/>
      <c r="N97" s="197"/>
      <c r="O97" s="197"/>
      <c r="P97" s="197"/>
      <c r="Q97" s="197"/>
      <c r="R97" s="200"/>
      <c r="S97" s="197"/>
      <c r="T97" s="197">
        <v>2</v>
      </c>
      <c r="U97" s="197">
        <v>1</v>
      </c>
      <c r="V97" s="197" t="s">
        <v>75</v>
      </c>
      <c r="W97" s="200">
        <v>4</v>
      </c>
      <c r="X97" s="197"/>
      <c r="Y97" s="197"/>
      <c r="Z97" s="197"/>
      <c r="AA97" s="197"/>
      <c r="AB97" s="200"/>
      <c r="AC97" s="197"/>
      <c r="AD97" s="197"/>
      <c r="AE97" s="197"/>
      <c r="AF97" s="197"/>
      <c r="AG97" s="200"/>
      <c r="AH97" s="197"/>
      <c r="AI97" s="197"/>
      <c r="AJ97" s="197"/>
      <c r="AK97" s="197"/>
      <c r="AL97" s="200"/>
      <c r="AM97" s="196" t="str">
        <f t="shared" si="29"/>
        <v>https://oktatas.gpk.bme.hu/tad/tantargy/BMEGEGIBTAF</v>
      </c>
      <c r="AN97" s="83">
        <f t="shared" si="30"/>
        <v>1</v>
      </c>
      <c r="AO97" s="72" t="str">
        <f t="shared" si="31"/>
        <v>OK</v>
      </c>
      <c r="AR97" s="41" t="str">
        <f>$C$32</f>
        <v>BMEGEGIBTF1</v>
      </c>
      <c r="AS97" s="41"/>
      <c r="AT97" s="41"/>
      <c r="AU97" s="40"/>
      <c r="AV97" s="40"/>
      <c r="AW97" s="40"/>
      <c r="AX97" s="39"/>
      <c r="AY97" s="42"/>
      <c r="AZ97" s="42"/>
      <c r="BA97" s="42"/>
    </row>
    <row r="98" spans="1:53" x14ac:dyDescent="0.25">
      <c r="A98" s="197"/>
      <c r="B98" s="198" t="s">
        <v>225</v>
      </c>
      <c r="C98" s="199" t="s">
        <v>272</v>
      </c>
      <c r="D98" s="197"/>
      <c r="E98" s="197"/>
      <c r="F98" s="197"/>
      <c r="G98" s="197"/>
      <c r="H98" s="200"/>
      <c r="I98" s="197"/>
      <c r="J98" s="197"/>
      <c r="K98" s="197"/>
      <c r="L98" s="197"/>
      <c r="M98" s="200"/>
      <c r="N98" s="197"/>
      <c r="O98" s="197"/>
      <c r="P98" s="197"/>
      <c r="Q98" s="197"/>
      <c r="R98" s="200"/>
      <c r="S98" s="197"/>
      <c r="T98" s="197"/>
      <c r="U98" s="197"/>
      <c r="V98" s="197"/>
      <c r="W98" s="200"/>
      <c r="X98" s="197"/>
      <c r="Y98" s="197"/>
      <c r="Z98" s="197"/>
      <c r="AA98" s="197"/>
      <c r="AB98" s="200"/>
      <c r="AC98" s="197"/>
      <c r="AD98" s="197">
        <v>3</v>
      </c>
      <c r="AE98" s="197"/>
      <c r="AF98" s="197" t="s">
        <v>75</v>
      </c>
      <c r="AG98" s="200">
        <v>4</v>
      </c>
      <c r="AH98" s="197"/>
      <c r="AI98" s="197"/>
      <c r="AJ98" s="197"/>
      <c r="AK98" s="197"/>
      <c r="AL98" s="200"/>
      <c r="AM98" s="196" t="str">
        <f t="shared" si="29"/>
        <v>https://oktatas.gpk.bme.hu/tad/tantargy/BMEGEGIBTST</v>
      </c>
      <c r="AN98" s="83">
        <f t="shared" si="30"/>
        <v>1</v>
      </c>
      <c r="AO98" s="72" t="str">
        <f t="shared" si="31"/>
        <v>OK</v>
      </c>
      <c r="AR98" s="41" t="s">
        <v>260</v>
      </c>
      <c r="AS98" s="41"/>
      <c r="AT98" s="41"/>
      <c r="AU98" s="40"/>
      <c r="AV98" s="40"/>
      <c r="AW98" s="40"/>
      <c r="AX98" s="39"/>
      <c r="AY98" s="42"/>
      <c r="AZ98" s="42"/>
      <c r="BA98" s="42"/>
    </row>
    <row r="99" spans="1:53" x14ac:dyDescent="0.25">
      <c r="A99" s="197"/>
      <c r="B99" s="198" t="s">
        <v>238</v>
      </c>
      <c r="C99" s="199" t="s">
        <v>377</v>
      </c>
      <c r="D99" s="197"/>
      <c r="E99" s="197"/>
      <c r="F99" s="197"/>
      <c r="G99" s="197"/>
      <c r="H99" s="200"/>
      <c r="I99" s="197"/>
      <c r="J99" s="197"/>
      <c r="K99" s="197"/>
      <c r="L99" s="197"/>
      <c r="M99" s="200"/>
      <c r="N99" s="197"/>
      <c r="O99" s="197"/>
      <c r="P99" s="197"/>
      <c r="Q99" s="197"/>
      <c r="R99" s="200"/>
      <c r="S99" s="197"/>
      <c r="T99" s="197"/>
      <c r="U99" s="197"/>
      <c r="V99" s="197"/>
      <c r="W99" s="200"/>
      <c r="X99" s="197"/>
      <c r="Y99" s="197"/>
      <c r="Z99" s="197"/>
      <c r="AA99" s="197"/>
      <c r="AB99" s="200"/>
      <c r="AC99" s="197"/>
      <c r="AD99" s="197"/>
      <c r="AE99" s="197"/>
      <c r="AF99" s="197"/>
      <c r="AG99" s="200"/>
      <c r="AH99" s="197">
        <v>2</v>
      </c>
      <c r="AI99" s="197">
        <v>1</v>
      </c>
      <c r="AJ99" s="197">
        <v>0</v>
      </c>
      <c r="AK99" s="197" t="s">
        <v>75</v>
      </c>
      <c r="AL99" s="200">
        <v>3</v>
      </c>
      <c r="AM99" s="196" t="s">
        <v>360</v>
      </c>
      <c r="AN99" s="83">
        <f t="shared" si="30"/>
        <v>0</v>
      </c>
      <c r="AO99" s="72" t="str">
        <f t="shared" si="31"/>
        <v>!!</v>
      </c>
      <c r="AR99" s="41" t="str">
        <f>C32</f>
        <v>BMEGEGIBTF1</v>
      </c>
      <c r="AS99" s="41"/>
      <c r="AT99" s="41"/>
      <c r="AU99" s="40"/>
      <c r="AV99" s="40"/>
      <c r="AW99" s="40"/>
      <c r="AX99" s="39"/>
      <c r="AY99" s="42" t="s">
        <v>273</v>
      </c>
      <c r="AZ99" s="42"/>
      <c r="BA99" s="42"/>
    </row>
    <row r="100" spans="1:53" x14ac:dyDescent="0.25">
      <c r="A100" s="197"/>
      <c r="B100" s="198" t="s">
        <v>357</v>
      </c>
      <c r="C100" s="199" t="s">
        <v>365</v>
      </c>
      <c r="D100" s="197"/>
      <c r="E100" s="197"/>
      <c r="F100" s="197"/>
      <c r="G100" s="197"/>
      <c r="H100" s="200"/>
      <c r="I100" s="201"/>
      <c r="J100" s="197"/>
      <c r="K100" s="197"/>
      <c r="L100" s="197"/>
      <c r="M100" s="200"/>
      <c r="N100" s="201"/>
      <c r="O100" s="197"/>
      <c r="P100" s="197"/>
      <c r="Q100" s="197"/>
      <c r="R100" s="200"/>
      <c r="S100" s="197"/>
      <c r="T100" s="197"/>
      <c r="U100" s="197"/>
      <c r="V100" s="197"/>
      <c r="W100" s="200"/>
      <c r="X100" s="197"/>
      <c r="Y100" s="197"/>
      <c r="Z100" s="197">
        <v>2</v>
      </c>
      <c r="AA100" s="197" t="s">
        <v>75</v>
      </c>
      <c r="AB100" s="200">
        <v>3</v>
      </c>
      <c r="AC100" s="201"/>
      <c r="AD100" s="197"/>
      <c r="AE100" s="197"/>
      <c r="AF100" s="197"/>
      <c r="AG100" s="200"/>
      <c r="AH100" s="201"/>
      <c r="AI100" s="197"/>
      <c r="AJ100" s="197"/>
      <c r="AK100" s="197"/>
      <c r="AL100" s="200"/>
      <c r="AM100" s="196" t="str">
        <f t="shared" si="29"/>
        <v>https://oktatas.gpk.bme.hu/tad/tantargy/BMEGEGIBTFG</v>
      </c>
      <c r="AN100" s="83">
        <f t="shared" si="30"/>
        <v>1</v>
      </c>
      <c r="AO100" s="72" t="str">
        <f t="shared" si="31"/>
        <v>!!</v>
      </c>
      <c r="AR100" s="41"/>
      <c r="AS100" s="41"/>
      <c r="AT100" s="41"/>
      <c r="AU100" s="40"/>
      <c r="AV100" s="40"/>
      <c r="AW100" s="40"/>
      <c r="AX100" s="39"/>
      <c r="AY100" s="42"/>
      <c r="AZ100" s="42"/>
      <c r="BA100" s="42"/>
    </row>
    <row r="101" spans="1:53" x14ac:dyDescent="0.25">
      <c r="A101" s="151"/>
      <c r="B101" s="150" t="s">
        <v>226</v>
      </c>
      <c r="C101" s="202" t="s">
        <v>351</v>
      </c>
      <c r="D101" s="151"/>
      <c r="E101" s="151"/>
      <c r="F101" s="151"/>
      <c r="G101" s="151"/>
      <c r="H101" s="152"/>
      <c r="I101" s="153"/>
      <c r="J101" s="151"/>
      <c r="K101" s="151"/>
      <c r="L101" s="151"/>
      <c r="M101" s="152"/>
      <c r="N101" s="153"/>
      <c r="O101" s="151"/>
      <c r="P101" s="151"/>
      <c r="Q101" s="151"/>
      <c r="R101" s="152"/>
      <c r="S101" s="153"/>
      <c r="T101" s="151"/>
      <c r="U101" s="151"/>
      <c r="V101" s="151"/>
      <c r="W101" s="152"/>
      <c r="X101" s="153"/>
      <c r="Y101" s="151"/>
      <c r="Z101" s="151"/>
      <c r="AA101" s="151"/>
      <c r="AB101" s="152"/>
      <c r="AC101" s="153"/>
      <c r="AD101" s="151"/>
      <c r="AE101" s="151"/>
      <c r="AF101" s="151"/>
      <c r="AG101" s="152"/>
      <c r="AH101" s="153">
        <v>1</v>
      </c>
      <c r="AI101" s="151">
        <v>2</v>
      </c>
      <c r="AJ101" s="151"/>
      <c r="AK101" s="151" t="s">
        <v>75</v>
      </c>
      <c r="AL101" s="152">
        <v>4</v>
      </c>
      <c r="AM101" s="196" t="str">
        <f t="shared" si="29"/>
        <v>https://oktatas.gpk.bme.hu/tad/tantargy/BMEGEGIBTPG</v>
      </c>
      <c r="AN101" s="83">
        <f t="shared" si="30"/>
        <v>1</v>
      </c>
      <c r="AO101" s="72" t="str">
        <f t="shared" si="31"/>
        <v>OK</v>
      </c>
      <c r="AR101" s="41" t="str">
        <f>C39</f>
        <v>BMEGEPTBT01</v>
      </c>
      <c r="AS101" s="41"/>
      <c r="AT101" s="41"/>
      <c r="AU101" s="40"/>
      <c r="AV101" s="40"/>
      <c r="AW101" s="40"/>
      <c r="AX101" s="39"/>
      <c r="AY101" s="42"/>
      <c r="AZ101" s="42"/>
      <c r="BA101" s="42"/>
    </row>
    <row r="102" spans="1:53" x14ac:dyDescent="0.25">
      <c r="A102" s="151"/>
      <c r="B102" s="150" t="s">
        <v>358</v>
      </c>
      <c r="C102" s="202" t="s">
        <v>279</v>
      </c>
      <c r="D102" s="151"/>
      <c r="E102" s="151"/>
      <c r="F102" s="151"/>
      <c r="G102" s="151"/>
      <c r="H102" s="152"/>
      <c r="I102" s="153"/>
      <c r="J102" s="151"/>
      <c r="K102" s="151"/>
      <c r="L102" s="151"/>
      <c r="M102" s="152"/>
      <c r="N102" s="153"/>
      <c r="O102" s="151"/>
      <c r="P102" s="151"/>
      <c r="Q102" s="151"/>
      <c r="R102" s="152"/>
      <c r="S102" s="153"/>
      <c r="T102" s="151"/>
      <c r="U102" s="151"/>
      <c r="V102" s="151"/>
      <c r="W102" s="152"/>
      <c r="X102" s="153">
        <v>1</v>
      </c>
      <c r="Y102" s="151"/>
      <c r="Z102" s="151">
        <v>2</v>
      </c>
      <c r="AA102" s="151" t="s">
        <v>75</v>
      </c>
      <c r="AB102" s="152">
        <v>4</v>
      </c>
      <c r="AC102" s="153"/>
      <c r="AD102" s="151"/>
      <c r="AE102" s="151"/>
      <c r="AF102" s="151"/>
      <c r="AG102" s="152"/>
      <c r="AH102" s="153"/>
      <c r="AI102" s="151"/>
      <c r="AJ102" s="151"/>
      <c r="AK102" s="151"/>
      <c r="AL102" s="152"/>
      <c r="AM102" s="196" t="str">
        <f t="shared" si="29"/>
        <v>https://oktatas.gpk.bme.hu/tad/tantargy/BMEGEGIBTC1</v>
      </c>
      <c r="AN102" s="83">
        <f t="shared" si="30"/>
        <v>1</v>
      </c>
      <c r="AO102" s="72" t="str">
        <f t="shared" si="31"/>
        <v>OK</v>
      </c>
      <c r="AR102" s="41" t="str">
        <f>C27</f>
        <v>BMEGEGIBXCD</v>
      </c>
      <c r="AS102" s="41"/>
      <c r="AT102" s="41"/>
      <c r="AU102" s="40"/>
      <c r="AV102" s="40"/>
      <c r="AW102" s="40"/>
      <c r="AX102" s="39"/>
      <c r="AY102" s="42"/>
      <c r="AZ102" s="42"/>
      <c r="BA102" s="42"/>
    </row>
    <row r="103" spans="1:53" hidden="1" x14ac:dyDescent="0.25">
      <c r="A103" s="151"/>
      <c r="B103" s="150" t="s">
        <v>179</v>
      </c>
      <c r="C103" s="202"/>
      <c r="D103" s="151"/>
      <c r="E103" s="151"/>
      <c r="F103" s="151"/>
      <c r="G103" s="151"/>
      <c r="H103" s="152"/>
      <c r="I103" s="153"/>
      <c r="J103" s="151"/>
      <c r="K103" s="151"/>
      <c r="L103" s="151"/>
      <c r="M103" s="152"/>
      <c r="N103" s="153"/>
      <c r="O103" s="151"/>
      <c r="P103" s="151"/>
      <c r="Q103" s="151"/>
      <c r="R103" s="152"/>
      <c r="S103" s="153"/>
      <c r="T103" s="151"/>
      <c r="U103" s="151"/>
      <c r="V103" s="151"/>
      <c r="W103" s="152"/>
      <c r="X103" s="153"/>
      <c r="Y103" s="151"/>
      <c r="Z103" s="151"/>
      <c r="AA103" s="151"/>
      <c r="AB103" s="152"/>
      <c r="AC103" s="153"/>
      <c r="AD103" s="151"/>
      <c r="AE103" s="151"/>
      <c r="AF103" s="151"/>
      <c r="AG103" s="152"/>
      <c r="AH103" s="153"/>
      <c r="AI103" s="151"/>
      <c r="AJ103" s="151"/>
      <c r="AK103" s="151"/>
      <c r="AL103" s="152"/>
      <c r="AM103" s="196" t="str">
        <f t="shared" si="29"/>
        <v/>
      </c>
      <c r="AN103" s="83">
        <f t="shared" si="30"/>
        <v>0</v>
      </c>
      <c r="AO103" s="72" t="str">
        <f t="shared" si="31"/>
        <v>!!</v>
      </c>
      <c r="AR103" s="41"/>
      <c r="AS103" s="41"/>
      <c r="AT103" s="41"/>
      <c r="AU103" s="40"/>
      <c r="AV103" s="40"/>
      <c r="AW103" s="40"/>
      <c r="AX103" s="39"/>
      <c r="AY103" s="42"/>
      <c r="AZ103" s="42"/>
      <c r="BA103" s="42"/>
    </row>
    <row r="104" spans="1:53" hidden="1" x14ac:dyDescent="0.25">
      <c r="A104" s="151"/>
      <c r="B104" s="150" t="s">
        <v>191</v>
      </c>
      <c r="C104" s="202" t="s">
        <v>229</v>
      </c>
      <c r="D104" s="151"/>
      <c r="E104" s="151"/>
      <c r="F104" s="151"/>
      <c r="G104" s="151"/>
      <c r="H104" s="152"/>
      <c r="I104" s="153"/>
      <c r="J104" s="151"/>
      <c r="K104" s="151"/>
      <c r="L104" s="151"/>
      <c r="M104" s="152"/>
      <c r="N104" s="153"/>
      <c r="O104" s="151"/>
      <c r="P104" s="151"/>
      <c r="Q104" s="151"/>
      <c r="R104" s="152"/>
      <c r="S104" s="153"/>
      <c r="T104" s="151"/>
      <c r="U104" s="151"/>
      <c r="V104" s="151"/>
      <c r="W104" s="152"/>
      <c r="X104" s="153"/>
      <c r="Y104" s="151"/>
      <c r="Z104" s="151"/>
      <c r="AA104" s="151"/>
      <c r="AB104" s="152"/>
      <c r="AC104" s="153"/>
      <c r="AD104" s="151"/>
      <c r="AE104" s="151"/>
      <c r="AF104" s="151"/>
      <c r="AG104" s="152"/>
      <c r="AH104" s="153"/>
      <c r="AI104" s="151"/>
      <c r="AJ104" s="151"/>
      <c r="AK104" s="151"/>
      <c r="AL104" s="152"/>
      <c r="AM104" s="196" t="str">
        <f t="shared" si="29"/>
        <v/>
      </c>
      <c r="AN104" s="83">
        <f t="shared" si="30"/>
        <v>0</v>
      </c>
      <c r="AO104" s="72" t="str">
        <f t="shared" si="31"/>
        <v>!!</v>
      </c>
      <c r="AR104" s="41"/>
      <c r="AS104" s="41"/>
      <c r="AT104" s="41"/>
      <c r="AU104" s="40"/>
      <c r="AV104" s="40"/>
      <c r="AW104" s="40"/>
      <c r="AX104" s="39"/>
      <c r="AY104" s="42"/>
      <c r="AZ104" s="42"/>
      <c r="BA104" s="42"/>
    </row>
    <row r="105" spans="1:53" x14ac:dyDescent="0.25">
      <c r="A105" s="151"/>
      <c r="B105" s="150" t="s">
        <v>354</v>
      </c>
      <c r="C105" s="202" t="s">
        <v>352</v>
      </c>
      <c r="D105" s="151"/>
      <c r="E105" s="151"/>
      <c r="F105" s="151"/>
      <c r="G105" s="151"/>
      <c r="H105" s="152"/>
      <c r="I105" s="153"/>
      <c r="J105" s="151"/>
      <c r="K105" s="151"/>
      <c r="L105" s="151"/>
      <c r="M105" s="152"/>
      <c r="N105" s="153"/>
      <c r="O105" s="151"/>
      <c r="P105" s="151"/>
      <c r="Q105" s="151"/>
      <c r="R105" s="152"/>
      <c r="S105" s="153"/>
      <c r="T105" s="151"/>
      <c r="U105" s="151"/>
      <c r="V105" s="151"/>
      <c r="W105" s="152"/>
      <c r="X105" s="153"/>
      <c r="Y105" s="151"/>
      <c r="Z105" s="151"/>
      <c r="AA105" s="151"/>
      <c r="AB105" s="152"/>
      <c r="AC105" s="153">
        <v>0</v>
      </c>
      <c r="AD105" s="151">
        <v>0</v>
      </c>
      <c r="AE105" s="151">
        <v>3</v>
      </c>
      <c r="AF105" s="151" t="s">
        <v>75</v>
      </c>
      <c r="AG105" s="152">
        <v>4</v>
      </c>
      <c r="AH105" s="153"/>
      <c r="AI105" s="151"/>
      <c r="AJ105" s="151"/>
      <c r="AK105" s="151"/>
      <c r="AL105" s="152"/>
      <c r="AM105" s="196" t="str">
        <f t="shared" si="29"/>
        <v>https://oktatas.gpk.bme.hu/tad/tantargy/BMEGEGIBTC2</v>
      </c>
      <c r="AN105" s="83">
        <f t="shared" si="30"/>
        <v>1</v>
      </c>
      <c r="AO105" s="72" t="str">
        <f t="shared" si="31"/>
        <v>OK</v>
      </c>
      <c r="AR105" s="41" t="str">
        <f>C102</f>
        <v>BMEGEGIBTC1</v>
      </c>
      <c r="AS105" s="41"/>
      <c r="AT105" s="41"/>
      <c r="AU105" s="40"/>
      <c r="AV105" s="40"/>
      <c r="AW105" s="40"/>
      <c r="AX105" s="39"/>
      <c r="AY105" s="42"/>
      <c r="AZ105" s="42"/>
      <c r="BA105" s="42"/>
    </row>
    <row r="106" spans="1:53" hidden="1" x14ac:dyDescent="0.25">
      <c r="A106" s="151"/>
      <c r="B106" s="150" t="s">
        <v>192</v>
      </c>
      <c r="C106" s="150"/>
      <c r="D106" s="151"/>
      <c r="E106" s="151"/>
      <c r="F106" s="151"/>
      <c r="G106" s="151"/>
      <c r="H106" s="152"/>
      <c r="I106" s="153"/>
      <c r="J106" s="151"/>
      <c r="K106" s="151"/>
      <c r="L106" s="151"/>
      <c r="M106" s="152"/>
      <c r="N106" s="153"/>
      <c r="O106" s="151"/>
      <c r="P106" s="151"/>
      <c r="Q106" s="151"/>
      <c r="R106" s="152"/>
      <c r="S106" s="153"/>
      <c r="T106" s="151"/>
      <c r="U106" s="151"/>
      <c r="V106" s="151"/>
      <c r="W106" s="152"/>
      <c r="X106" s="153"/>
      <c r="Y106" s="151"/>
      <c r="Z106" s="151"/>
      <c r="AA106" s="151"/>
      <c r="AB106" s="152"/>
      <c r="AC106" s="153"/>
      <c r="AD106" s="151"/>
      <c r="AE106" s="151"/>
      <c r="AF106" s="151"/>
      <c r="AG106" s="152"/>
      <c r="AH106" s="153"/>
      <c r="AI106" s="151"/>
      <c r="AJ106" s="151"/>
      <c r="AK106" s="151"/>
      <c r="AL106" s="152"/>
      <c r="AM106" s="196" t="str">
        <f t="shared" si="29"/>
        <v/>
      </c>
      <c r="AN106" s="83">
        <f t="shared" si="30"/>
        <v>0</v>
      </c>
      <c r="AO106" s="72" t="str">
        <f t="shared" si="31"/>
        <v>!!</v>
      </c>
      <c r="AR106" s="41"/>
      <c r="AS106" s="41"/>
      <c r="AT106" s="41"/>
      <c r="AU106" s="40"/>
      <c r="AV106" s="40"/>
      <c r="AW106" s="40"/>
      <c r="AX106" s="39"/>
      <c r="AY106" s="42"/>
      <c r="AZ106" s="42"/>
      <c r="BA106" s="42"/>
    </row>
    <row r="107" spans="1:53" hidden="1" x14ac:dyDescent="0.25">
      <c r="A107" s="151"/>
      <c r="B107" s="150" t="s">
        <v>172</v>
      </c>
      <c r="C107" s="150"/>
      <c r="D107" s="151"/>
      <c r="E107" s="151"/>
      <c r="F107" s="151"/>
      <c r="G107" s="151"/>
      <c r="H107" s="152"/>
      <c r="I107" s="153"/>
      <c r="J107" s="151"/>
      <c r="K107" s="151"/>
      <c r="L107" s="151"/>
      <c r="M107" s="152"/>
      <c r="N107" s="153"/>
      <c r="O107" s="151"/>
      <c r="P107" s="151"/>
      <c r="Q107" s="151"/>
      <c r="R107" s="152"/>
      <c r="S107" s="153"/>
      <c r="T107" s="151"/>
      <c r="U107" s="151"/>
      <c r="V107" s="151"/>
      <c r="W107" s="152"/>
      <c r="X107" s="153"/>
      <c r="Y107" s="151"/>
      <c r="Z107" s="151"/>
      <c r="AA107" s="151"/>
      <c r="AB107" s="152"/>
      <c r="AC107" s="153"/>
      <c r="AD107" s="151"/>
      <c r="AE107" s="151"/>
      <c r="AF107" s="151"/>
      <c r="AG107" s="152"/>
      <c r="AH107" s="153"/>
      <c r="AI107" s="151"/>
      <c r="AJ107" s="151"/>
      <c r="AK107" s="151"/>
      <c r="AL107" s="152"/>
      <c r="AM107" s="196" t="str">
        <f t="shared" si="29"/>
        <v/>
      </c>
      <c r="AN107" s="83">
        <f t="shared" si="30"/>
        <v>0</v>
      </c>
      <c r="AO107" s="72" t="str">
        <f t="shared" si="31"/>
        <v>!!</v>
      </c>
      <c r="AR107" s="41"/>
      <c r="AS107" s="41"/>
      <c r="AT107" s="41"/>
      <c r="AU107" s="40"/>
      <c r="AV107" s="40"/>
      <c r="AW107" s="40"/>
      <c r="AX107" s="39"/>
      <c r="AY107" s="42"/>
      <c r="AZ107" s="42"/>
      <c r="BA107" s="42"/>
    </row>
    <row r="108" spans="1:53" hidden="1" x14ac:dyDescent="0.25">
      <c r="A108" s="151"/>
      <c r="B108" s="150" t="s">
        <v>180</v>
      </c>
      <c r="C108" s="150"/>
      <c r="D108" s="151"/>
      <c r="E108" s="151"/>
      <c r="F108" s="151"/>
      <c r="G108" s="151"/>
      <c r="H108" s="152"/>
      <c r="I108" s="153"/>
      <c r="J108" s="151"/>
      <c r="K108" s="151"/>
      <c r="L108" s="151"/>
      <c r="M108" s="152"/>
      <c r="N108" s="153"/>
      <c r="O108" s="151"/>
      <c r="P108" s="151"/>
      <c r="Q108" s="151"/>
      <c r="R108" s="152"/>
      <c r="S108" s="153"/>
      <c r="T108" s="151"/>
      <c r="U108" s="151"/>
      <c r="V108" s="151"/>
      <c r="W108" s="152"/>
      <c r="X108" s="153"/>
      <c r="Y108" s="151"/>
      <c r="Z108" s="151"/>
      <c r="AA108" s="151"/>
      <c r="AB108" s="152"/>
      <c r="AC108" s="153"/>
      <c r="AD108" s="151"/>
      <c r="AE108" s="151"/>
      <c r="AF108" s="151"/>
      <c r="AG108" s="152"/>
      <c r="AH108" s="153"/>
      <c r="AI108" s="151"/>
      <c r="AJ108" s="151"/>
      <c r="AK108" s="151"/>
      <c r="AL108" s="152"/>
      <c r="AM108" s="196" t="str">
        <f t="shared" si="29"/>
        <v/>
      </c>
      <c r="AN108" s="83">
        <f t="shared" si="30"/>
        <v>0</v>
      </c>
      <c r="AO108" s="72" t="str">
        <f t="shared" si="31"/>
        <v>!!</v>
      </c>
      <c r="AR108" s="41"/>
      <c r="AS108" s="41"/>
      <c r="AT108" s="41"/>
      <c r="AU108" s="40"/>
      <c r="AV108" s="40"/>
      <c r="AW108" s="40"/>
      <c r="AX108" s="39"/>
      <c r="AY108" s="42"/>
      <c r="AZ108" s="42"/>
      <c r="BA108" s="42"/>
    </row>
    <row r="109" spans="1:53" x14ac:dyDescent="0.25">
      <c r="A109" s="151"/>
      <c r="B109" s="150" t="s">
        <v>276</v>
      </c>
      <c r="C109" s="150" t="s">
        <v>277</v>
      </c>
      <c r="D109" s="151"/>
      <c r="E109" s="151"/>
      <c r="F109" s="151"/>
      <c r="G109" s="151"/>
      <c r="H109" s="152"/>
      <c r="I109" s="153"/>
      <c r="J109" s="151"/>
      <c r="K109" s="151"/>
      <c r="L109" s="151"/>
      <c r="M109" s="152"/>
      <c r="N109" s="153"/>
      <c r="O109" s="151"/>
      <c r="P109" s="151"/>
      <c r="Q109" s="151"/>
      <c r="R109" s="152"/>
      <c r="S109" s="153"/>
      <c r="T109" s="151"/>
      <c r="U109" s="151"/>
      <c r="V109" s="151"/>
      <c r="W109" s="152"/>
      <c r="X109" s="153"/>
      <c r="Y109" s="151"/>
      <c r="Z109" s="151"/>
      <c r="AA109" s="151"/>
      <c r="AB109" s="152"/>
      <c r="AC109" s="153">
        <v>2</v>
      </c>
      <c r="AD109" s="151"/>
      <c r="AE109" s="151">
        <v>1</v>
      </c>
      <c r="AF109" s="151" t="s">
        <v>75</v>
      </c>
      <c r="AG109" s="152">
        <v>4</v>
      </c>
      <c r="AH109" s="153"/>
      <c r="AI109" s="151"/>
      <c r="AJ109" s="151"/>
      <c r="AK109" s="151"/>
      <c r="AL109" s="152"/>
      <c r="AM109" s="196" t="str">
        <f t="shared" si="29"/>
        <v>https://oktatas.gpk.bme.hu/tad/tantargy/BMEGEMIBTSZ</v>
      </c>
      <c r="AN109" s="83">
        <f t="shared" si="30"/>
        <v>1</v>
      </c>
      <c r="AO109" s="72" t="str">
        <f t="shared" si="31"/>
        <v>OK</v>
      </c>
      <c r="AR109" s="41"/>
      <c r="AS109" s="41"/>
      <c r="AT109" s="41"/>
      <c r="AU109" s="40"/>
      <c r="AV109" s="40"/>
      <c r="AW109" s="40"/>
      <c r="AX109" s="39"/>
      <c r="AY109" s="42" t="s">
        <v>313</v>
      </c>
      <c r="AZ109" s="42"/>
      <c r="BA109" s="42"/>
    </row>
    <row r="110" spans="1:53" x14ac:dyDescent="0.25">
      <c r="A110" s="151"/>
      <c r="B110" s="150" t="s">
        <v>325</v>
      </c>
      <c r="C110" s="202" t="s">
        <v>324</v>
      </c>
      <c r="D110" s="151"/>
      <c r="E110" s="151"/>
      <c r="F110" s="151"/>
      <c r="G110" s="151"/>
      <c r="H110" s="152"/>
      <c r="I110" s="153"/>
      <c r="J110" s="151"/>
      <c r="K110" s="151"/>
      <c r="L110" s="151"/>
      <c r="M110" s="152"/>
      <c r="N110" s="153"/>
      <c r="O110" s="151"/>
      <c r="P110" s="151"/>
      <c r="Q110" s="151"/>
      <c r="R110" s="152"/>
      <c r="S110" s="153"/>
      <c r="T110" s="151"/>
      <c r="U110" s="151"/>
      <c r="V110" s="151"/>
      <c r="W110" s="152"/>
      <c r="X110" s="153"/>
      <c r="Y110" s="151"/>
      <c r="Z110" s="151"/>
      <c r="AA110" s="151"/>
      <c r="AB110" s="152"/>
      <c r="AC110" s="153">
        <v>2</v>
      </c>
      <c r="AD110" s="151">
        <v>1</v>
      </c>
      <c r="AE110" s="151">
        <v>1</v>
      </c>
      <c r="AF110" s="151" t="s">
        <v>74</v>
      </c>
      <c r="AG110" s="152">
        <v>4</v>
      </c>
      <c r="AH110" s="153"/>
      <c r="AI110" s="151"/>
      <c r="AJ110" s="151"/>
      <c r="AK110" s="151"/>
      <c r="AL110" s="152"/>
      <c r="AM110" s="196" t="str">
        <f t="shared" si="29"/>
        <v>VIK</v>
      </c>
      <c r="AN110" s="83">
        <f t="shared" si="30"/>
        <v>0</v>
      </c>
      <c r="AO110" s="72" t="str">
        <f t="shared" si="31"/>
        <v>OK</v>
      </c>
      <c r="AR110" s="41" t="str">
        <f>C12</f>
        <v>BMEVIAUA044</v>
      </c>
      <c r="AS110" s="41"/>
      <c r="AT110" s="41"/>
      <c r="AU110" s="40"/>
      <c r="AV110" s="40"/>
      <c r="AW110" s="40"/>
      <c r="AX110" s="39"/>
      <c r="AY110" s="42"/>
      <c r="AZ110" s="42"/>
      <c r="BA110" s="42"/>
    </row>
    <row r="111" spans="1:53" x14ac:dyDescent="0.25">
      <c r="A111" s="151"/>
      <c r="B111" s="150" t="s">
        <v>181</v>
      </c>
      <c r="C111" s="202" t="s">
        <v>274</v>
      </c>
      <c r="D111" s="151"/>
      <c r="E111" s="151"/>
      <c r="F111" s="151"/>
      <c r="G111" s="151"/>
      <c r="H111" s="152"/>
      <c r="I111" s="153"/>
      <c r="J111" s="151"/>
      <c r="K111" s="151"/>
      <c r="L111" s="151"/>
      <c r="M111" s="152"/>
      <c r="N111" s="153"/>
      <c r="O111" s="151"/>
      <c r="P111" s="151"/>
      <c r="Q111" s="151"/>
      <c r="R111" s="152"/>
      <c r="S111" s="153"/>
      <c r="T111" s="151"/>
      <c r="U111" s="151"/>
      <c r="V111" s="151"/>
      <c r="W111" s="152"/>
      <c r="X111" s="153"/>
      <c r="Y111" s="151"/>
      <c r="Z111" s="151"/>
      <c r="AA111" s="151"/>
      <c r="AB111" s="152"/>
      <c r="AC111" s="203"/>
      <c r="AD111" s="204"/>
      <c r="AE111" s="204"/>
      <c r="AF111" s="204"/>
      <c r="AG111" s="205"/>
      <c r="AH111" s="153">
        <v>2</v>
      </c>
      <c r="AI111" s="151"/>
      <c r="AJ111" s="151"/>
      <c r="AK111" s="151" t="s">
        <v>75</v>
      </c>
      <c r="AL111" s="152">
        <v>3</v>
      </c>
      <c r="AM111" s="196" t="str">
        <f t="shared" si="29"/>
        <v>https://oktatas.gpk.bme.hu/tad/tantargy/BMEGEGIBTKT</v>
      </c>
      <c r="AN111" s="83">
        <f t="shared" si="30"/>
        <v>1</v>
      </c>
      <c r="AO111" s="72" t="str">
        <f t="shared" si="31"/>
        <v>!!</v>
      </c>
      <c r="AR111" s="41"/>
      <c r="AS111" s="41"/>
      <c r="AT111" s="41"/>
      <c r="AU111" s="40" t="str">
        <f>C23</f>
        <v>BMEGEGIBTTE</v>
      </c>
      <c r="AV111" s="40"/>
      <c r="AW111" s="40"/>
      <c r="AX111" s="39"/>
      <c r="AY111" s="42"/>
      <c r="AZ111" s="42"/>
      <c r="BA111" s="42"/>
    </row>
    <row r="112" spans="1:53" x14ac:dyDescent="0.25">
      <c r="A112" s="151"/>
      <c r="B112" s="150" t="s">
        <v>278</v>
      </c>
      <c r="C112" s="202" t="s">
        <v>280</v>
      </c>
      <c r="D112" s="151"/>
      <c r="E112" s="151"/>
      <c r="F112" s="151"/>
      <c r="G112" s="151"/>
      <c r="H112" s="152"/>
      <c r="I112" s="153"/>
      <c r="J112" s="151"/>
      <c r="K112" s="151"/>
      <c r="L112" s="151"/>
      <c r="M112" s="152"/>
      <c r="N112" s="153"/>
      <c r="O112" s="151"/>
      <c r="P112" s="151"/>
      <c r="Q112" s="151"/>
      <c r="R112" s="152"/>
      <c r="S112" s="153"/>
      <c r="T112" s="151"/>
      <c r="U112" s="151"/>
      <c r="V112" s="151"/>
      <c r="W112" s="152"/>
      <c r="X112" s="153"/>
      <c r="Y112" s="151"/>
      <c r="Z112" s="151"/>
      <c r="AA112" s="151"/>
      <c r="AB112" s="152"/>
      <c r="AC112" s="153">
        <v>1</v>
      </c>
      <c r="AD112" s="151"/>
      <c r="AE112" s="151">
        <v>1</v>
      </c>
      <c r="AF112" s="151" t="s">
        <v>75</v>
      </c>
      <c r="AG112" s="152">
        <v>3</v>
      </c>
      <c r="AH112" s="153"/>
      <c r="AI112" s="151"/>
      <c r="AJ112" s="151"/>
      <c r="AK112" s="151"/>
      <c r="AL112" s="152"/>
      <c r="AM112" s="196" t="str">
        <f t="shared" si="29"/>
        <v>https://oktatas.gpk.bme.hu/tad/tantargy/BMEGEMIBTFT</v>
      </c>
      <c r="AN112" s="83">
        <f t="shared" si="30"/>
        <v>1</v>
      </c>
      <c r="AO112" s="72" t="str">
        <f t="shared" si="31"/>
        <v>!!</v>
      </c>
      <c r="AR112" s="67"/>
      <c r="AS112" s="41"/>
      <c r="AT112" s="41"/>
      <c r="AU112" s="40" t="str">
        <f>C30</f>
        <v>BMEGEGIBTG1</v>
      </c>
      <c r="AV112" s="40"/>
      <c r="AW112" s="40"/>
      <c r="AX112" s="39"/>
      <c r="AY112" s="42"/>
      <c r="AZ112" s="42"/>
      <c r="BA112" s="42"/>
    </row>
    <row r="113" spans="1:53" x14ac:dyDescent="0.25">
      <c r="A113" s="151"/>
      <c r="B113" s="150" t="s">
        <v>227</v>
      </c>
      <c r="C113" s="202" t="s">
        <v>281</v>
      </c>
      <c r="D113" s="151"/>
      <c r="E113" s="151"/>
      <c r="F113" s="151"/>
      <c r="G113" s="151"/>
      <c r="H113" s="152"/>
      <c r="I113" s="153"/>
      <c r="J113" s="151"/>
      <c r="K113" s="151"/>
      <c r="L113" s="151"/>
      <c r="M113" s="152"/>
      <c r="N113" s="153"/>
      <c r="O113" s="151"/>
      <c r="P113" s="151"/>
      <c r="Q113" s="151"/>
      <c r="R113" s="152"/>
      <c r="S113" s="153"/>
      <c r="T113" s="151"/>
      <c r="U113" s="151"/>
      <c r="V113" s="151"/>
      <c r="W113" s="152"/>
      <c r="X113" s="153"/>
      <c r="Y113" s="151"/>
      <c r="Z113" s="151"/>
      <c r="AA113" s="151"/>
      <c r="AB113" s="152"/>
      <c r="AC113" s="153"/>
      <c r="AD113" s="151"/>
      <c r="AE113" s="151"/>
      <c r="AF113" s="151"/>
      <c r="AG113" s="152"/>
      <c r="AH113" s="153">
        <v>2</v>
      </c>
      <c r="AI113" s="151">
        <v>1</v>
      </c>
      <c r="AJ113" s="151"/>
      <c r="AK113" s="151" t="s">
        <v>75</v>
      </c>
      <c r="AL113" s="152">
        <v>4</v>
      </c>
      <c r="AM113" s="196" t="str">
        <f t="shared" si="29"/>
        <v>https://oktatas.gpk.bme.hu/tad/tantargy/BMEGEMIBTIT</v>
      </c>
      <c r="AN113" s="83">
        <f t="shared" si="30"/>
        <v>1</v>
      </c>
      <c r="AO113" s="72" t="str">
        <f t="shared" si="31"/>
        <v>OK</v>
      </c>
      <c r="AR113" s="41"/>
      <c r="AS113" s="41"/>
      <c r="AT113" s="41"/>
      <c r="AU113" s="40"/>
      <c r="AV113" s="40"/>
      <c r="AW113" s="40"/>
      <c r="AX113" s="39"/>
      <c r="AY113" s="42"/>
      <c r="AZ113" s="42"/>
      <c r="BA113" s="42"/>
    </row>
    <row r="114" spans="1:53" x14ac:dyDescent="0.25">
      <c r="A114" s="151"/>
      <c r="B114" s="150" t="s">
        <v>295</v>
      </c>
      <c r="C114" s="202" t="s">
        <v>368</v>
      </c>
      <c r="D114" s="151"/>
      <c r="E114" s="151"/>
      <c r="F114" s="151"/>
      <c r="G114" s="151"/>
      <c r="H114" s="152"/>
      <c r="I114" s="153"/>
      <c r="J114" s="151"/>
      <c r="K114" s="151"/>
      <c r="L114" s="151"/>
      <c r="M114" s="152"/>
      <c r="N114" s="153"/>
      <c r="O114" s="151"/>
      <c r="P114" s="151"/>
      <c r="Q114" s="151"/>
      <c r="R114" s="152"/>
      <c r="S114" s="153"/>
      <c r="T114" s="151"/>
      <c r="U114" s="151"/>
      <c r="V114" s="151"/>
      <c r="W114" s="152"/>
      <c r="X114" s="153">
        <v>2</v>
      </c>
      <c r="Y114" s="151">
        <v>0</v>
      </c>
      <c r="Z114" s="151">
        <v>0</v>
      </c>
      <c r="AA114" s="151" t="s">
        <v>75</v>
      </c>
      <c r="AB114" s="152">
        <v>3</v>
      </c>
      <c r="AC114" s="153"/>
      <c r="AD114" s="151"/>
      <c r="AE114" s="151"/>
      <c r="AF114" s="151"/>
      <c r="AG114" s="152"/>
      <c r="AH114" s="153"/>
      <c r="AI114" s="151"/>
      <c r="AJ114" s="151"/>
      <c r="AK114" s="151"/>
      <c r="AL114" s="152"/>
      <c r="AM114" s="196" t="str">
        <f t="shared" si="29"/>
        <v>https://oktatas.gpk.bme.hu/tad/tantargy/BMEGEPTBV00</v>
      </c>
      <c r="AN114" s="83">
        <f t="shared" si="30"/>
        <v>1</v>
      </c>
      <c r="AO114" s="72" t="str">
        <f t="shared" si="31"/>
        <v>!!</v>
      </c>
      <c r="AR114" s="41" t="s">
        <v>258</v>
      </c>
      <c r="AS114" s="41"/>
      <c r="AT114" s="41"/>
      <c r="AU114" s="40"/>
      <c r="AV114" s="40"/>
      <c r="AW114" s="40"/>
      <c r="AX114" s="39"/>
      <c r="AY114" s="42"/>
      <c r="AZ114" s="42"/>
      <c r="BA114" s="42"/>
    </row>
    <row r="115" spans="1:53" x14ac:dyDescent="0.25">
      <c r="A115" s="69"/>
      <c r="B115" s="206" t="s">
        <v>201</v>
      </c>
      <c r="C115" s="207" t="s">
        <v>338</v>
      </c>
      <c r="D115" s="69"/>
      <c r="E115" s="69"/>
      <c r="F115" s="69"/>
      <c r="G115" s="69"/>
      <c r="H115" s="70"/>
      <c r="I115" s="68"/>
      <c r="J115" s="69"/>
      <c r="K115" s="69"/>
      <c r="L115" s="69"/>
      <c r="M115" s="70"/>
      <c r="N115" s="68"/>
      <c r="O115" s="69"/>
      <c r="P115" s="69"/>
      <c r="Q115" s="69"/>
      <c r="R115" s="70"/>
      <c r="S115" s="68"/>
      <c r="T115" s="69"/>
      <c r="U115" s="69"/>
      <c r="V115" s="69"/>
      <c r="W115" s="70"/>
      <c r="X115" s="68">
        <v>4</v>
      </c>
      <c r="Y115" s="69"/>
      <c r="Z115" s="69"/>
      <c r="AA115" s="69" t="s">
        <v>74</v>
      </c>
      <c r="AB115" s="70">
        <v>4</v>
      </c>
      <c r="AC115" s="68"/>
      <c r="AD115" s="69"/>
      <c r="AE115" s="69"/>
      <c r="AF115" s="69"/>
      <c r="AG115" s="70"/>
      <c r="AH115" s="68"/>
      <c r="AI115" s="69"/>
      <c r="AJ115" s="69"/>
      <c r="AK115" s="69"/>
      <c r="AL115" s="70"/>
      <c r="AM115" s="196" t="str">
        <f t="shared" si="29"/>
        <v>GTK portál</v>
      </c>
      <c r="AN115" s="83">
        <f t="shared" si="30"/>
        <v>0</v>
      </c>
      <c r="AO115" s="72" t="str">
        <f t="shared" si="31"/>
        <v>OK</v>
      </c>
      <c r="AR115" s="41"/>
      <c r="AS115" s="41"/>
      <c r="AT115" s="41"/>
      <c r="AU115" s="40"/>
      <c r="AV115" s="40"/>
      <c r="AW115" s="40"/>
      <c r="AX115" s="39"/>
      <c r="AY115" s="42"/>
      <c r="AZ115" s="42"/>
      <c r="BA115" s="42"/>
    </row>
    <row r="116" spans="1:53" x14ac:dyDescent="0.25">
      <c r="A116" s="69"/>
      <c r="B116" s="206" t="s">
        <v>228</v>
      </c>
      <c r="C116" s="207" t="s">
        <v>334</v>
      </c>
      <c r="D116" s="69"/>
      <c r="E116" s="69"/>
      <c r="F116" s="69"/>
      <c r="G116" s="69"/>
      <c r="H116" s="70"/>
      <c r="I116" s="68"/>
      <c r="J116" s="69"/>
      <c r="K116" s="69"/>
      <c r="L116" s="69"/>
      <c r="M116" s="70"/>
      <c r="N116" s="68"/>
      <c r="O116" s="69"/>
      <c r="P116" s="69"/>
      <c r="Q116" s="69"/>
      <c r="R116" s="70"/>
      <c r="S116" s="68"/>
      <c r="T116" s="69"/>
      <c r="U116" s="69"/>
      <c r="V116" s="69"/>
      <c r="W116" s="70"/>
      <c r="X116" s="68">
        <v>2</v>
      </c>
      <c r="Y116" s="69"/>
      <c r="Z116" s="69"/>
      <c r="AA116" s="69" t="s">
        <v>74</v>
      </c>
      <c r="AB116" s="70">
        <v>3</v>
      </c>
      <c r="AC116" s="68"/>
      <c r="AD116" s="69"/>
      <c r="AE116" s="69"/>
      <c r="AF116" s="69"/>
      <c r="AG116" s="70"/>
      <c r="AH116" s="68"/>
      <c r="AI116" s="69"/>
      <c r="AJ116" s="69"/>
      <c r="AK116" s="69"/>
      <c r="AL116" s="70"/>
      <c r="AM116" s="196" t="str">
        <f t="shared" si="29"/>
        <v>GTK portál</v>
      </c>
      <c r="AN116" s="83">
        <f t="shared" si="30"/>
        <v>1</v>
      </c>
      <c r="AO116" s="72" t="str">
        <f t="shared" si="31"/>
        <v>!!</v>
      </c>
      <c r="AR116" s="41"/>
      <c r="AS116" s="41"/>
      <c r="AT116" s="41"/>
      <c r="AU116" s="40"/>
      <c r="AV116" s="40"/>
      <c r="AW116" s="40"/>
      <c r="AX116" s="39"/>
      <c r="AY116" s="42"/>
      <c r="AZ116" s="42"/>
      <c r="BA116" s="42"/>
    </row>
    <row r="117" spans="1:53" x14ac:dyDescent="0.25">
      <c r="A117" s="69"/>
      <c r="B117" s="206" t="s">
        <v>182</v>
      </c>
      <c r="C117" s="207" t="s">
        <v>335</v>
      </c>
      <c r="D117" s="69"/>
      <c r="E117" s="69"/>
      <c r="F117" s="69"/>
      <c r="G117" s="69"/>
      <c r="H117" s="70"/>
      <c r="I117" s="68"/>
      <c r="J117" s="69"/>
      <c r="K117" s="69"/>
      <c r="L117" s="69"/>
      <c r="M117" s="70"/>
      <c r="N117" s="68"/>
      <c r="O117" s="69"/>
      <c r="P117" s="69"/>
      <c r="Q117" s="69"/>
      <c r="R117" s="70"/>
      <c r="S117" s="68"/>
      <c r="T117" s="69"/>
      <c r="U117" s="69"/>
      <c r="V117" s="69"/>
      <c r="W117" s="70"/>
      <c r="X117" s="68">
        <v>2</v>
      </c>
      <c r="Y117" s="69">
        <v>2</v>
      </c>
      <c r="Z117" s="69"/>
      <c r="AA117" s="69" t="s">
        <v>75</v>
      </c>
      <c r="AB117" s="70">
        <v>5</v>
      </c>
      <c r="AC117" s="68"/>
      <c r="AD117" s="69"/>
      <c r="AE117" s="69"/>
      <c r="AF117" s="69"/>
      <c r="AG117" s="70"/>
      <c r="AH117" s="68"/>
      <c r="AI117" s="69"/>
      <c r="AJ117" s="69"/>
      <c r="AK117" s="69"/>
      <c r="AL117" s="70"/>
      <c r="AM117" s="196" t="str">
        <f t="shared" si="29"/>
        <v>GTK portál</v>
      </c>
      <c r="AN117" s="83">
        <f t="shared" si="30"/>
        <v>1</v>
      </c>
      <c r="AO117" s="72" t="str">
        <f t="shared" si="31"/>
        <v>OK</v>
      </c>
      <c r="AR117" s="41"/>
      <c r="AS117" s="41"/>
      <c r="AT117" s="41"/>
      <c r="AU117" s="40"/>
      <c r="AV117" s="40"/>
      <c r="AW117" s="40"/>
      <c r="AX117" s="39"/>
      <c r="AY117" s="42"/>
      <c r="AZ117" s="42"/>
      <c r="BA117" s="42"/>
    </row>
    <row r="118" spans="1:53" x14ac:dyDescent="0.25">
      <c r="A118" s="69"/>
      <c r="B118" s="206" t="s">
        <v>353</v>
      </c>
      <c r="C118" s="207" t="s">
        <v>371</v>
      </c>
      <c r="D118" s="69"/>
      <c r="E118" s="69"/>
      <c r="F118" s="69"/>
      <c r="G118" s="69"/>
      <c r="H118" s="70"/>
      <c r="I118" s="68"/>
      <c r="J118" s="69"/>
      <c r="K118" s="69"/>
      <c r="L118" s="69"/>
      <c r="M118" s="70"/>
      <c r="N118" s="68"/>
      <c r="O118" s="69"/>
      <c r="P118" s="69"/>
      <c r="Q118" s="69"/>
      <c r="R118" s="70"/>
      <c r="S118" s="68"/>
      <c r="T118" s="69"/>
      <c r="U118" s="69"/>
      <c r="V118" s="69"/>
      <c r="W118" s="70"/>
      <c r="X118" s="68">
        <v>2</v>
      </c>
      <c r="Y118" s="69"/>
      <c r="Z118" s="69"/>
      <c r="AA118" s="69" t="s">
        <v>75</v>
      </c>
      <c r="AB118" s="70">
        <v>3</v>
      </c>
      <c r="AC118" s="68"/>
      <c r="AD118" s="69"/>
      <c r="AE118" s="69"/>
      <c r="AF118" s="69"/>
      <c r="AG118" s="70"/>
      <c r="AH118" s="68"/>
      <c r="AI118" s="69"/>
      <c r="AJ118" s="69"/>
      <c r="AK118" s="69"/>
      <c r="AL118" s="70"/>
      <c r="AM118" s="196" t="str">
        <f t="shared" si="29"/>
        <v>GTK portál</v>
      </c>
      <c r="AN118" s="83">
        <f t="shared" si="30"/>
        <v>1</v>
      </c>
      <c r="AO118" s="72" t="str">
        <f t="shared" si="31"/>
        <v>!!</v>
      </c>
      <c r="AR118" s="41"/>
      <c r="AS118" s="41"/>
      <c r="AT118" s="41"/>
      <c r="AU118" s="40"/>
      <c r="AV118" s="40"/>
      <c r="AW118" s="40"/>
      <c r="AX118" s="39"/>
      <c r="AY118" s="42"/>
      <c r="AZ118" s="42"/>
      <c r="BA118" s="42"/>
    </row>
    <row r="119" spans="1:53" x14ac:dyDescent="0.25">
      <c r="A119" s="69"/>
      <c r="B119" s="206" t="s">
        <v>193</v>
      </c>
      <c r="C119" s="207" t="s">
        <v>336</v>
      </c>
      <c r="D119" s="69"/>
      <c r="E119" s="69"/>
      <c r="F119" s="69"/>
      <c r="G119" s="69"/>
      <c r="H119" s="70"/>
      <c r="I119" s="68"/>
      <c r="J119" s="69"/>
      <c r="K119" s="69"/>
      <c r="L119" s="69"/>
      <c r="M119" s="70"/>
      <c r="N119" s="68"/>
      <c r="O119" s="69"/>
      <c r="P119" s="69"/>
      <c r="Q119" s="69"/>
      <c r="R119" s="70"/>
      <c r="S119" s="68">
        <v>1</v>
      </c>
      <c r="T119" s="69">
        <v>2</v>
      </c>
      <c r="U119" s="69">
        <v>1</v>
      </c>
      <c r="V119" s="69" t="s">
        <v>75</v>
      </c>
      <c r="W119" s="70">
        <v>5</v>
      </c>
      <c r="X119" s="68"/>
      <c r="Y119" s="69"/>
      <c r="Z119" s="69"/>
      <c r="AA119" s="69"/>
      <c r="AB119" s="70"/>
      <c r="AC119" s="68"/>
      <c r="AD119" s="69"/>
      <c r="AE119" s="69"/>
      <c r="AF119" s="69"/>
      <c r="AG119" s="70"/>
      <c r="AH119" s="68"/>
      <c r="AI119" s="69"/>
      <c r="AJ119" s="69"/>
      <c r="AK119" s="69"/>
      <c r="AL119" s="70"/>
      <c r="AM119" s="196" t="str">
        <f t="shared" si="29"/>
        <v>GTK portál</v>
      </c>
      <c r="AN119" s="83">
        <f t="shared" si="30"/>
        <v>1</v>
      </c>
      <c r="AO119" s="72" t="str">
        <f t="shared" si="31"/>
        <v>OK</v>
      </c>
      <c r="AR119" s="41"/>
      <c r="AS119" s="41"/>
      <c r="AT119" s="41"/>
      <c r="AU119" s="40"/>
      <c r="AV119" s="40"/>
      <c r="AW119" s="40"/>
      <c r="AX119" s="39"/>
      <c r="AY119" s="42"/>
      <c r="AZ119" s="42"/>
      <c r="BA119" s="42"/>
    </row>
    <row r="120" spans="1:53" x14ac:dyDescent="0.25">
      <c r="A120" s="69"/>
      <c r="B120" s="206" t="s">
        <v>171</v>
      </c>
      <c r="C120" s="207" t="s">
        <v>339</v>
      </c>
      <c r="D120" s="69"/>
      <c r="E120" s="69"/>
      <c r="F120" s="69"/>
      <c r="G120" s="69"/>
      <c r="H120" s="70"/>
      <c r="I120" s="68"/>
      <c r="J120" s="69"/>
      <c r="K120" s="69"/>
      <c r="L120" s="69"/>
      <c r="M120" s="70"/>
      <c r="N120" s="68"/>
      <c r="O120" s="69"/>
      <c r="P120" s="69"/>
      <c r="Q120" s="69"/>
      <c r="R120" s="70"/>
      <c r="S120" s="68"/>
      <c r="T120" s="69"/>
      <c r="U120" s="69"/>
      <c r="V120" s="69"/>
      <c r="W120" s="70"/>
      <c r="X120" s="68"/>
      <c r="Y120" s="69"/>
      <c r="Z120" s="69"/>
      <c r="AA120" s="69"/>
      <c r="AB120" s="70"/>
      <c r="AC120" s="68">
        <v>2</v>
      </c>
      <c r="AD120" s="69"/>
      <c r="AE120" s="69"/>
      <c r="AF120" s="69" t="s">
        <v>75</v>
      </c>
      <c r="AG120" s="70">
        <v>3</v>
      </c>
      <c r="AH120" s="68"/>
      <c r="AI120" s="69"/>
      <c r="AJ120" s="69"/>
      <c r="AK120" s="69"/>
      <c r="AL120" s="70"/>
      <c r="AM120" s="196" t="str">
        <f t="shared" si="29"/>
        <v>GTK portál</v>
      </c>
      <c r="AN120" s="83">
        <f t="shared" si="30"/>
        <v>1</v>
      </c>
      <c r="AO120" s="72" t="str">
        <f t="shared" si="31"/>
        <v>!!</v>
      </c>
      <c r="AR120" s="41"/>
      <c r="AS120" s="41"/>
      <c r="AT120" s="41"/>
      <c r="AU120" s="40"/>
      <c r="AV120" s="40"/>
      <c r="AW120" s="40"/>
      <c r="AX120" s="39"/>
      <c r="AY120" s="42"/>
      <c r="AZ120" s="42"/>
      <c r="BA120" s="42"/>
    </row>
    <row r="121" spans="1:53" x14ac:dyDescent="0.25">
      <c r="A121" s="69"/>
      <c r="B121" s="206" t="s">
        <v>194</v>
      </c>
      <c r="C121" s="207" t="s">
        <v>337</v>
      </c>
      <c r="D121" s="69"/>
      <c r="E121" s="69"/>
      <c r="F121" s="69"/>
      <c r="G121" s="69"/>
      <c r="H121" s="70"/>
      <c r="I121" s="69"/>
      <c r="J121" s="69"/>
      <c r="K121" s="69"/>
      <c r="L121" s="69"/>
      <c r="M121" s="70"/>
      <c r="N121" s="69"/>
      <c r="O121" s="69"/>
      <c r="P121" s="69"/>
      <c r="Q121" s="69"/>
      <c r="R121" s="70"/>
      <c r="S121" s="69"/>
      <c r="T121" s="69"/>
      <c r="U121" s="69"/>
      <c r="V121" s="69"/>
      <c r="W121" s="70"/>
      <c r="X121" s="69"/>
      <c r="Y121" s="69"/>
      <c r="Z121" s="69"/>
      <c r="AA121" s="69"/>
      <c r="AB121" s="70"/>
      <c r="AC121" s="69"/>
      <c r="AD121" s="69"/>
      <c r="AE121" s="69"/>
      <c r="AF121" s="69"/>
      <c r="AG121" s="70"/>
      <c r="AH121" s="69">
        <v>1</v>
      </c>
      <c r="AI121" s="69"/>
      <c r="AJ121" s="69">
        <v>1</v>
      </c>
      <c r="AK121" s="69" t="s">
        <v>75</v>
      </c>
      <c r="AL121" s="70">
        <v>3</v>
      </c>
      <c r="AM121" s="196" t="str">
        <f t="shared" si="29"/>
        <v>GTK portál</v>
      </c>
      <c r="AN121" s="83">
        <f t="shared" si="30"/>
        <v>1</v>
      </c>
      <c r="AO121" s="72" t="str">
        <f t="shared" si="31"/>
        <v>!!</v>
      </c>
      <c r="AR121" s="41"/>
      <c r="AS121" s="41"/>
      <c r="AT121" s="41"/>
      <c r="AU121" s="40"/>
      <c r="AV121" s="40"/>
      <c r="AW121" s="40"/>
      <c r="AX121" s="39"/>
      <c r="AY121" s="42"/>
      <c r="AZ121" s="42"/>
      <c r="BA121" s="42"/>
    </row>
    <row r="122" spans="1:53" x14ac:dyDescent="0.25">
      <c r="A122" s="69"/>
      <c r="B122" s="206" t="s">
        <v>199</v>
      </c>
      <c r="C122" s="207" t="s">
        <v>340</v>
      </c>
      <c r="D122" s="69"/>
      <c r="E122" s="69"/>
      <c r="F122" s="69"/>
      <c r="G122" s="69"/>
      <c r="H122" s="70"/>
      <c r="I122" s="69"/>
      <c r="J122" s="69"/>
      <c r="K122" s="69"/>
      <c r="L122" s="69"/>
      <c r="M122" s="70"/>
      <c r="N122" s="69"/>
      <c r="O122" s="69"/>
      <c r="P122" s="69"/>
      <c r="Q122" s="69"/>
      <c r="R122" s="70"/>
      <c r="S122" s="69"/>
      <c r="T122" s="69"/>
      <c r="U122" s="69"/>
      <c r="V122" s="69"/>
      <c r="W122" s="70"/>
      <c r="X122" s="69"/>
      <c r="Y122" s="69"/>
      <c r="Z122" s="69"/>
      <c r="AA122" s="69"/>
      <c r="AB122" s="70"/>
      <c r="AC122" s="69"/>
      <c r="AD122" s="69"/>
      <c r="AE122" s="69"/>
      <c r="AF122" s="69"/>
      <c r="AG122" s="70"/>
      <c r="AH122" s="69">
        <v>2</v>
      </c>
      <c r="AI122" s="69"/>
      <c r="AJ122" s="69"/>
      <c r="AK122" s="69" t="s">
        <v>75</v>
      </c>
      <c r="AL122" s="70">
        <v>3</v>
      </c>
      <c r="AM122" s="196" t="str">
        <f t="shared" si="29"/>
        <v>GTK portál</v>
      </c>
      <c r="AN122" s="83">
        <f t="shared" si="30"/>
        <v>1</v>
      </c>
      <c r="AO122" s="72" t="str">
        <f t="shared" si="31"/>
        <v>!!</v>
      </c>
      <c r="AR122" s="41"/>
      <c r="AS122" s="41"/>
      <c r="AT122" s="41"/>
      <c r="AU122" s="40"/>
      <c r="AV122" s="40"/>
      <c r="AW122" s="40"/>
      <c r="AX122" s="39"/>
      <c r="AY122" s="42"/>
      <c r="AZ122" s="42"/>
      <c r="BA122" s="42"/>
    </row>
    <row r="123" spans="1:53" x14ac:dyDescent="0.25">
      <c r="A123" s="69"/>
      <c r="B123" s="206" t="s">
        <v>275</v>
      </c>
      <c r="C123" s="207" t="s">
        <v>372</v>
      </c>
      <c r="D123" s="69"/>
      <c r="E123" s="69"/>
      <c r="F123" s="69"/>
      <c r="G123" s="69"/>
      <c r="H123" s="70"/>
      <c r="I123" s="69"/>
      <c r="J123" s="69"/>
      <c r="K123" s="69"/>
      <c r="L123" s="69"/>
      <c r="M123" s="70"/>
      <c r="N123" s="69"/>
      <c r="O123" s="69"/>
      <c r="P123" s="69"/>
      <c r="Q123" s="69"/>
      <c r="R123" s="70"/>
      <c r="S123" s="69"/>
      <c r="T123" s="69"/>
      <c r="U123" s="69"/>
      <c r="V123" s="69"/>
      <c r="W123" s="70"/>
      <c r="X123" s="69"/>
      <c r="Y123" s="69"/>
      <c r="Z123" s="69"/>
      <c r="AA123" s="69"/>
      <c r="AB123" s="70"/>
      <c r="AC123" s="69"/>
      <c r="AD123" s="69"/>
      <c r="AE123" s="69"/>
      <c r="AF123" s="69"/>
      <c r="AG123" s="70"/>
      <c r="AH123" s="69">
        <v>1</v>
      </c>
      <c r="AI123" s="69">
        <v>1</v>
      </c>
      <c r="AJ123" s="69"/>
      <c r="AK123" s="69" t="s">
        <v>75</v>
      </c>
      <c r="AL123" s="70">
        <v>3</v>
      </c>
      <c r="AM123" s="196" t="str">
        <f t="shared" si="29"/>
        <v>GTK portál</v>
      </c>
      <c r="AN123" s="83">
        <f t="shared" si="30"/>
        <v>1</v>
      </c>
      <c r="AO123" s="72" t="str">
        <f t="shared" si="31"/>
        <v>!!</v>
      </c>
      <c r="AR123" s="41"/>
      <c r="AS123" s="41"/>
      <c r="AT123" s="41"/>
      <c r="AU123" s="40"/>
      <c r="AV123" s="40"/>
      <c r="AW123" s="40"/>
      <c r="AX123" s="39"/>
      <c r="AY123" s="42"/>
      <c r="AZ123" s="42"/>
      <c r="BA123" s="42"/>
    </row>
    <row r="124" spans="1:53" x14ac:dyDescent="0.25"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N124" s="37"/>
    </row>
    <row r="125" spans="1:53" x14ac:dyDescent="0.25"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N125" s="37"/>
    </row>
    <row r="126" spans="1:53" x14ac:dyDescent="0.25">
      <c r="A126" s="12"/>
      <c r="B126" s="43" t="s">
        <v>302</v>
      </c>
      <c r="C126" s="12"/>
      <c r="D126" s="34"/>
      <c r="E126" s="34"/>
      <c r="F126" s="34"/>
      <c r="G126" s="34"/>
      <c r="H126" s="35"/>
      <c r="I126" s="34"/>
      <c r="J126" s="34"/>
      <c r="K126" s="34"/>
      <c r="L126" s="34"/>
      <c r="M126" s="35"/>
      <c r="N126" s="34"/>
      <c r="O126" s="34"/>
      <c r="P126" s="34"/>
      <c r="Q126" s="34"/>
      <c r="R126" s="35"/>
      <c r="S126" s="34"/>
      <c r="T126" s="34"/>
      <c r="U126" s="34"/>
      <c r="V126" s="34"/>
      <c r="W126" s="35"/>
      <c r="X126" s="34"/>
      <c r="Y126" s="34"/>
      <c r="Z126" s="34"/>
      <c r="AA126" s="34"/>
      <c r="AB126" s="35"/>
      <c r="AC126" s="34"/>
      <c r="AD126" s="34"/>
      <c r="AE126" s="34"/>
      <c r="AF126" s="34"/>
      <c r="AG126" s="35"/>
      <c r="AH126" s="34"/>
      <c r="AI126" s="34"/>
      <c r="AJ126" s="34"/>
      <c r="AK126" s="34"/>
      <c r="AL126" s="35"/>
      <c r="AM126" s="12"/>
      <c r="AN126" s="37"/>
      <c r="AO126" s="33"/>
    </row>
    <row r="127" spans="1:53" x14ac:dyDescent="0.25">
      <c r="A127" s="38" t="s">
        <v>23</v>
      </c>
      <c r="B127" s="12" t="s">
        <v>296</v>
      </c>
      <c r="C127" s="12" t="s">
        <v>297</v>
      </c>
      <c r="D127" s="34"/>
      <c r="E127" s="34"/>
      <c r="F127" s="34"/>
      <c r="G127" s="34"/>
      <c r="H127" s="35"/>
      <c r="I127" s="34"/>
      <c r="J127" s="34"/>
      <c r="K127" s="34"/>
      <c r="L127" s="34"/>
      <c r="M127" s="35"/>
      <c r="N127" s="34"/>
      <c r="O127" s="34"/>
      <c r="P127" s="34"/>
      <c r="Q127" s="34"/>
      <c r="R127" s="35"/>
      <c r="S127" s="34"/>
      <c r="T127" s="34"/>
      <c r="U127" s="34"/>
      <c r="V127" s="34"/>
      <c r="W127" s="35"/>
      <c r="X127" s="34"/>
      <c r="Y127" s="34"/>
      <c r="Z127" s="34"/>
      <c r="AA127" s="34"/>
      <c r="AB127" s="35"/>
      <c r="AC127" s="34">
        <v>2</v>
      </c>
      <c r="AD127" s="34"/>
      <c r="AE127" s="34">
        <v>1</v>
      </c>
      <c r="AF127" s="34" t="s">
        <v>75</v>
      </c>
      <c r="AG127" s="35">
        <v>3</v>
      </c>
      <c r="AH127" s="34"/>
      <c r="AI127" s="34"/>
      <c r="AJ127" s="34"/>
      <c r="AK127" s="34"/>
      <c r="AL127" s="35"/>
      <c r="AM127" s="12" t="str">
        <f t="shared" ref="AM127:AM138" si="32">IF(MID(C127,4,2)="GE","https://oktatas.gpk.bme.hu/tad/tantargy/"&amp;C127,IF(MID(C127,4,2)="TE","TTK portál",IF(MID(C127,4,2)="VE","VBK portál",IF(MID(C127,4,2)="VI","VIK",IF(MID(C127,4,2)="GT","GTK portál","")))))</f>
        <v>https://oktatas.gpk.bme.hu/tad/tantargy/BMEGEÁTBV25</v>
      </c>
      <c r="AN127" s="37">
        <f t="shared" ref="AN127:AN130" si="33">(H127-SUM(D127:F127))+(M127-SUM(I127:K127))+(R127-SUM(N127:P127))+(W127-SUM(S127:U127))+(AB127-SUM(X127:Z127))+(AG127-SUM(AC127:AE127))+(AL127-SUM(AH127:AJ127))</f>
        <v>0</v>
      </c>
      <c r="AO127" s="33"/>
    </row>
    <row r="128" spans="1:53" x14ac:dyDescent="0.25">
      <c r="A128" s="38" t="s">
        <v>23</v>
      </c>
      <c r="B128" s="12" t="s">
        <v>298</v>
      </c>
      <c r="C128" s="12" t="s">
        <v>299</v>
      </c>
      <c r="D128" s="34">
        <v>1</v>
      </c>
      <c r="E128" s="34">
        <v>2</v>
      </c>
      <c r="F128" s="34"/>
      <c r="G128" s="34" t="s">
        <v>75</v>
      </c>
      <c r="H128" s="35">
        <v>3</v>
      </c>
      <c r="I128" s="34"/>
      <c r="J128" s="34"/>
      <c r="K128" s="34"/>
      <c r="L128" s="34"/>
      <c r="M128" s="35"/>
      <c r="N128" s="34"/>
      <c r="O128" s="34"/>
      <c r="P128" s="34"/>
      <c r="Q128" s="34"/>
      <c r="R128" s="35"/>
      <c r="S128" s="34"/>
      <c r="T128" s="34"/>
      <c r="U128" s="34"/>
      <c r="V128" s="34"/>
      <c r="W128" s="35"/>
      <c r="X128" s="34"/>
      <c r="Y128" s="34"/>
      <c r="Z128" s="34"/>
      <c r="AA128" s="34"/>
      <c r="AB128" s="35"/>
      <c r="AC128" s="34"/>
      <c r="AD128" s="34"/>
      <c r="AE128" s="34"/>
      <c r="AF128" s="34"/>
      <c r="AG128" s="35"/>
      <c r="AH128" s="34"/>
      <c r="AI128" s="34"/>
      <c r="AJ128" s="34"/>
      <c r="AK128" s="34"/>
      <c r="AL128" s="35"/>
      <c r="AM128" s="12" t="str">
        <f t="shared" si="32"/>
        <v>TTK portál</v>
      </c>
      <c r="AN128" s="37">
        <f t="shared" si="33"/>
        <v>0</v>
      </c>
      <c r="AO128" s="33"/>
    </row>
    <row r="129" spans="1:44" x14ac:dyDescent="0.25">
      <c r="A129" s="38" t="s">
        <v>23</v>
      </c>
      <c r="B129" s="12" t="s">
        <v>300</v>
      </c>
      <c r="C129" s="12" t="s">
        <v>301</v>
      </c>
      <c r="D129" s="34"/>
      <c r="E129" s="34"/>
      <c r="F129" s="34"/>
      <c r="G129" s="34"/>
      <c r="H129" s="35"/>
      <c r="I129" s="34">
        <v>1</v>
      </c>
      <c r="J129" s="34">
        <v>2</v>
      </c>
      <c r="K129" s="34"/>
      <c r="L129" s="34" t="s">
        <v>75</v>
      </c>
      <c r="M129" s="35">
        <v>3</v>
      </c>
      <c r="N129" s="34"/>
      <c r="O129" s="34"/>
      <c r="P129" s="34"/>
      <c r="Q129" s="34"/>
      <c r="R129" s="35"/>
      <c r="S129" s="34"/>
      <c r="T129" s="34"/>
      <c r="U129" s="34"/>
      <c r="V129" s="34"/>
      <c r="W129" s="35"/>
      <c r="X129" s="34"/>
      <c r="Y129" s="34"/>
      <c r="Z129" s="34"/>
      <c r="AA129" s="34"/>
      <c r="AB129" s="35"/>
      <c r="AC129" s="34"/>
      <c r="AD129" s="34"/>
      <c r="AE129" s="34"/>
      <c r="AF129" s="34"/>
      <c r="AG129" s="35"/>
      <c r="AH129" s="34"/>
      <c r="AI129" s="34"/>
      <c r="AJ129" s="34"/>
      <c r="AK129" s="34"/>
      <c r="AL129" s="35"/>
      <c r="AM129" s="12" t="str">
        <f t="shared" si="32"/>
        <v>TTK portál</v>
      </c>
      <c r="AN129" s="37">
        <f t="shared" si="33"/>
        <v>0</v>
      </c>
      <c r="AO129" s="33"/>
      <c r="AR129" t="str">
        <f>C128</f>
        <v>BMETE94AX01</v>
      </c>
    </row>
    <row r="130" spans="1:44" x14ac:dyDescent="0.25">
      <c r="A130" s="38" t="s">
        <v>23</v>
      </c>
      <c r="B130" s="12" t="s">
        <v>314</v>
      </c>
      <c r="C130" s="12" t="s">
        <v>315</v>
      </c>
      <c r="D130" s="34"/>
      <c r="E130" s="34"/>
      <c r="F130" s="34"/>
      <c r="G130" s="34"/>
      <c r="H130" s="35"/>
      <c r="I130" s="34"/>
      <c r="J130" s="34"/>
      <c r="K130" s="34"/>
      <c r="L130" s="34"/>
      <c r="M130" s="35"/>
      <c r="N130" s="34"/>
      <c r="O130" s="34"/>
      <c r="P130" s="34"/>
      <c r="Q130" s="34"/>
      <c r="R130" s="35"/>
      <c r="S130" s="34"/>
      <c r="T130" s="34"/>
      <c r="U130" s="34"/>
      <c r="V130" s="34"/>
      <c r="W130" s="35"/>
      <c r="X130" s="34"/>
      <c r="Y130" s="34"/>
      <c r="Z130" s="34">
        <v>2</v>
      </c>
      <c r="AA130" s="34" t="s">
        <v>75</v>
      </c>
      <c r="AB130" s="35">
        <v>2</v>
      </c>
      <c r="AC130" s="34"/>
      <c r="AD130" s="34"/>
      <c r="AE130" s="34"/>
      <c r="AF130" s="34"/>
      <c r="AG130" s="35"/>
      <c r="AH130" s="34"/>
      <c r="AI130" s="34"/>
      <c r="AJ130" s="34"/>
      <c r="AK130" s="34"/>
      <c r="AL130" s="35"/>
      <c r="AM130" s="12" t="str">
        <f t="shared" si="32"/>
        <v>TTK portál</v>
      </c>
      <c r="AN130" s="37">
        <f t="shared" si="33"/>
        <v>0</v>
      </c>
      <c r="AO130" s="33"/>
      <c r="AR130" t="str">
        <f>C5</f>
        <v>BMETE93BG01</v>
      </c>
    </row>
    <row r="131" spans="1:44" x14ac:dyDescent="0.25">
      <c r="A131" s="38" t="s">
        <v>23</v>
      </c>
      <c r="B131" s="12" t="s">
        <v>316</v>
      </c>
      <c r="C131" s="12" t="s">
        <v>317</v>
      </c>
      <c r="D131" s="36"/>
      <c r="E131" s="36"/>
      <c r="F131" s="36"/>
      <c r="G131" s="36"/>
      <c r="H131" s="35"/>
      <c r="I131" s="36"/>
      <c r="J131" s="36"/>
      <c r="K131" s="36"/>
      <c r="L131" s="36"/>
      <c r="M131" s="35"/>
      <c r="N131" s="36"/>
      <c r="O131" s="36"/>
      <c r="P131" s="36"/>
      <c r="Q131" s="36"/>
      <c r="R131" s="35"/>
      <c r="S131" s="36"/>
      <c r="T131" s="36"/>
      <c r="U131" s="36"/>
      <c r="V131" s="36"/>
      <c r="W131" s="35"/>
      <c r="X131" s="34">
        <v>2</v>
      </c>
      <c r="Y131" s="34">
        <v>0</v>
      </c>
      <c r="Z131" s="34">
        <v>0</v>
      </c>
      <c r="AA131" s="34" t="s">
        <v>75</v>
      </c>
      <c r="AB131" s="35">
        <v>3</v>
      </c>
      <c r="AC131" s="34"/>
      <c r="AD131" s="34"/>
      <c r="AE131" s="34"/>
      <c r="AF131" s="34"/>
      <c r="AG131" s="35"/>
      <c r="AH131" s="34"/>
      <c r="AI131" s="34"/>
      <c r="AJ131" s="34"/>
      <c r="AK131" s="34"/>
      <c r="AL131" s="35"/>
      <c r="AM131" s="12" t="str">
        <f t="shared" si="32"/>
        <v>https://oktatas.gpk.bme.hu/tad/tantargy/BMEGEMTBVS1</v>
      </c>
      <c r="AN131" s="16">
        <f>(H131-SUM(D131:F131))+(M131-SUM(I131:K131))+(R131-SUM(N131:P131))+(W131-SUM(S131:U131))+(AB131-SUM(X131:Z131))+(AG131-SUM(AC131:AE131))+(AL131-SUM(AH131:AJ131))</f>
        <v>1</v>
      </c>
      <c r="AO131" s="33"/>
    </row>
    <row r="132" spans="1:44" x14ac:dyDescent="0.25">
      <c r="A132" s="38" t="s">
        <v>23</v>
      </c>
      <c r="B132" s="12" t="s">
        <v>318</v>
      </c>
      <c r="C132" s="12" t="s">
        <v>319</v>
      </c>
      <c r="D132" s="36"/>
      <c r="E132" s="36"/>
      <c r="F132" s="36"/>
      <c r="G132" s="36"/>
      <c r="H132" s="35"/>
      <c r="I132" s="36"/>
      <c r="J132" s="36"/>
      <c r="K132" s="36"/>
      <c r="L132" s="36"/>
      <c r="M132" s="35"/>
      <c r="N132" s="36"/>
      <c r="O132" s="36"/>
      <c r="P132" s="36"/>
      <c r="Q132" s="36"/>
      <c r="R132" s="35"/>
      <c r="S132" s="36"/>
      <c r="T132" s="36"/>
      <c r="U132" s="36"/>
      <c r="V132" s="36"/>
      <c r="W132" s="35"/>
      <c r="X132" s="34">
        <v>2</v>
      </c>
      <c r="Y132" s="34">
        <v>0</v>
      </c>
      <c r="Z132" s="34">
        <v>0</v>
      </c>
      <c r="AA132" s="34" t="s">
        <v>75</v>
      </c>
      <c r="AB132" s="35">
        <v>3</v>
      </c>
      <c r="AC132" s="34"/>
      <c r="AD132" s="34"/>
      <c r="AE132" s="34"/>
      <c r="AF132" s="34"/>
      <c r="AG132" s="35"/>
      <c r="AH132" s="34"/>
      <c r="AI132" s="34"/>
      <c r="AJ132" s="34"/>
      <c r="AK132" s="34"/>
      <c r="AL132" s="35"/>
      <c r="AM132" s="12" t="str">
        <f t="shared" si="32"/>
        <v>https://oktatas.gpk.bme.hu/tad/tantargy/BMEGEMTBVS2</v>
      </c>
      <c r="AN132" s="16">
        <f>(H132-SUM(D132:F132))+(M132-SUM(I132:K132))+(R132-SUM(N132:P132))+(W132-SUM(S132:U132))+(AB132-SUM(X132:Z132))+(AG132-SUM(AC132:AE132))+(AL132-SUM(AH132:AJ132))</f>
        <v>1</v>
      </c>
      <c r="AO132" s="33"/>
    </row>
    <row r="133" spans="1:44" x14ac:dyDescent="0.25">
      <c r="A133" s="38" t="s">
        <v>23</v>
      </c>
      <c r="B133" s="12" t="s">
        <v>320</v>
      </c>
      <c r="C133" s="12" t="s">
        <v>369</v>
      </c>
      <c r="D133" s="36"/>
      <c r="E133" s="36"/>
      <c r="F133" s="36"/>
      <c r="G133" s="36"/>
      <c r="H133" s="35"/>
      <c r="I133" s="36"/>
      <c r="J133" s="36"/>
      <c r="K133" s="36"/>
      <c r="L133" s="36"/>
      <c r="M133" s="35"/>
      <c r="N133" s="36"/>
      <c r="O133" s="36"/>
      <c r="P133" s="36"/>
      <c r="Q133" s="36"/>
      <c r="R133" s="35"/>
      <c r="S133" s="36"/>
      <c r="T133" s="36"/>
      <c r="U133" s="36"/>
      <c r="V133" s="36"/>
      <c r="W133" s="35"/>
      <c r="X133" s="34">
        <v>2</v>
      </c>
      <c r="Y133" s="34">
        <v>0</v>
      </c>
      <c r="Z133" s="34">
        <v>0</v>
      </c>
      <c r="AA133" s="34" t="s">
        <v>75</v>
      </c>
      <c r="AB133" s="35">
        <v>3</v>
      </c>
      <c r="AC133" s="34"/>
      <c r="AD133" s="34"/>
      <c r="AE133" s="34"/>
      <c r="AF133" s="34"/>
      <c r="AG133" s="35"/>
      <c r="AH133" s="34"/>
      <c r="AI133" s="34"/>
      <c r="AJ133" s="34"/>
      <c r="AK133" s="34"/>
      <c r="AL133" s="35"/>
      <c r="AM133" s="12" t="str">
        <f t="shared" si="32"/>
        <v>https://oktatas.gpk.bme.hu/tad/tantargy/BMEGEPTBG00</v>
      </c>
      <c r="AN133" s="16">
        <f>(H133-SUM(D133:F133))+(M133-SUM(I133:K133))+(R133-SUM(N133:P133))+(W133-SUM(S133:U133))+(AB133-SUM(X133:Z133))+(AG133-SUM(AC133:AE133))+(AL133-SUM(AH133:AJ133))</f>
        <v>1</v>
      </c>
      <c r="AO133" s="33"/>
    </row>
    <row r="134" spans="1:44" x14ac:dyDescent="0.25">
      <c r="A134" s="38" t="s">
        <v>23</v>
      </c>
      <c r="B134" s="12" t="s">
        <v>321</v>
      </c>
      <c r="C134" s="12" t="s">
        <v>322</v>
      </c>
      <c r="D134" s="36"/>
      <c r="E134" s="36"/>
      <c r="F134" s="36"/>
      <c r="G134" s="36"/>
      <c r="H134" s="35"/>
      <c r="I134" s="36"/>
      <c r="J134" s="36"/>
      <c r="K134" s="36"/>
      <c r="L134" s="36"/>
      <c r="M134" s="35"/>
      <c r="N134" s="36"/>
      <c r="O134" s="36"/>
      <c r="P134" s="36"/>
      <c r="Q134" s="36"/>
      <c r="R134" s="35"/>
      <c r="S134" s="36"/>
      <c r="T134" s="36"/>
      <c r="U134" s="36"/>
      <c r="V134" s="36"/>
      <c r="W134" s="35"/>
      <c r="X134" s="34">
        <v>2</v>
      </c>
      <c r="Y134" s="34">
        <v>1</v>
      </c>
      <c r="Z134" s="34">
        <v>0</v>
      </c>
      <c r="AA134" s="34" t="s">
        <v>74</v>
      </c>
      <c r="AB134" s="35">
        <v>3</v>
      </c>
      <c r="AC134" s="34"/>
      <c r="AD134" s="34"/>
      <c r="AE134" s="34"/>
      <c r="AF134" s="34"/>
      <c r="AG134" s="35"/>
      <c r="AH134" s="34"/>
      <c r="AI134" s="34"/>
      <c r="AJ134" s="34"/>
      <c r="AK134" s="34"/>
      <c r="AL134" s="35"/>
      <c r="AM134" s="12" t="str">
        <f t="shared" si="32"/>
        <v>https://oktatas.gpk.bme.hu/tad/tantargy/BMEGEMTBVAM</v>
      </c>
      <c r="AN134" s="16">
        <f>(H134-SUM(D134:F134))+(M134-SUM(I134:K134))+(R134-SUM(N134:P134))+(W134-SUM(S134:U134))+(AB134-SUM(X134:Z134))+(AG134-SUM(AC134:AE134))+(AL134-SUM(AH134:AJ134))</f>
        <v>0</v>
      </c>
    </row>
    <row r="135" spans="1:44" x14ac:dyDescent="0.25">
      <c r="A135" s="38" t="s">
        <v>23</v>
      </c>
      <c r="B135" s="12" t="s">
        <v>370</v>
      </c>
      <c r="C135" s="12" t="s">
        <v>341</v>
      </c>
      <c r="D135" s="36"/>
      <c r="E135" s="36"/>
      <c r="F135" s="36"/>
      <c r="G135" s="36"/>
      <c r="H135" s="35"/>
      <c r="I135" s="36"/>
      <c r="J135" s="36"/>
      <c r="K135" s="36"/>
      <c r="L135" s="36"/>
      <c r="M135" s="35"/>
      <c r="N135" s="36">
        <v>2</v>
      </c>
      <c r="O135" s="36">
        <v>0</v>
      </c>
      <c r="P135" s="36">
        <v>0</v>
      </c>
      <c r="Q135" s="36" t="s">
        <v>75</v>
      </c>
      <c r="R135" s="35">
        <v>2</v>
      </c>
      <c r="S135" s="36"/>
      <c r="T135" s="36"/>
      <c r="U135" s="36"/>
      <c r="V135" s="36"/>
      <c r="W135" s="35"/>
      <c r="X135" s="36"/>
      <c r="Y135" s="36"/>
      <c r="Z135" s="36"/>
      <c r="AA135" s="36"/>
      <c r="AB135" s="35"/>
      <c r="AC135" s="36"/>
      <c r="AD135" s="36"/>
      <c r="AE135" s="36"/>
      <c r="AF135" s="36"/>
      <c r="AG135" s="35"/>
      <c r="AH135" s="36"/>
      <c r="AI135" s="36"/>
      <c r="AJ135" s="36"/>
      <c r="AK135" s="36"/>
      <c r="AL135" s="35"/>
      <c r="AM135" s="12" t="str">
        <f t="shared" si="32"/>
        <v>TTK portál</v>
      </c>
      <c r="AN135" s="16">
        <f>(H135-SUM(D135:F135))+(M135-SUM(I135:K135))+(R135-SUM(N135:P135))+(W135-SUM(S135:U135))+(AB135-SUM(X135:Z135))+(AG135-SUM(AC135:AE135))+(AL135-SUM(AH135:AJ135))</f>
        <v>0</v>
      </c>
    </row>
    <row r="136" spans="1:44" x14ac:dyDescent="0.25">
      <c r="A136" s="12"/>
      <c r="B136" s="12"/>
      <c r="C136" s="12"/>
      <c r="D136" s="34"/>
      <c r="E136" s="34"/>
      <c r="F136" s="34"/>
      <c r="G136" s="34"/>
      <c r="H136" s="35"/>
      <c r="I136" s="34"/>
      <c r="J136" s="34"/>
      <c r="K136" s="34"/>
      <c r="L136" s="34"/>
      <c r="M136" s="35"/>
      <c r="N136" s="34"/>
      <c r="O136" s="34"/>
      <c r="P136" s="34"/>
      <c r="Q136" s="34"/>
      <c r="R136" s="35"/>
      <c r="S136" s="34"/>
      <c r="T136" s="34"/>
      <c r="U136" s="34"/>
      <c r="V136" s="34"/>
      <c r="W136" s="35"/>
      <c r="X136" s="34"/>
      <c r="Y136" s="34"/>
      <c r="Z136" s="34"/>
      <c r="AA136" s="34"/>
      <c r="AB136" s="35"/>
      <c r="AC136" s="34"/>
      <c r="AD136" s="34"/>
      <c r="AE136" s="34"/>
      <c r="AF136" s="34"/>
      <c r="AG136" s="35"/>
      <c r="AH136" s="34"/>
      <c r="AI136" s="34"/>
      <c r="AJ136" s="34"/>
      <c r="AK136" s="34"/>
      <c r="AL136" s="35"/>
      <c r="AM136" s="12" t="str">
        <f t="shared" si="32"/>
        <v/>
      </c>
      <c r="AN136" s="16">
        <f t="shared" ref="AN136:AN138" si="34">(H136-SUM(D136:F136))+(M136-SUM(I136:K136))+(R136-SUM(N136:P136))+(W136-SUM(S136:U136))+(AB136-SUM(X136:Z136))+(AG136-SUM(AC136:AE136))+(AL136-SUM(AH136:AJ136))</f>
        <v>0</v>
      </c>
    </row>
    <row r="137" spans="1:44" x14ac:dyDescent="0.25">
      <c r="A137" s="12"/>
      <c r="B137" s="12"/>
      <c r="C137" s="12"/>
      <c r="D137" s="34"/>
      <c r="E137" s="34"/>
      <c r="F137" s="34"/>
      <c r="G137" s="34"/>
      <c r="H137" s="35"/>
      <c r="I137" s="34"/>
      <c r="J137" s="34"/>
      <c r="K137" s="34"/>
      <c r="L137" s="34"/>
      <c r="M137" s="35"/>
      <c r="N137" s="34"/>
      <c r="O137" s="34"/>
      <c r="P137" s="34"/>
      <c r="Q137" s="34"/>
      <c r="R137" s="35"/>
      <c r="S137" s="34"/>
      <c r="T137" s="34"/>
      <c r="U137" s="34"/>
      <c r="V137" s="34"/>
      <c r="W137" s="35"/>
      <c r="X137" s="34"/>
      <c r="Y137" s="34"/>
      <c r="Z137" s="34"/>
      <c r="AA137" s="34"/>
      <c r="AB137" s="35"/>
      <c r="AC137" s="34"/>
      <c r="AD137" s="34"/>
      <c r="AE137" s="34"/>
      <c r="AF137" s="34"/>
      <c r="AG137" s="35"/>
      <c r="AH137" s="34"/>
      <c r="AI137" s="34"/>
      <c r="AJ137" s="34"/>
      <c r="AK137" s="34"/>
      <c r="AL137" s="35"/>
      <c r="AM137" s="12" t="str">
        <f t="shared" si="32"/>
        <v/>
      </c>
      <c r="AN137" s="16">
        <f t="shared" si="34"/>
        <v>0</v>
      </c>
    </row>
    <row r="138" spans="1:44" x14ac:dyDescent="0.25">
      <c r="A138" s="12"/>
      <c r="B138" s="12"/>
      <c r="C138" s="12"/>
      <c r="D138" s="34"/>
      <c r="E138" s="34"/>
      <c r="F138" s="34"/>
      <c r="G138" s="34"/>
      <c r="H138" s="35"/>
      <c r="I138" s="34"/>
      <c r="J138" s="34"/>
      <c r="K138" s="34"/>
      <c r="L138" s="34"/>
      <c r="M138" s="35"/>
      <c r="N138" s="34"/>
      <c r="O138" s="34"/>
      <c r="P138" s="34"/>
      <c r="Q138" s="34"/>
      <c r="R138" s="35"/>
      <c r="S138" s="34"/>
      <c r="T138" s="34"/>
      <c r="U138" s="34"/>
      <c r="V138" s="34"/>
      <c r="W138" s="35"/>
      <c r="X138" s="34"/>
      <c r="Y138" s="34"/>
      <c r="Z138" s="34"/>
      <c r="AA138" s="34"/>
      <c r="AB138" s="35"/>
      <c r="AC138" s="34"/>
      <c r="AD138" s="34"/>
      <c r="AE138" s="34"/>
      <c r="AF138" s="34"/>
      <c r="AG138" s="35"/>
      <c r="AH138" s="34"/>
      <c r="AI138" s="34"/>
      <c r="AJ138" s="34"/>
      <c r="AK138" s="34"/>
      <c r="AL138" s="35"/>
      <c r="AM138" s="12" t="str">
        <f t="shared" si="32"/>
        <v/>
      </c>
      <c r="AN138" s="16">
        <f t="shared" si="34"/>
        <v>0</v>
      </c>
    </row>
    <row r="140" spans="1:44" ht="26.25" x14ac:dyDescent="0.4">
      <c r="C140" s="45" t="s">
        <v>244</v>
      </c>
    </row>
    <row r="141" spans="1:44" x14ac:dyDescent="0.25">
      <c r="B141" s="12"/>
      <c r="C141" s="44" t="s">
        <v>240</v>
      </c>
      <c r="D141" s="239" t="s">
        <v>241</v>
      </c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 t="s">
        <v>242</v>
      </c>
      <c r="R141" s="239"/>
      <c r="S141" s="239"/>
      <c r="T141" s="239"/>
      <c r="U141" s="239"/>
    </row>
    <row r="142" spans="1:44" x14ac:dyDescent="0.25">
      <c r="B142" s="40" t="s">
        <v>251</v>
      </c>
      <c r="C142" s="40" t="s">
        <v>247</v>
      </c>
      <c r="D142" s="237" t="s">
        <v>245</v>
      </c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 t="s">
        <v>246</v>
      </c>
      <c r="R142" s="237"/>
      <c r="S142" s="237"/>
      <c r="T142" s="237"/>
      <c r="U142" s="237"/>
    </row>
    <row r="143" spans="1:44" x14ac:dyDescent="0.25">
      <c r="B143" s="40" t="s">
        <v>251</v>
      </c>
      <c r="C143" s="40" t="s">
        <v>250</v>
      </c>
      <c r="D143" s="240" t="s">
        <v>248</v>
      </c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2"/>
      <c r="Q143" s="240" t="s">
        <v>249</v>
      </c>
      <c r="R143" s="241"/>
      <c r="S143" s="241"/>
      <c r="T143" s="241"/>
      <c r="U143" s="242"/>
    </row>
    <row r="144" spans="1:44" x14ac:dyDescent="0.25">
      <c r="B144" s="40" t="s">
        <v>251</v>
      </c>
      <c r="C144" s="40" t="s">
        <v>213</v>
      </c>
      <c r="D144" s="237" t="s">
        <v>215</v>
      </c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>
        <v>5</v>
      </c>
      <c r="R144" s="237"/>
      <c r="S144" s="237"/>
      <c r="T144" s="237"/>
      <c r="U144" s="237"/>
    </row>
    <row r="145" spans="2:21" x14ac:dyDescent="0.25">
      <c r="B145" s="44"/>
      <c r="C145" s="12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</row>
    <row r="147" spans="2:21" x14ac:dyDescent="0.25">
      <c r="C147" s="46" t="s">
        <v>243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</sheetData>
  <mergeCells count="69">
    <mergeCell ref="D144:P144"/>
    <mergeCell ref="Q144:U144"/>
    <mergeCell ref="D145:P145"/>
    <mergeCell ref="Q145:U145"/>
    <mergeCell ref="D141:P141"/>
    <mergeCell ref="Q141:U141"/>
    <mergeCell ref="D142:P142"/>
    <mergeCell ref="Q142:U142"/>
    <mergeCell ref="D143:P143"/>
    <mergeCell ref="Q143:U143"/>
    <mergeCell ref="X78:AL78"/>
    <mergeCell ref="AC77:AG77"/>
    <mergeCell ref="AH77:AL77"/>
    <mergeCell ref="D77:H77"/>
    <mergeCell ref="I77:M77"/>
    <mergeCell ref="N77:R77"/>
    <mergeCell ref="S77:W77"/>
    <mergeCell ref="X77:AB77"/>
    <mergeCell ref="AR1:AT1"/>
    <mergeCell ref="AY1:BA1"/>
    <mergeCell ref="AH73:AL73"/>
    <mergeCell ref="AH74:AL74"/>
    <mergeCell ref="AH75:AL75"/>
    <mergeCell ref="AU1:AW1"/>
    <mergeCell ref="AR4:AT4"/>
    <mergeCell ref="AU4:AW4"/>
    <mergeCell ref="AH76:AL76"/>
    <mergeCell ref="X73:AB73"/>
    <mergeCell ref="X74:AB74"/>
    <mergeCell ref="X75:AB75"/>
    <mergeCell ref="X76:AB76"/>
    <mergeCell ref="AC73:AG73"/>
    <mergeCell ref="AC74:AG74"/>
    <mergeCell ref="AC75:AG75"/>
    <mergeCell ref="AC76:AG76"/>
    <mergeCell ref="N76:R76"/>
    <mergeCell ref="S73:W73"/>
    <mergeCell ref="S74:W74"/>
    <mergeCell ref="S75:W75"/>
    <mergeCell ref="S76:W76"/>
    <mergeCell ref="D76:H76"/>
    <mergeCell ref="I73:M73"/>
    <mergeCell ref="I74:M74"/>
    <mergeCell ref="I75:M75"/>
    <mergeCell ref="I76:M76"/>
    <mergeCell ref="N3:R3"/>
    <mergeCell ref="S3:W3"/>
    <mergeCell ref="D73:H73"/>
    <mergeCell ref="D74:H74"/>
    <mergeCell ref="D75:H75"/>
    <mergeCell ref="N73:R73"/>
    <mergeCell ref="N74:R74"/>
    <mergeCell ref="N75:R75"/>
    <mergeCell ref="A2:A4"/>
    <mergeCell ref="B2:B4"/>
    <mergeCell ref="C2:C4"/>
    <mergeCell ref="A1:AL1"/>
    <mergeCell ref="X2:AB2"/>
    <mergeCell ref="AC2:AG2"/>
    <mergeCell ref="AH2:AL2"/>
    <mergeCell ref="X3:AB3"/>
    <mergeCell ref="AC3:AG3"/>
    <mergeCell ref="AH3:AL3"/>
    <mergeCell ref="D2:H2"/>
    <mergeCell ref="I2:M2"/>
    <mergeCell ref="N2:R2"/>
    <mergeCell ref="S2:W2"/>
    <mergeCell ref="D3:H3"/>
    <mergeCell ref="I3:M3"/>
  </mergeCells>
  <conditionalFormatting sqref="C78">
    <cfRule type="cellIs" dxfId="3" priority="1046" operator="notEqual">
      <formula>210</formula>
    </cfRule>
    <cfRule type="cellIs" dxfId="2" priority="1047" operator="equal">
      <formula>210</formula>
    </cfRule>
  </conditionalFormatting>
  <conditionalFormatting sqref="AN5:AN64">
    <cfRule type="iconSet" priority="1235">
      <iconSet iconSet="3Symbols" showValue="0">
        <cfvo type="percent" val="0"/>
        <cfvo type="num" val="0" gte="0"/>
        <cfvo type="num" val="0"/>
      </iconSet>
    </cfRule>
  </conditionalFormatting>
  <conditionalFormatting sqref="AN65:AN70">
    <cfRule type="iconSet" priority="1237">
      <iconSet iconSet="3Symbols" showValue="0">
        <cfvo type="percent" val="0"/>
        <cfvo type="num" val="0" gte="0"/>
        <cfvo type="num" val="0"/>
      </iconSet>
    </cfRule>
  </conditionalFormatting>
  <conditionalFormatting sqref="AN94:AN130">
    <cfRule type="iconSet" priority="1236">
      <iconSet iconSet="3Symbols" showValue="0">
        <cfvo type="percent" val="0"/>
        <cfvo type="num" val="0" gte="0"/>
        <cfvo type="num" val="0"/>
      </iconSet>
    </cfRule>
  </conditionalFormatting>
  <conditionalFormatting sqref="AN131">
    <cfRule type="iconSet" priority="30">
      <iconSet iconSet="3Symbols" showValue="0">
        <cfvo type="percent" val="0"/>
        <cfvo type="num" val="0" gte="0"/>
        <cfvo type="num" val="0"/>
      </iconSet>
    </cfRule>
  </conditionalFormatting>
  <conditionalFormatting sqref="AN132">
    <cfRule type="iconSet" priority="29">
      <iconSet iconSet="3Symbols" showValue="0">
        <cfvo type="percent" val="0"/>
        <cfvo type="num" val="0" gte="0"/>
        <cfvo type="num" val="0"/>
      </iconSet>
    </cfRule>
  </conditionalFormatting>
  <conditionalFormatting sqref="AN133">
    <cfRule type="iconSet" priority="28">
      <iconSet iconSet="3Symbols" showValue="0">
        <cfvo type="percent" val="0"/>
        <cfvo type="num" val="0" gte="0"/>
        <cfvo type="num" val="0"/>
      </iconSet>
    </cfRule>
  </conditionalFormatting>
  <conditionalFormatting sqref="AN134">
    <cfRule type="iconSet" priority="27">
      <iconSet iconSet="3Symbols" showValue="0">
        <cfvo type="percent" val="0"/>
        <cfvo type="num" val="0" gte="0"/>
        <cfvo type="num" val="0"/>
      </iconSet>
    </cfRule>
  </conditionalFormatting>
  <conditionalFormatting sqref="AN135:AN138">
    <cfRule type="iconSet" priority="9">
      <iconSet iconSet="3Symbols" showValue="0">
        <cfvo type="percent" val="0"/>
        <cfvo type="num" val="0" gte="0"/>
        <cfvo type="num" val="0"/>
      </iconSet>
    </cfRule>
  </conditionalFormatting>
  <conditionalFormatting sqref="AO5:AO64">
    <cfRule type="cellIs" dxfId="1" priority="1035" operator="equal">
      <formula>"!!"</formula>
    </cfRule>
    <cfRule type="cellIs" dxfId="0" priority="1036" operator="equal">
      <formula>"OK"</formula>
    </cfRule>
  </conditionalFormatting>
  <printOptions horizontalCentered="1"/>
  <pageMargins left="0.70866141732283472" right="0.70866141732283472" top="0.74803149606299213" bottom="0.55118110236220474" header="0.31496062992125984" footer="0.31496062992125984"/>
  <pageSetup paperSize="9" scale="69" fitToHeight="0" orientation="landscape" r:id="rId2"/>
  <ignoredErrors>
    <ignoredError sqref="D72:H72" formulaRange="1"/>
    <ignoredError sqref="AR12" formula="1"/>
  </ignoredErrors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50" id="{3B45FB9D-F6F1-4775-A139-9AEE4AB0C41D}">
            <x14:iconSet iconSet="3Symbols" custom="1">
              <x14:cfvo type="percent">
                <xm:f>0</xm:f>
              </x14:cfvo>
              <x14:cfvo type="num">
                <xm:f>22</xm:f>
              </x14:cfvo>
              <x14:cfvo type="num" gte="0">
                <xm:f>26</xm:f>
              </x14:cfvo>
              <x14:cfIcon iconSet="3Symbols" iconId="0"/>
              <x14:cfIcon iconSet="3Symbols" iconId="2"/>
              <x14:cfIcon iconSet="3Symbols" iconId="0"/>
            </x14:iconSet>
          </x14:cfRule>
          <xm:sqref>C79</xm:sqref>
        </x14:conditionalFormatting>
        <x14:conditionalFormatting xmlns:xm="http://schemas.microsoft.com/office/excel/2006/main">
          <x14:cfRule type="iconSet" priority="106" id="{BA3D6929-0644-4D50-AE97-529A444E3F25}">
            <x14:iconSet iconSet="3Symbols" custom="1">
              <x14:cfvo type="percent">
                <xm:f>0</xm:f>
              </x14:cfvo>
              <x14:cfvo type="num">
                <xm:f>22</xm:f>
              </x14:cfvo>
              <x14:cfvo type="num" gte="0">
                <xm:f>26</xm:f>
              </x14:cfvo>
              <x14:cfIcon iconSet="3Symbols" iconId="0"/>
              <x14:cfIcon iconSet="3Symbols" iconId="2"/>
              <x14:cfIcon iconSet="3Symbols" iconId="0"/>
            </x14:iconSet>
          </x14:cfRule>
          <xm:sqref>C80:C81</xm:sqref>
        </x14:conditionalFormatting>
        <x14:conditionalFormatting xmlns:xm="http://schemas.microsoft.com/office/excel/2006/main">
          <x14:cfRule type="iconSet" priority="1043" id="{E304B828-EE18-4211-9505-62CDE0367F0B}">
            <x14:iconSet iconSet="3Symbols" custom="1">
              <x14:cfvo type="percent">
                <xm:f>0</xm:f>
              </x14:cfvo>
              <x14:cfvo type="num">
                <xm:f>300</xm:f>
              </x14:cfvo>
              <x14:cfvo type="num" gte="0">
                <xm:f>360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C82</xm:sqref>
        </x14:conditionalFormatting>
        <x14:conditionalFormatting xmlns:xm="http://schemas.microsoft.com/office/excel/2006/main">
          <x14:cfRule type="iconSet" priority="1037" id="{3CB47494-E01C-484B-BBDD-41E1B7C87C04}">
            <x14:iconSet iconSet="3Symbols2" custom="1">
              <x14:cfvo type="percent">
                <xm:f>0</xm:f>
              </x14:cfvo>
              <x14:cfvo type="num">
                <xm:f>0.6</xm:f>
              </x14:cfvo>
              <x14:cfvo type="num">
                <xm:f>0.70009999999999994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C83</xm:sqref>
        </x14:conditionalFormatting>
        <x14:conditionalFormatting xmlns:xm="http://schemas.microsoft.com/office/excel/2006/main">
          <x14:cfRule type="iconSet" priority="959" id="{A3D25297-B2E9-4DA1-9EE5-813A3666C751}">
            <x14:iconSet custom="1">
              <x14:cfvo type="percent">
                <xm:f>0</xm:f>
              </x14:cfvo>
              <x14:cfvo type="num">
                <xm:f>$D$86</xm:f>
              </x14:cfvo>
              <x14:cfvo type="num">
                <xm:f>$E$86+1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C86</xm:sqref>
        </x14:conditionalFormatting>
        <x14:conditionalFormatting xmlns:xm="http://schemas.microsoft.com/office/excel/2006/main">
          <x14:cfRule type="iconSet" priority="957" id="{22893E58-6D75-49AE-9EC7-AF9B3C9DF73A}">
            <x14:iconSet custom="1">
              <x14:cfvo type="percent">
                <xm:f>0</xm:f>
              </x14:cfvo>
              <x14:cfvo type="num">
                <xm:f>$D$87</xm:f>
              </x14:cfvo>
              <x14:cfvo type="num">
                <xm:f>$E$87+1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C87</xm:sqref>
        </x14:conditionalFormatting>
        <x14:conditionalFormatting xmlns:xm="http://schemas.microsoft.com/office/excel/2006/main">
          <x14:cfRule type="iconSet" priority="956" id="{DC65E57A-7EAC-4AE9-AF70-80CDD1F85C0B}">
            <x14:iconSet custom="1">
              <x14:cfvo type="percent">
                <xm:f>0</xm:f>
              </x14:cfvo>
              <x14:cfvo type="num">
                <xm:f>$D$88</xm:f>
              </x14:cfvo>
              <x14:cfvo type="num">
                <xm:f>$E$88+1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C88</xm:sqref>
        </x14:conditionalFormatting>
        <x14:conditionalFormatting xmlns:xm="http://schemas.microsoft.com/office/excel/2006/main">
          <x14:cfRule type="iconSet" priority="955" id="{24CBD079-01C9-4A50-937C-0430535CBF49}">
            <x14:iconSet custom="1">
              <x14:cfvo type="percent">
                <xm:f>0</xm:f>
              </x14:cfvo>
              <x14:cfvo type="num">
                <xm:f>$D$89</xm:f>
              </x14:cfvo>
              <x14:cfvo type="num">
                <xm:f>$E$89+1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C89</xm:sqref>
        </x14:conditionalFormatting>
        <x14:conditionalFormatting xmlns:xm="http://schemas.microsoft.com/office/excel/2006/main">
          <x14:cfRule type="iconSet" priority="954" id="{630C3499-C041-4D16-80D9-25D927D08100}">
            <x14:iconSet custom="1">
              <x14:cfvo type="percent">
                <xm:f>0</xm:f>
              </x14:cfvo>
              <x14:cfvo type="num">
                <xm:f>$D$90</xm:f>
              </x14:cfvo>
              <x14:cfvo type="num">
                <xm:f>$E$90+1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C90</xm:sqref>
        </x14:conditionalFormatting>
        <x14:conditionalFormatting xmlns:xm="http://schemas.microsoft.com/office/excel/2006/main">
          <x14:cfRule type="iconSet" priority="953" id="{47084886-F4EC-4DEC-AB23-BD76C2B6976D}">
            <x14:iconSet custom="1">
              <x14:cfvo type="percent">
                <xm:f>0</xm:f>
              </x14:cfvo>
              <x14:cfvo type="num">
                <xm:f>$D$91</xm:f>
              </x14:cfvo>
              <x14:cfvo type="num">
                <xm:f>$E$91+1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C91</xm:sqref>
        </x14:conditionalFormatting>
        <x14:conditionalFormatting xmlns:xm="http://schemas.microsoft.com/office/excel/2006/main">
          <x14:cfRule type="iconSet" priority="1065" id="{EC444776-0EB7-4761-B654-C129EB60E066}">
            <x14:iconSet iconSet="3Symbols2" custom="1">
              <x14:cfvo type="percent">
                <xm:f>0</xm:f>
              </x14:cfvo>
              <x14:cfvo type="num">
                <xm:f>27</xm:f>
              </x14:cfvo>
              <x14:cfvo type="num" gte="0">
                <xm:f>33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D76:H76</xm:sqref>
        </x14:conditionalFormatting>
        <x14:conditionalFormatting xmlns:xm="http://schemas.microsoft.com/office/excel/2006/main">
          <x14:cfRule type="iconSet" priority="1045" id="{37ED8C3A-3841-42BA-A60E-7A07B482E91C}">
            <x14:iconSet iconSet="3Symbols" custom="1">
              <x14:cfvo type="percent">
                <xm:f>0</xm:f>
              </x14:cfvo>
              <x14:cfvo type="num">
                <xm:f>16</xm:f>
              </x14:cfvo>
              <x14:cfvo type="num" gte="0">
                <xm:f>26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D73:W73</xm:sqref>
        </x14:conditionalFormatting>
        <x14:conditionalFormatting xmlns:xm="http://schemas.microsoft.com/office/excel/2006/main">
          <x14:cfRule type="iconSet" priority="1066" id="{43EC0112-609E-41F3-84F9-0D428062B36C}">
            <x14:iconSet iconSet="3Symbols" custom="1">
              <x14:cfvo type="percent">
                <xm:f>0</xm:f>
              </x14:cfvo>
              <x14:cfvo type="num" gte="0">
                <xm:f>4</xm:f>
              </x14:cfvo>
              <x14:cfvo type="num">
                <xm:f>5</xm:f>
              </x14:cfvo>
              <x14:cfIcon iconSet="3Symbols" iconId="2"/>
              <x14:cfIcon iconSet="3Symbols" iconId="0"/>
              <x14:cfIcon iconSet="3Symbols" iconId="0"/>
            </x14:iconSet>
          </x14:cfRule>
          <xm:sqref>D74:AL74</xm:sqref>
        </x14:conditionalFormatting>
        <x14:conditionalFormatting xmlns:xm="http://schemas.microsoft.com/office/excel/2006/main">
          <x14:cfRule type="iconSet" priority="1032" id="{6C99A9A1-19C0-4C3E-A974-A95BBC768002}">
            <x14:iconSet iconSet="3Symbols2" custom="1">
              <x14:cfvo type="percent">
                <xm:f>0</xm:f>
              </x14:cfvo>
              <x14:cfvo type="num" gte="0">
                <xm:f>3</xm:f>
              </x14:cfvo>
              <x14:cfvo type="num">
                <xm:f>8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D77:AL77</xm:sqref>
        </x14:conditionalFormatting>
        <x14:conditionalFormatting xmlns:xm="http://schemas.microsoft.com/office/excel/2006/main">
          <x14:cfRule type="iconSet" priority="1042" id="{A22CD3E2-D927-4107-97F0-29F34A4C47E7}">
            <x14:iconSet iconSet="3Symbols2" custom="1">
              <x14:cfvo type="percent">
                <xm:f>0</xm:f>
              </x14:cfvo>
              <x14:cfvo type="num">
                <xm:f>27</xm:f>
              </x14:cfvo>
              <x14:cfvo type="num" gte="0">
                <xm:f>33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I76:AL76</xm:sqref>
        </x14:conditionalFormatting>
        <x14:conditionalFormatting xmlns:xm="http://schemas.microsoft.com/office/excel/2006/main">
          <x14:cfRule type="iconSet" priority="1044" id="{DD2208B8-42E6-4D9F-832B-69CFD18B8AE1}">
            <x14:iconSet iconSet="3Symbols" custom="1">
              <x14:cfvo type="percent">
                <xm:f>0</xm:f>
              </x14:cfvo>
              <x14:cfvo type="num">
                <xm:f>16</xm:f>
              </x14:cfvo>
              <x14:cfvo type="num" gte="0">
                <xm:f>26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X73:AL73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segédadat!$B$3:$B$10</xm:f>
          </x14:formula1>
          <xm:sqref>A5:A64</xm:sqref>
        </x14:dataValidation>
        <x14:dataValidation type="list" allowBlank="1" showInputMessage="1" showErrorMessage="1" xr:uid="{00000000-0002-0000-0100-000004000000}">
          <x14:formula1>
            <xm:f>'W:\Dokumentumok\Dékáni Hivatal\BSc Felülvizsgálat\FTP\rendezett\energetika\[2N-AE0-2016-R1.xlsx]segédadat'!#REF!</xm:f>
          </x14:formula1>
          <xm:sqref>A70</xm:sqref>
        </x14:dataValidation>
        <x14:dataValidation type="list" allowBlank="1" showInputMessage="1" showErrorMessage="1" xr:uid="{00000000-0002-0000-0100-000001000000}">
          <x14:formula1>
            <xm:f>'W:\Dokumentumok\Dékáni Hivatal\BSc Felülvizsgálat\új tantervek\2N-AE0\[2N-AE0-2016-V10.xlsx]segédadat'!#REF!</xm:f>
          </x14:formula1>
          <xm:sqref>A65:A69</xm:sqref>
        </x14:dataValidation>
        <x14:dataValidation type="list" allowBlank="1" showInputMessage="1" showErrorMessage="1" xr:uid="{00000000-0002-0000-0100-000002000000}">
          <x14:formula1>
            <xm:f>'W:\Dokumentumok\Dékáni Hivatal\BSc Felülvizsgálat\FTP\rendezett\gepesz\[2N-AG0-2016-R1.xlsx]segédadat'!#REF!</xm:f>
          </x14:formula1>
          <xm:sqref>A127:A135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workbookViewId="0">
      <selection activeCell="C14" sqref="C14"/>
    </sheetView>
  </sheetViews>
  <sheetFormatPr defaultRowHeight="15" x14ac:dyDescent="0.25"/>
  <cols>
    <col min="3" max="3" width="35" bestFit="1" customWidth="1"/>
  </cols>
  <sheetData>
    <row r="1" spans="2:5" x14ac:dyDescent="0.25">
      <c r="D1" t="s">
        <v>166</v>
      </c>
    </row>
    <row r="2" spans="2:5" x14ac:dyDescent="0.25">
      <c r="D2" t="s">
        <v>19</v>
      </c>
      <c r="E2" t="s">
        <v>20</v>
      </c>
    </row>
    <row r="3" spans="2:5" x14ac:dyDescent="0.25">
      <c r="B3" t="s">
        <v>17</v>
      </c>
      <c r="C3" s="2" t="s">
        <v>128</v>
      </c>
      <c r="D3">
        <v>35</v>
      </c>
      <c r="E3">
        <v>50</v>
      </c>
    </row>
    <row r="4" spans="2:5" x14ac:dyDescent="0.25">
      <c r="B4" t="s">
        <v>18</v>
      </c>
      <c r="C4" s="2" t="s">
        <v>86</v>
      </c>
      <c r="D4">
        <v>14</v>
      </c>
      <c r="E4">
        <v>30</v>
      </c>
    </row>
    <row r="5" spans="2:5" x14ac:dyDescent="0.25">
      <c r="B5" t="s">
        <v>22</v>
      </c>
      <c r="C5" s="2" t="s">
        <v>133</v>
      </c>
      <c r="D5">
        <v>70</v>
      </c>
      <c r="E5">
        <v>105</v>
      </c>
    </row>
    <row r="6" spans="2:5" x14ac:dyDescent="0.25">
      <c r="B6" t="s">
        <v>23</v>
      </c>
      <c r="C6" s="2" t="s">
        <v>89</v>
      </c>
      <c r="D6">
        <v>10</v>
      </c>
    </row>
    <row r="7" spans="2:5" x14ac:dyDescent="0.25">
      <c r="B7" t="s">
        <v>21</v>
      </c>
      <c r="C7" s="2" t="s">
        <v>90</v>
      </c>
      <c r="D7">
        <v>15</v>
      </c>
      <c r="E7">
        <v>15</v>
      </c>
    </row>
    <row r="8" spans="2:5" x14ac:dyDescent="0.25">
      <c r="B8" t="s">
        <v>24</v>
      </c>
      <c r="C8" t="s">
        <v>25</v>
      </c>
      <c r="D8">
        <v>40</v>
      </c>
    </row>
    <row r="9" spans="2:5" x14ac:dyDescent="0.25">
      <c r="B9" t="s">
        <v>26</v>
      </c>
      <c r="C9" t="s">
        <v>27</v>
      </c>
      <c r="D9">
        <v>0</v>
      </c>
      <c r="E9">
        <v>0</v>
      </c>
    </row>
    <row r="10" spans="2:5" x14ac:dyDescent="0.25">
      <c r="B10" t="s">
        <v>28</v>
      </c>
      <c r="C10" t="s">
        <v>29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Tájékoztató</vt:lpstr>
      <vt:lpstr>2N-AT0-KÖZÖS</vt:lpstr>
      <vt:lpstr>segédadat</vt:lpstr>
      <vt:lpstr>'2N-AT0-KÖZÖS'!Nyomtatási_terület</vt:lpstr>
    </vt:vector>
  </TitlesOfParts>
  <Manager>BME</Manager>
  <Company>BME-GPK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BME-GPK Ipari termék- és formatervező mérnöki alapképzési szak (2022) mintatanterve</dc:title>
  <dc:creator>Bihari Péter;Dr. Györke Gábor</dc:creator>
  <cp:lastModifiedBy>Botond Simon</cp:lastModifiedBy>
  <cp:lastPrinted>2022-12-06T21:58:28Z</cp:lastPrinted>
  <dcterms:created xsi:type="dcterms:W3CDTF">2014-06-26T15:36:38Z</dcterms:created>
  <dcterms:modified xsi:type="dcterms:W3CDTF">2025-09-02T14:45:02Z</dcterms:modified>
</cp:coreProperties>
</file>