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  <Override PartName="/xl/drawings/drawing9.xml" ContentType="application/vnd.openxmlformats-officedocument.drawing+xml"/>
  <Override PartName="/xl/drawings/drawing11.xml" ContentType="application/vnd.openxmlformats-officedocument.drawing+xml"/>
  <Override PartName="/xl/drawings/drawing15.xml" ContentType="application/vnd.openxmlformats-officedocument.drawing+xml"/>
  <Override PartName="/xl/comments4.xml" ContentType="application/vnd.openxmlformats-officedocument.spreadsheetml.comments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Pedoman" sheetId="1" state="hidden" r:id="rId4"/>
    <sheet name="Anggaran" sheetId="2" state="hidden" r:id="rId5"/>
    <sheet name="Data Pegawai" sheetId="3" r:id="rId6"/>
    <sheet name="Data SPD" sheetId="4" r:id="rId7"/>
    <sheet name="Ka BPS" sheetId="5" state="hidden" r:id="rId8"/>
    <sheet name="D (2)" sheetId="6" state="hidden" r:id="rId9"/>
    <sheet name="ST (4)" sheetId="7" state="hidden" r:id="rId10"/>
    <sheet name="D" sheetId="8" r:id="rId11"/>
    <sheet name="Surat Tugas PLH" sheetId="9" r:id="rId12"/>
    <sheet name="Visum PLH" sheetId="10" r:id="rId13"/>
    <sheet name="Surat Tugas" sheetId="11" r:id="rId14"/>
    <sheet name="Visum" sheetId="12" r:id="rId15"/>
    <sheet name="Lamp (2)" sheetId="13" state="hidden" r:id="rId16"/>
    <sheet name="kw1 (2)" sheetId="14" state="hidden" r:id="rId17"/>
    <sheet name="Riil (2)" sheetId="15" state="hidden" r:id="rId18"/>
    <sheet name="ST (2)" sheetId="16" state="hidden" r:id="rId19"/>
    <sheet name="ST (3)" sheetId="17" state="hidden" r:id="rId20"/>
    <sheet name="Sheet4" sheetId="18" state="hidden" r:id="rId21"/>
  </sheets>
  <definedNames>
    <definedName name="_GoBack" localSheetId="10">'Surat Tugas'!$A$1</definedName>
    <definedName name="_GoBack" localSheetId="8">'Surat Tugas PLH'!$A$1</definedName>
    <definedName name="OLE_LINK1" localSheetId="11">'Visum'!$A$1</definedName>
    <definedName name="OLE_LINK1" localSheetId="9">'Visum PLH'!$A$1</definedName>
    <definedName name="_xlnm.Print_Area" localSheetId="2">'Data Pegawai'!$A$1:$E$62</definedName>
    <definedName name="_xlnm.Print_Area" localSheetId="5">'D (2)'!$A$1:$J$43</definedName>
    <definedName name="_xlnm.Print_Area" localSheetId="6">'ST (4)'!$A$1:$M$43</definedName>
    <definedName name="_xlnm.Print_Area" localSheetId="7">'D'!$A$1:$J$43</definedName>
    <definedName name="_xlnm.Print_Area" localSheetId="8">'Surat Tugas PLH'!$A$1:$K$37</definedName>
    <definedName name="_xlnm.Print_Area" localSheetId="9">'Visum PLH'!$A$1:$F$50</definedName>
    <definedName name="_xlnm.Print_Area" localSheetId="10">'Surat Tugas'!$A$1:$K$37</definedName>
    <definedName name="_xlnm.Print_Area" localSheetId="11">'Visum'!$A$1:$F$50</definedName>
    <definedName name="_xlnm.Print_Area" localSheetId="12">'Lamp (2)'!$A$1:$H$48</definedName>
    <definedName name="_xlnm.Print_Area" localSheetId="13">'kw1 (2)'!$A$1:$M$47</definedName>
    <definedName name="_xlnm.Print_Area" localSheetId="15">'ST (2)'!$A$1:$M$43</definedName>
    <definedName name="_xlnm.Print_Area" localSheetId="16">'ST (3)'!$A$1:$M$43</definedName>
  </definedNames>
  <calcPr calcId="999999" calcMode="auto" calcCompleted="0" fullCalcOnLoad="1"/>
</workbook>
</file>

<file path=xl/comments4.xml><?xml version="1.0" encoding="utf-8"?>
<comments xmlns="http://schemas.openxmlformats.org/spreadsheetml/2006/main">
  <authors>
    <author>Author</author>
    <author>HP</author>
    <author>USER</author>
  </authors>
  <commentList>
    <comment ref="B1" authorId="0">
      <text>
        <r>
          <rPr>
            <rFont val="Tahoma"/>
            <b val="true"/>
            <i val="false"/>
            <strike val="false"/>
            <color rgb="FF000000"/>
            <sz val="8"/>
            <u val="none"/>
          </rPr>
          <t xml:space="preserve">HP:</t>
        </r>
        <r>
          <rPr>
            <rFont val="Tahoma"/>
            <b val="false"/>
            <i val="false"/>
            <strike val="false"/>
            <color rgb="FF000000"/>
            <sz val="8"/>
            <u val="none"/>
          </rPr>
          <t xml:space="preserve">
Tanggal SPPD</t>
        </r>
      </text>
    </comment>
    <comment ref="I1" authorId="0">
      <text>
        <r>
          <rPr>
            <rFont val="Tahoma"/>
            <b val="true"/>
            <i val="false"/>
            <strike val="false"/>
            <color rgb="FF000000"/>
            <sz val="8"/>
            <u val="none"/>
          </rPr>
          <t xml:space="preserve">A.Nasir:</t>
        </r>
        <r>
          <rPr>
            <rFont val="Tahoma"/>
            <b val="false"/>
            <i val="false"/>
            <strike val="false"/>
            <color rgb="FF000000"/>
            <sz val="8"/>
            <u val="none"/>
          </rPr>
          <t xml:space="preserve">
Tingkat SPPD:
C = Eselon II
D = Eselon III/Gol IV
E = Eselon IV / Gol III
F = Gol II / Gol I</t>
        </r>
      </text>
    </comment>
    <comment ref="Q1" authorId="0">
      <text>
        <r>
          <rPr>
            <rFont val="Tahoma"/>
            <b val="true"/>
            <i val="false"/>
            <strike val="false"/>
            <color rgb="FF000000"/>
            <sz val="8"/>
            <u val="none"/>
          </rPr>
          <t xml:space="preserve">A.Nasir:</t>
        </r>
        <r>
          <rPr>
            <rFont val="Tahoma"/>
            <b val="false"/>
            <i val="false"/>
            <strike val="false"/>
            <color rgb="FF000000"/>
            <sz val="8"/>
            <u val="none"/>
          </rPr>
          <t xml:space="preserve">
Satker Pembebanan Anggaran</t>
        </r>
      </text>
    </comment>
    <comment ref="R1" authorId="0">
      <text>
        <r>
          <rPr>
            <rFont val="Tahoma"/>
            <b val="true"/>
            <i val="false"/>
            <strike val="false"/>
            <color rgb="FF000000"/>
            <sz val="8"/>
            <u val="none"/>
          </rPr>
          <t xml:space="preserve">A.Nasir:</t>
        </r>
        <r>
          <rPr>
            <rFont val="Tahoma"/>
            <b val="false"/>
            <i val="false"/>
            <strike val="false"/>
            <color rgb="FF000000"/>
            <sz val="8"/>
            <u val="none"/>
          </rPr>
          <t xml:space="preserve">
Program Pembebanan Anggaran</t>
        </r>
      </text>
    </comment>
    <comment ref="S1" authorId="0">
      <text>
        <r>
          <rPr>
            <rFont val="Tahoma"/>
            <b val="true"/>
            <i val="false"/>
            <strike val="false"/>
            <color rgb="FF000000"/>
            <sz val="8"/>
            <u val="none"/>
          </rPr>
          <t xml:space="preserve">A.Nasir:</t>
        </r>
        <r>
          <rPr>
            <rFont val="Tahoma"/>
            <b val="false"/>
            <i val="false"/>
            <strike val="false"/>
            <color rgb="FF000000"/>
            <sz val="8"/>
            <u val="none"/>
          </rPr>
          <t xml:space="preserve">
Kegiatan dan Sub Kegiatan Pembebanan Anggaran</t>
        </r>
      </text>
    </comment>
    <comment ref="T1" authorId="0">
      <text>
        <r>
          <rPr>
            <rFont val="Tahoma"/>
            <b val="true"/>
            <i val="false"/>
            <strike val="false"/>
            <color rgb="FF000000"/>
            <sz val="8"/>
            <u val="none"/>
          </rPr>
          <t xml:space="preserve">A.Nasir:</t>
        </r>
        <r>
          <rPr>
            <rFont val="Tahoma"/>
            <b val="false"/>
            <i val="false"/>
            <strike val="false"/>
            <color rgb="FF000000"/>
            <sz val="8"/>
            <u val="none"/>
          </rPr>
          <t xml:space="preserve">
Akun Pembebanan Anggaran</t>
        </r>
      </text>
    </comment>
    <comment ref="Y1" authorId="1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HP: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Kode di AR3-AR9</t>
        </r>
      </text>
    </comment>
    <comment ref="AE1" authorId="2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USER: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Majene 220 Polman 280
Mamasa 340 Mamuju 115
Pasangkayu 360
Mateng 200</t>
        </r>
      </text>
    </comment>
  </commentList>
</comments>
</file>

<file path=xl/sharedStrings.xml><?xml version="1.0" encoding="utf-8"?>
<sst xmlns="http://schemas.openxmlformats.org/spreadsheetml/2006/main" uniqueCount="560">
  <si>
    <t>Berikut pedoman pembuatan SPD</t>
  </si>
  <si>
    <t>Isikan data di Sheet Data</t>
  </si>
  <si>
    <t>a.</t>
  </si>
  <si>
    <t>Data yang berwarna merah tidak perlu diganti, karena ceritanya ini SPD dari POK Propinsi</t>
  </si>
  <si>
    <t>b.</t>
  </si>
  <si>
    <t xml:space="preserve">Agar tidak error, utk data yang berisi tanggal ditulis dengan format berikut  'tanggal bulan tahun </t>
  </si>
  <si>
    <t>Diawali dengan tanda petik, atau lihat contoh</t>
  </si>
  <si>
    <t>Untuk memunculkan data yang kita inginkan, ketik nomor urut yang ada di sheet data di Kolom L2 Sheet D</t>
  </si>
  <si>
    <t>Untuk sheet Riil, uraiannya ditulis secara manual langsung disitu, ada contohnya di sampingnya…silakan dilihat</t>
  </si>
  <si>
    <t>Jadi misal ada spd bbrp org, utk sheet riil bs dicopas disini. nanti kalo poin 2 berubah, data dasarnya berubah, yg tetap adalah data poin 3 (data uraian di sheet riil)</t>
  </si>
  <si>
    <t>Dalam format ini, nomor SPD telah otomatis dikosongkan, nomor diisi di provinsi.</t>
  </si>
  <si>
    <t>Untuk mengisi kolom P dan Q di sheet data juga lebih baik diawali dengan tanda petik agar tidak error…contoh '054.05.06</t>
  </si>
  <si>
    <t>ALOKASI ANGGARAN TRANSPORT LOKAL PENGUMPULAN DATA</t>
  </si>
  <si>
    <t>Kabupaten</t>
  </si>
  <si>
    <t>SKLNP Tahunan</t>
  </si>
  <si>
    <t>Matriks PMTB</t>
  </si>
  <si>
    <t>SKSPPI</t>
  </si>
  <si>
    <t>SMAK</t>
  </si>
  <si>
    <t>SKTIR</t>
  </si>
  <si>
    <t>Volume</t>
  </si>
  <si>
    <t>Harga Satuan</t>
  </si>
  <si>
    <t>Jumlah Biaya</t>
  </si>
  <si>
    <t>Kode</t>
  </si>
  <si>
    <t>Alokasi Anggaran Transport Pengumpulan Data</t>
  </si>
  <si>
    <t>Majene</t>
  </si>
  <si>
    <t>OK</t>
  </si>
  <si>
    <t>Polman</t>
  </si>
  <si>
    <t>Mamasa</t>
  </si>
  <si>
    <t>Mamuju</t>
  </si>
  <si>
    <t>Matra</t>
  </si>
  <si>
    <t>Jumlah</t>
  </si>
  <si>
    <t>Mateng</t>
  </si>
  <si>
    <t xml:space="preserve">Jumlah </t>
  </si>
  <si>
    <t>Pembebanan</t>
  </si>
  <si>
    <t>Nama Survei</t>
  </si>
  <si>
    <t>Nomor Pembebanan</t>
  </si>
  <si>
    <t>054.01.06.2895.025.202.524113</t>
  </si>
  <si>
    <t>054.01.06.2895.025.205.524113</t>
  </si>
  <si>
    <t>054.01.06.2895.025.305.524113</t>
  </si>
  <si>
    <t>054.01.06.2895.025.052.524113</t>
  </si>
  <si>
    <t>No</t>
  </si>
  <si>
    <t>Nama</t>
  </si>
  <si>
    <t>N I P</t>
  </si>
  <si>
    <t>Jabatan</t>
  </si>
  <si>
    <t>Gol Terakhir (Jan 2021)</t>
  </si>
  <si>
    <t>KGB</t>
  </si>
  <si>
    <t>TMT</t>
  </si>
  <si>
    <t>Agus Gede Hendrayana Hermawan, S.E., M.Si.</t>
  </si>
  <si>
    <t>19780612 199912 1 001</t>
  </si>
  <si>
    <t>Kepala BPS Provinsi Sulawesi Barat</t>
  </si>
  <si>
    <t>Pembina Tingkat I (IV/b)</t>
  </si>
  <si>
    <t>1/4/2014 (25/5)</t>
  </si>
  <si>
    <t>1/11/2016 (28/0)</t>
  </si>
  <si>
    <t>Markus Uda, S.E.</t>
  </si>
  <si>
    <t>19670522 199301 1 001</t>
  </si>
  <si>
    <t>Kepala Bagian Umum</t>
  </si>
  <si>
    <t>1/10/2017 (8/0)</t>
  </si>
  <si>
    <t>Chitra Dewi Said, S.ST.</t>
  </si>
  <si>
    <t>19831109 200602 2 001</t>
  </si>
  <si>
    <t>Analisis Anggaran Muda selaku Subkoordinator Fungsi Perencanaan</t>
  </si>
  <si>
    <t>Penata Tingkat I (III/d)</t>
  </si>
  <si>
    <t>1/2/2016 CPNS (0/0)</t>
  </si>
  <si>
    <t>Sari Kristiani, A.Md.</t>
  </si>
  <si>
    <t>19820917 200604 2 003</t>
  </si>
  <si>
    <t>Staf Fungsi Perencanaan</t>
  </si>
  <si>
    <t>Penata Muda Tingkat I (III/b)</t>
  </si>
  <si>
    <t>1/4/2012      (8/4)</t>
  </si>
  <si>
    <t>1/12/2016 (13/0)</t>
  </si>
  <si>
    <t>Haryo Satriaji, S.ST.</t>
  </si>
  <si>
    <t>19941006 201701 1 002</t>
  </si>
  <si>
    <t>Harlina, S.E., M.M.</t>
  </si>
  <si>
    <t>19720416 199401 2 001</t>
  </si>
  <si>
    <t>Analisis SDM Aparatur Muda selaku Subkoordinator Fungsi SDM dan Hukum</t>
  </si>
  <si>
    <t>Pembina (IV/a)</t>
  </si>
  <si>
    <t>Dhani Setyo Retno Furi, A.Md.</t>
  </si>
  <si>
    <t>19850106 200902 2 005</t>
  </si>
  <si>
    <t>Staf Fungsi SDM dan Hukum</t>
  </si>
  <si>
    <t>Penata Muda (III/a)</t>
  </si>
  <si>
    <t>Eva Resvani, S.Psi.</t>
  </si>
  <si>
    <t>19860527 201101 2 019</t>
  </si>
  <si>
    <t>Penata (III/c)</t>
  </si>
  <si>
    <t>Katherine Permata Rusung S.Tr.Stat</t>
  </si>
  <si>
    <t>19970105 201901 2 002</t>
  </si>
  <si>
    <t>Suherman Bontong, S.P.</t>
  </si>
  <si>
    <t>19880601 201101 1 012</t>
  </si>
  <si>
    <t>Staf Fungsi Keuangan</t>
  </si>
  <si>
    <t>Harianto</t>
  </si>
  <si>
    <t>19860204 200911 1 001</t>
  </si>
  <si>
    <t>Pengatur Muda Tingkat I (II/b)</t>
  </si>
  <si>
    <t>Reski, S.Si.</t>
  </si>
  <si>
    <t>19880725 201101 2 014</t>
  </si>
  <si>
    <t>Bendahara Pengeluaran pada Fungsi Keuangan</t>
  </si>
  <si>
    <t>Muhammad Alfian Hidayat, S.Tr.Stat.</t>
  </si>
  <si>
    <t>19970801 201912 1 001</t>
  </si>
  <si>
    <t>Staf  Fungsi Keuangan</t>
  </si>
  <si>
    <t>Deni Widya Ariani, S.ST.</t>
  </si>
  <si>
    <t>19941027 201701 2 002</t>
  </si>
  <si>
    <t>Abd. Syukur, S.E., M.M.</t>
  </si>
  <si>
    <t>19730403 199401 1 001</t>
  </si>
  <si>
    <t>Arsiparis Muda selaku Subkoordinator Fungsi Umum</t>
  </si>
  <si>
    <t>1/1/2016 (11/0)</t>
  </si>
  <si>
    <t>Hamka, A.Md.</t>
  </si>
  <si>
    <t>19820603 201101 1 008</t>
  </si>
  <si>
    <t>Staf Fungsi Umum</t>
  </si>
  <si>
    <t>Isba Syukurniaty Bakri, A.Md.</t>
  </si>
  <si>
    <t>19810924 201101 2 006</t>
  </si>
  <si>
    <t>Nurwahida, S.ST.</t>
  </si>
  <si>
    <t>19921201 201602 2 001</t>
  </si>
  <si>
    <t>Fajaruddin Djarir, S.E.</t>
  </si>
  <si>
    <t>19800401 200604 1 004</t>
  </si>
  <si>
    <t>Pengelola Pengadaan Barang/Jasa Muda</t>
  </si>
  <si>
    <t>Muhamad Ferdian Saputra, S.E., M.Si.</t>
  </si>
  <si>
    <t>19850122 200902 1 006</t>
  </si>
  <si>
    <t>Staf Fungsi Pengelola Pengadaaan Barang/Jasa</t>
  </si>
  <si>
    <t>Heni Djumadi, S.ST.</t>
  </si>
  <si>
    <t>19710507 199312 1 001</t>
  </si>
  <si>
    <t>Statistisi Madya selaku Koordinator Fungsi Statistik Sosial</t>
  </si>
  <si>
    <t>1/3/2017 (30/0)</t>
  </si>
  <si>
    <t>Muzakkar Gogga, S.E., M.M.</t>
  </si>
  <si>
    <t>19831008 200604 1 004</t>
  </si>
  <si>
    <t>Statistisi Muda selaku Subkoordinator Fungsi Statistik Kesejahteraan Rakyat</t>
  </si>
  <si>
    <t>Rina Rachmawati, S.ST.</t>
  </si>
  <si>
    <t>19950505 201802 2 001</t>
  </si>
  <si>
    <t>Staf  Fungsi Stat. Kependudukan</t>
  </si>
  <si>
    <t>Sri Mulyani, S.ST., M.M.</t>
  </si>
  <si>
    <t>19820718 200412 2 001</t>
  </si>
  <si>
    <t>Statistisi Muda selaku Subkoordinator Fungsi Statistik Ketahanan Sosial</t>
  </si>
  <si>
    <t>1/2/2016 (22/0)</t>
  </si>
  <si>
    <t>Saiyed Andi Bangsawan, S.E.</t>
  </si>
  <si>
    <t>19761013 200604 1 014</t>
  </si>
  <si>
    <t>Statistisi Pertama pada Fungsi Statistik Ketahanan Sosial</t>
  </si>
  <si>
    <t>Aan Setyawan, S.ST., M.Si.</t>
  </si>
  <si>
    <t>19850228 200801 1 003</t>
  </si>
  <si>
    <t>Statistisi Muda selaku Subkoordinator Fungsi Statistik Kependudukan</t>
  </si>
  <si>
    <t>1/1/2017   (6/0)</t>
  </si>
  <si>
    <t>Immawan Mujahid Maruddani, S.ST.</t>
  </si>
  <si>
    <t>19941015 201701 1 001</t>
  </si>
  <si>
    <t>Staf Fungsi Statistik Kesejahteraan Rakyat</t>
  </si>
  <si>
    <t>Ir. Muhammad Nurbakti, M.Si.</t>
  </si>
  <si>
    <t>19650214 199401 1 001</t>
  </si>
  <si>
    <t>Statistisi Madya selaku Koordinator Fungsi Statistik Produksi</t>
  </si>
  <si>
    <t>1/10/2014 (CPNS), 1/11/2015 (PNS)</t>
  </si>
  <si>
    <t>1/10/2016 (2/0)</t>
  </si>
  <si>
    <t>Marsono, S.ST. ,M.Si.</t>
  </si>
  <si>
    <t>19820515 200701 1 011</t>
  </si>
  <si>
    <t>Statistisi Madya pada Fungsi Statistik Produksi</t>
  </si>
  <si>
    <t>Abdul Hafid, S.ST.</t>
  </si>
  <si>
    <t>19900205 201211 1 001</t>
  </si>
  <si>
    <t>Statistisi Pertama pada Fungsi Statistik Pertanian</t>
  </si>
  <si>
    <t>Kartika Usmanti, S.ST.</t>
  </si>
  <si>
    <t>19861007 200912 2 004</t>
  </si>
  <si>
    <t>Statistisi Muda selaku Subkoordinator Fungsi Statistik Industri</t>
  </si>
  <si>
    <t>1/4/2012 (PI) (9/1)</t>
  </si>
  <si>
    <t>1/3/2016 (13/0)</t>
  </si>
  <si>
    <t>Syandriana Syarifuddin, S.Si.</t>
  </si>
  <si>
    <t>19961130 201903 2 001</t>
  </si>
  <si>
    <t>Staf Fungsi Statistik Industri</t>
  </si>
  <si>
    <t>Saiyed Andi Supardi, S.P., M.M.</t>
  </si>
  <si>
    <t>19691111 199102 1 001</t>
  </si>
  <si>
    <t>Statistisi Muda selaku Subkoordinator Fungsi Statistik Pertambangan, Energi dan Konstruksi</t>
  </si>
  <si>
    <t>1/6/2017 (17/0)</t>
  </si>
  <si>
    <t>Anindrasari, S.P, M.M.</t>
  </si>
  <si>
    <t>19870826 201003 2 001</t>
  </si>
  <si>
    <t>Statistisi Muda pada Fungsi Statistik Pertambangan, Energi dan Konstruksi</t>
  </si>
  <si>
    <t>Fredy Takaya, S.Si., M.Si.</t>
  </si>
  <si>
    <t>19630207 198311 1 001</t>
  </si>
  <si>
    <t>Statistisi Madya selaku Koordinator Fungsi Statistik Distribusi</t>
  </si>
  <si>
    <t>1/11/2013 CPNS (0/0)</t>
  </si>
  <si>
    <t>1/11/2017 (4/0)</t>
  </si>
  <si>
    <t>Dina Srikandi, S.ST., M.Si.</t>
  </si>
  <si>
    <t>19840110 200602 2 001</t>
  </si>
  <si>
    <t>Statistisi Muda selaku Subkoordinator Fungsi Statistik Harga Konsumen dan Harga Perdagangan Besar</t>
  </si>
  <si>
    <t>1/4/2014 (  11th 01 bln)</t>
  </si>
  <si>
    <t>1/3/2017 (14/0)</t>
  </si>
  <si>
    <t>Hapsah, S.Si.</t>
  </si>
  <si>
    <t>19940403 201903 2 001</t>
  </si>
  <si>
    <t>Staf Fungsi Statistik Harga Konsumen dan Harga Perdagangan Besar</t>
  </si>
  <si>
    <t>S u l l e</t>
  </si>
  <si>
    <t>19791225 200701 1 001</t>
  </si>
  <si>
    <t>Tyas Jualita Santy, S.ST., M.E.K.K.</t>
  </si>
  <si>
    <t>19860523 200902 2 006</t>
  </si>
  <si>
    <t>Statistisi Muda selaku Subkoordinator Fungsi Neraca Produksi</t>
  </si>
  <si>
    <t>1/1/2017 (17/0)</t>
  </si>
  <si>
    <t>Eka Khaerandy Oktafianto, S.ST., M.Si.</t>
  </si>
  <si>
    <t>19861008 200912 1 007</t>
  </si>
  <si>
    <t>Statistisi Muda selaku Subkoordinator Fungsi Statistik Niaga dan Jasa</t>
  </si>
  <si>
    <t>1/10/2017 (27/0)</t>
  </si>
  <si>
    <t>Martin Luter, S.Tr.Stat.</t>
  </si>
  <si>
    <t>19970103 201912 1 001</t>
  </si>
  <si>
    <t>Staf Fungsi Stat. Niaga dan Jasa</t>
  </si>
  <si>
    <t>M. La' bi, S.Si., M.M.</t>
  </si>
  <si>
    <t>19651231 198901 1 001</t>
  </si>
  <si>
    <t>Statistisi Madya selaku Koordinator Fungsi Neraca Wilayah dan Analisis Statistik</t>
  </si>
  <si>
    <t>1/1/2017 (13/0)</t>
  </si>
  <si>
    <t>Suwarti, S.ST., M.Stat.</t>
  </si>
  <si>
    <t>19830809 200801 2 002</t>
  </si>
  <si>
    <t>Statistisi Muda selaku Subkoordinator Fungsi Statistik Keuangan dan Harga Produsen</t>
  </si>
  <si>
    <t>1/4/2014 (9th 8 bln)</t>
  </si>
  <si>
    <t>1/8/2016 (12/0)</t>
  </si>
  <si>
    <t>Mega Kelana Cahya Altoba, S.ST.</t>
  </si>
  <si>
    <t>19950226 201701 1 001</t>
  </si>
  <si>
    <t>Staf Fungsi Analisis Statistik Lintas Sektor</t>
  </si>
  <si>
    <t>Sumaryati, S.ST., M. Ec. Dev.</t>
  </si>
  <si>
    <t>19820629 200701 2 006</t>
  </si>
  <si>
    <t>Statistisi Muda selaku Subkoordinator Fungsi Neraca Konsumsi</t>
  </si>
  <si>
    <t>1/11/2016 (13/0)</t>
  </si>
  <si>
    <t>Muhammad Anwar, S.ST., M.S.E.</t>
  </si>
  <si>
    <t>19891101 201311 1 001</t>
  </si>
  <si>
    <t>Staf Fungsi Neraca Produksi</t>
  </si>
  <si>
    <t>Pertiwi Tanihaha, S.ST., M.M.</t>
  </si>
  <si>
    <t>19871115 200912 2 002</t>
  </si>
  <si>
    <t>Statistisi Muda selaku Subkoordinator Fungsi Analisis Statistik Lintas Sektor</t>
  </si>
  <si>
    <t>Dwi Ardian, S.Tr.Stat.</t>
  </si>
  <si>
    <t>19881119 200801 1 001</t>
  </si>
  <si>
    <t>Staf Fungsi Neraca Konsumsi</t>
  </si>
  <si>
    <t>Prayitno, S.ST.</t>
  </si>
  <si>
    <t>19681210 199112 1 001</t>
  </si>
  <si>
    <t>Pranata Komputer Ahli Madya selaku Koordinator Fungsi Integrasi Pengolahan dan Diseminasi Statistik</t>
  </si>
  <si>
    <t>Uhat Dies Toga Julius, S.ST.</t>
  </si>
  <si>
    <t>19870727 200912 1 003</t>
  </si>
  <si>
    <t>Pranata Komputer Muda selaku Subkoordinator Fungsi Integrasi Pengolahan Data</t>
  </si>
  <si>
    <t>1/6/2017 (21/0)</t>
  </si>
  <si>
    <t>Andra Citta Passadhi Arya, S.ST.</t>
  </si>
  <si>
    <t>19830810 200801 1 010</t>
  </si>
  <si>
    <t>Pranata Komputer Muda selaku Subkoordinator Fungsi Jaringan dan Rujukan Statistik</t>
  </si>
  <si>
    <t>1/4/2017 (17/0)</t>
  </si>
  <si>
    <t>Syaifur Rijal Syamsul, S.ST.</t>
  </si>
  <si>
    <t>19900816 201311 1 001</t>
  </si>
  <si>
    <t>Pranata Komputer Pertama pada Fungsi Jaringan dan Rujukan Statistik</t>
  </si>
  <si>
    <t>Misnawati Mansur, S.ST., M.M.</t>
  </si>
  <si>
    <t>19880212 201012 2 003</t>
  </si>
  <si>
    <t>Statistisi Muda selaku Subkoordinator Fungsi Diseminasi dan Layanan Statistik</t>
  </si>
  <si>
    <t>Sri Andriyani Baso, A.Md.</t>
  </si>
  <si>
    <t>19870716 200801 2 001</t>
  </si>
  <si>
    <t>Staf Fungsi Statistik Keuangan dan Harga Produsen</t>
  </si>
  <si>
    <t>Pengatur Tingkat I (II/d)</t>
  </si>
  <si>
    <t>Yenni Kurnia, S.Tr.Stat.</t>
  </si>
  <si>
    <t>19961218 201912 2 002</t>
  </si>
  <si>
    <t>Staf  Fungsi Diseminasi dan Layanan Statistik</t>
  </si>
  <si>
    <t>Budi Setiawan Akkas, S.ST.</t>
  </si>
  <si>
    <t>19950408 201802 1 001</t>
  </si>
  <si>
    <t>Staf Fungsi Integrasi Pengolahan Data</t>
  </si>
  <si>
    <t>Wisman Nainggolan, S.Si., M.Si.</t>
  </si>
  <si>
    <t>19630124 198802 1 001</t>
  </si>
  <si>
    <t>Statistisi Madya pada Fungsi Statistik Sosial</t>
  </si>
  <si>
    <t>Mukrabin, S.E., M.M.</t>
  </si>
  <si>
    <t>19630626 199203 1 002</t>
  </si>
  <si>
    <t>Statistisi Madya pada Fungsi Statistik Distribusi</t>
  </si>
  <si>
    <t>Nomor Pegawai</t>
  </si>
  <si>
    <t>Nomor ST (Nomor dan Bulan dalam Romawi)</t>
  </si>
  <si>
    <t>NIP</t>
  </si>
  <si>
    <t>Pangkat</t>
  </si>
  <si>
    <t>Tingkat Perjalanan Dinas</t>
  </si>
  <si>
    <t>Tujuan</t>
  </si>
  <si>
    <t>Alat Angkutan</t>
  </si>
  <si>
    <t>Kota Asal</t>
  </si>
  <si>
    <t>Kota Tujuan</t>
  </si>
  <si>
    <t>Waktu</t>
  </si>
  <si>
    <t>Tanggal Berangkat</t>
  </si>
  <si>
    <t>Tanggal Kembali</t>
  </si>
  <si>
    <t>Satker</t>
  </si>
  <si>
    <t>Program</t>
  </si>
  <si>
    <t>Kegiatan/Output/Komponen</t>
  </si>
  <si>
    <t>Akun</t>
  </si>
  <si>
    <t>Nomor Penanggung Jawab SPD</t>
  </si>
  <si>
    <t>Nama Penanggung jawab SPD</t>
  </si>
  <si>
    <t>NIP Penanggung jawab SPD</t>
  </si>
  <si>
    <t>Tanggal Pembuatan Surat Tugas</t>
  </si>
  <si>
    <t>Nomor Penandatangan Surat Tugas</t>
  </si>
  <si>
    <t>Nama Penandatangan Surat Tugas</t>
  </si>
  <si>
    <t>Nama Penandatangan Visum</t>
  </si>
  <si>
    <t>NIP Penandatangan Surat Tugas</t>
  </si>
  <si>
    <t>Transport PP</t>
  </si>
  <si>
    <t>Lama Inap (hari)</t>
  </si>
  <si>
    <t>Biaya Penginapan per Malam (Rp)</t>
  </si>
  <si>
    <t>Jumlah UH (hari)</t>
  </si>
  <si>
    <t>Rate UH (Rp)</t>
  </si>
  <si>
    <t>Tanggal TTD Kuitansi</t>
  </si>
  <si>
    <t>Lama Biaya Representasi (hari)</t>
  </si>
  <si>
    <t>Biaya Representasi (Rp)</t>
  </si>
  <si>
    <t>Jumlah UH Fullboard (hari)</t>
  </si>
  <si>
    <t>Rate UH Fullboard (Rp)</t>
  </si>
  <si>
    <t>Lama Inap Fullboard (hari)</t>
  </si>
  <si>
    <t>Biaya Penginapan Fullboard per Malam (Rp)</t>
  </si>
  <si>
    <t>Biaya Lain-lain</t>
  </si>
  <si>
    <t>Daftar Penandatangan Surat Tugas dan Visum</t>
  </si>
  <si>
    <t>C</t>
  </si>
  <si>
    <t>Supervisi</t>
  </si>
  <si>
    <t>Kendaraan Umum</t>
  </si>
  <si>
    <t>27 Juli 2021</t>
  </si>
  <si>
    <t>29 Juli 2021</t>
  </si>
  <si>
    <t>BPS Provinsi Sulawesi Barat</t>
  </si>
  <si>
    <t>054.01.GG</t>
  </si>
  <si>
    <t>2897.BDB.003.052</t>
  </si>
  <si>
    <t>KEPALA BPS</t>
  </si>
  <si>
    <t>Kepala Badan Pusat Statistik</t>
  </si>
  <si>
    <t>Provinsi Sulawesi Barat</t>
  </si>
  <si>
    <t>AGUS GEDE HENDRAYANA HERMAWAN</t>
  </si>
  <si>
    <t>UMUM</t>
  </si>
  <si>
    <t>a.n. Kepala BPS Provinsi Sulawesi Barat</t>
  </si>
  <si>
    <t>MARKUS UDA</t>
  </si>
  <si>
    <t>SOSIAL</t>
  </si>
  <si>
    <t>Koordinator Fungsi Statistik Sosial</t>
  </si>
  <si>
    <t>HENI DJUMADI</t>
  </si>
  <si>
    <t xml:space="preserve">KEPALA KANTOR </t>
  </si>
  <si>
    <t>Suntono, SE., M.Si</t>
  </si>
  <si>
    <t>NIP 19660219 199401 1 001</t>
  </si>
  <si>
    <t>Kabupaten Majene</t>
  </si>
  <si>
    <t>Ir. Muhammad Nurbakti</t>
  </si>
  <si>
    <t>NIP 19650214 199401 1 001</t>
  </si>
  <si>
    <t>Kabupaten Polewali Mandar</t>
  </si>
  <si>
    <t>Hasimi, S.Sos</t>
  </si>
  <si>
    <t>NIP 19610224 198203 1 001</t>
  </si>
  <si>
    <t>Kabupaten Mamasa</t>
  </si>
  <si>
    <t>Fredy Takaya, S.Si, M. Si</t>
  </si>
  <si>
    <t>NIP 19630207 198311 1 001</t>
  </si>
  <si>
    <t>Kabupaten Mamuju</t>
  </si>
  <si>
    <t>Markus Uda, SE.</t>
  </si>
  <si>
    <t>NIP 19670522 199301 1 001</t>
  </si>
  <si>
    <t>Kabupaten Mamuju Utara</t>
  </si>
  <si>
    <t>Ahmad Gunawan, S.ST, M.Si</t>
  </si>
  <si>
    <t>NIP 19731214 199401 1 001</t>
  </si>
  <si>
    <t>Ir. Salewang Sabrang</t>
  </si>
  <si>
    <t>NIP 19601231 198201 1 003</t>
  </si>
  <si>
    <t>Muktamar Amal, S.Si, M.Si</t>
  </si>
  <si>
    <t>NIP 19670730 199003 1 001</t>
  </si>
  <si>
    <t>Kementerian Negara / Lembaga :</t>
  </si>
  <si>
    <t>BADAN PUSAT STATISTIK</t>
  </si>
  <si>
    <t>Lembar ke</t>
  </si>
  <si>
    <t>:</t>
  </si>
  <si>
    <t>Kode No.</t>
  </si>
  <si>
    <t>Nomor</t>
  </si>
  <si>
    <t>/SPD/2014</t>
  </si>
  <si>
    <t>SURAT PERJALANAN DINAS (SPD)</t>
  </si>
  <si>
    <t>1.</t>
  </si>
  <si>
    <t>Pejabat Pembuat Komitmen</t>
  </si>
  <si>
    <t>Muktamar Amal, M.Si</t>
  </si>
  <si>
    <t>2.</t>
  </si>
  <si>
    <t>Nama/NIP Pegawai yang melaksanakan perjalanan dinas</t>
  </si>
  <si>
    <t>/</t>
  </si>
  <si>
    <t>Pangkat dan Golongan</t>
  </si>
  <si>
    <t>Jabatan/Instansi</t>
  </si>
  <si>
    <t>c.</t>
  </si>
  <si>
    <t>Tingkat Biaya Perjalanan Dinas</t>
  </si>
  <si>
    <t xml:space="preserve">c.   </t>
  </si>
  <si>
    <t>Maksud perjalanan dinas</t>
  </si>
  <si>
    <t>Alat angkutan yang dipergunakan</t>
  </si>
  <si>
    <t>Tempat berangkat</t>
  </si>
  <si>
    <t xml:space="preserve">a.  </t>
  </si>
  <si>
    <t>Tempat tujuan</t>
  </si>
  <si>
    <t xml:space="preserve">b.  </t>
  </si>
  <si>
    <t>Lamanya perjalanan dinas</t>
  </si>
  <si>
    <t>Hari</t>
  </si>
  <si>
    <t>Tanggal berangkat</t>
  </si>
  <si>
    <t xml:space="preserve">b.   </t>
  </si>
  <si>
    <t>Tanggal harus kembali / tiba di tempat baru *)</t>
  </si>
  <si>
    <t>Pengikut :                   Nama</t>
  </si>
  <si>
    <t>Tanggal Lahir</t>
  </si>
  <si>
    <t>Keterangan</t>
  </si>
  <si>
    <t xml:space="preserve">054.01.01   </t>
  </si>
  <si>
    <t>PROGRAM DUKUNGAN MANAJEMEN DAN PELAKSANAAN TUGAS TEKNIS LAINNYA BPS</t>
  </si>
  <si>
    <t>DUKUNGAN MANAJEMEN DAN PELAKSANAAN TUGAS TEKNIS LAINNYA BPS PROVINSI</t>
  </si>
  <si>
    <t>3.</t>
  </si>
  <si>
    <t>Pembebanan Anggaran     Program</t>
  </si>
  <si>
    <t xml:space="preserve">054.01.06   </t>
  </si>
  <si>
    <t>PROGRAM PENYEDIAAN DAN PELAYANAN INFORMASI STATISTIK</t>
  </si>
  <si>
    <t xml:space="preserve">                                           Kegiatan</t>
  </si>
  <si>
    <t>PENYEDIAAN DAN PELAYANAN INFORMASI STATISTIK BPS PROVINSI</t>
  </si>
  <si>
    <t xml:space="preserve">                                           Komponen</t>
  </si>
  <si>
    <t>994</t>
  </si>
  <si>
    <t>LAYANAN PERKANTORAN DAN KEPEGAWAIAN</t>
  </si>
  <si>
    <t>Instansi</t>
  </si>
  <si>
    <t>TEMPATNYA</t>
  </si>
  <si>
    <t>Keterangan lain-lain</t>
  </si>
  <si>
    <t>*) Coret yang tidak perlu</t>
  </si>
  <si>
    <t>Dikeluarkan di</t>
  </si>
  <si>
    <t>Tanggal</t>
  </si>
  <si>
    <t xml:space="preserve">                                                                                              </t>
  </si>
  <si>
    <t>SURAT  TUGAS</t>
  </si>
  <si>
    <t>Yang bertandatangan di bawah ini Kepala BPS Propinsi Sulawesi Barat, menugaskan:</t>
  </si>
  <si>
    <t>N a m a</t>
  </si>
  <si>
    <t>Anggota</t>
  </si>
  <si>
    <t>-</t>
  </si>
  <si>
    <t>Dasar</t>
  </si>
  <si>
    <t>Undang-undang Nomor 16 Tahun 1997, Tentang Statistik</t>
  </si>
  <si>
    <t>Keputusan Presiden Republik Indonesia No. 86 Tahun 1998, tentang Badan Pusat Statistik</t>
  </si>
  <si>
    <t>Keputusan Kepala Badan Pusat Statistik Nomor 001 Tahun 2001 Tentang Organisasi dan Tata Kerja Badan Pusat Statistik</t>
  </si>
  <si>
    <t>4.</t>
  </si>
  <si>
    <t>Keputusan Kepala Badan Pusat Statistik Nomor 121 Tahun 2001 Tentang Organisasi dan Tata Kerja Perwakilan Badan Pusat Statistik Di daerah</t>
  </si>
  <si>
    <t xml:space="preserve">Waktu </t>
  </si>
  <si>
    <t xml:space="preserve"> </t>
  </si>
  <si>
    <t>Demikian surat penugasan ini kami buat, agar yang bersangkutan dapat melaksanakan tugas dengan penuh tanggung jawab.</t>
  </si>
  <si>
    <t>Pada tanggal</t>
  </si>
  <si>
    <t>NOMOR URUT DATA TULIS DISINI</t>
  </si>
  <si>
    <t>Nomor SPD</t>
  </si>
  <si>
    <t>SURAT PERJALANAN DINAS</t>
  </si>
  <si>
    <t>Kegiatan/ Sub Program</t>
  </si>
  <si>
    <t>d.</t>
  </si>
  <si>
    <t>NIP. 19681210 199112 1 001</t>
  </si>
  <si>
    <t xml:space="preserve">BADAN PUSAT STATISTIK </t>
  </si>
  <si>
    <t>PROVINSI SULAWESI BARAT</t>
  </si>
  <si>
    <t>Menimbang</t>
  </si>
  <si>
    <t>Peraturan Pemerintah Nomor 51 Tahun 1999, tentang Penyelenggaraan Statistik;</t>
  </si>
  <si>
    <t>Peraturan Pemerintah Nomor 45 Tahun 2013, tentang Tata Cara Pelaksanaan Anggaran Pendapatan dan Belanja Negara;</t>
  </si>
  <si>
    <t>Peraturan Presiden Republik Indonesia Nomor 86 Tahun 2007 tentang Badan Pusat Statistik;</t>
  </si>
  <si>
    <t>5.</t>
  </si>
  <si>
    <t>Peraturan Kepala Badan Pusat Statistik Nomor 7 Tahun 2008 tentang Organisasi dan tata Kerja Badan Pusat statistik;</t>
  </si>
  <si>
    <t>6.</t>
  </si>
  <si>
    <t>Keputusan Kepala Badan Pusat Statistik Nomor 121 Tahun 2001, tentang organisasi dan Tata Kerja Badan Pusat Statistik di daerah;</t>
  </si>
  <si>
    <t>Memberi Perintah;</t>
  </si>
  <si>
    <t>Kepada</t>
  </si>
  <si>
    <t>Untuk</t>
  </si>
  <si>
    <t>Plh. Kepala Badan Pusat Statistik</t>
  </si>
  <si>
    <t>Terima  Kasih  telah  berpartisipasi mewujudkan birokrasi bersih dengan tidak memberikan imbalan apapun atas pelayanan kami</t>
  </si>
  <si>
    <t>I. Berangkat dari</t>
  </si>
  <si>
    <t xml:space="preserve">  (tempat kedudukan)</t>
  </si>
  <si>
    <t xml:space="preserve">  Ke</t>
  </si>
  <si>
    <t xml:space="preserve">  Pada tanggal</t>
  </si>
  <si>
    <t xml:space="preserve">             </t>
  </si>
  <si>
    <t>II. Tiba di</t>
  </si>
  <si>
    <t>Berangkat dari</t>
  </si>
  <si>
    <t xml:space="preserve">    Pada tanggal</t>
  </si>
  <si>
    <t>Ke</t>
  </si>
  <si>
    <t xml:space="preserve">                 </t>
  </si>
  <si>
    <t>III. Tiba di</t>
  </si>
  <si>
    <t xml:space="preserve">     Pada tanggal</t>
  </si>
  <si>
    <t>IV. Tiba di</t>
  </si>
  <si>
    <t>Telah diperiksa dengan keterangan bahwa perjalanan tersebut atas perintahnya dan semata-mata untuk kepentingan jabatan dalam waktu yang sesingkat-singkatnya.</t>
  </si>
  <si>
    <t xml:space="preserve">    (tempat kedudukan)</t>
  </si>
  <si>
    <t xml:space="preserve">           </t>
  </si>
  <si>
    <t>V. Catatan Lain-lain</t>
  </si>
  <si>
    <t>VI. PERHATIAN :</t>
  </si>
  <si>
    <t xml:space="preserve">        PPK yang menerbitkan SPD, pegawai yang melakukan perjalanan dinas, para pejabat yang mengesahkan tanggal </t>
  </si>
  <si>
    <t xml:space="preserve">        berangkat / tiba, serta bendahara pengeluaran bertanggung jawab berdasarkan peraturan - peraturan Keuangan </t>
  </si>
  <si>
    <t xml:space="preserve">        Negara apabila negara menderita rugi akibat kesalahan, kelalaian, dan kealpaannya.</t>
  </si>
  <si>
    <t>RINCIAN BIAYA PERJALANAN DINAS</t>
  </si>
  <si>
    <t>Lampiran SPPD Nomor</t>
  </si>
  <si>
    <t>PERINCIAN PEMBIAYAAN</t>
  </si>
  <si>
    <t>JUMLAH</t>
  </si>
  <si>
    <t>KETERANGAN</t>
  </si>
  <si>
    <t>Transport</t>
  </si>
  <si>
    <t>Sesuai SK Kepala BPS No. 080/KPG Tahun 2008</t>
  </si>
  <si>
    <t>Hotel</t>
  </si>
  <si>
    <t>hari</t>
  </si>
  <si>
    <t>@</t>
  </si>
  <si>
    <t>Uang Harian</t>
  </si>
  <si>
    <t>Telah dibayar sejumlah</t>
  </si>
  <si>
    <t>Telah menerima jumlah uang sebesar</t>
  </si>
  <si>
    <t>Bendahara Pengeluaran</t>
  </si>
  <si>
    <t>Yang Menerima</t>
  </si>
  <si>
    <t xml:space="preserve">                                                                                     </t>
  </si>
  <si>
    <t>PERHITUNGAN SPPD RAMPUNG</t>
  </si>
  <si>
    <t>Ditetapkan Sejumlah</t>
  </si>
  <si>
    <t>Yang telah dibayar semula</t>
  </si>
  <si>
    <t>Sisa kurang/lebih</t>
  </si>
  <si>
    <t>Pejabat Yang Berwenang</t>
  </si>
  <si>
    <t>Thn Anggaran</t>
  </si>
  <si>
    <t>Nomor Bukti</t>
  </si>
  <si>
    <t>MAK</t>
  </si>
  <si>
    <t>KWITANSI</t>
  </si>
  <si>
    <t>Sudah terima dari</t>
  </si>
  <si>
    <t>Kuasa Pengguna Anggaran</t>
  </si>
  <si>
    <t>Satker BPS Provinsi Sulawesi Barat</t>
  </si>
  <si>
    <t>Jumlah Uang</t>
  </si>
  <si>
    <t>Terbilang</t>
  </si>
  <si>
    <t>Untuk Pembayaran</t>
  </si>
  <si>
    <t>Kegiatan / Sub Kegiatan</t>
  </si>
  <si>
    <t>Yang Menerima,</t>
  </si>
  <si>
    <t>.</t>
  </si>
  <si>
    <t>Setuju dibayar,</t>
  </si>
  <si>
    <t xml:space="preserve">Lunas dibayar tgl </t>
  </si>
  <si>
    <t>Pejabat Pembuat Komitmen,</t>
  </si>
  <si>
    <t xml:space="preserve">                   </t>
  </si>
  <si>
    <t>Bendahara Pegeluaran,</t>
  </si>
  <si>
    <t>Barang/pekerjaan tersebut telah diterima/dilaksanakan dengan lengkap dan baik.</t>
  </si>
  <si>
    <t>Pejabat yang bertanggung jawab,</t>
  </si>
  <si>
    <t>Drs. Johny Anwar</t>
  </si>
  <si>
    <t>NIP. 340005373</t>
  </si>
  <si>
    <t>Drs. Syihabuddin</t>
  </si>
  <si>
    <t>NIP. 19640806 199202 1 001</t>
  </si>
  <si>
    <t>Dadang Hardiwan, M.Si</t>
  </si>
  <si>
    <t>NIP. 19720609 199412 1 001</t>
  </si>
  <si>
    <t>Muh. La'bi, S.Si</t>
  </si>
  <si>
    <t>NIP. 19651231 198901 1 001</t>
  </si>
  <si>
    <t>Drs. Abdul Hafid, MM</t>
  </si>
  <si>
    <t>NIP. 19690325 199401 1 001</t>
  </si>
  <si>
    <t>Wisman Nainggolan, S.Si, M.Si</t>
  </si>
  <si>
    <t>NIP. 19630124 198802 1 001</t>
  </si>
  <si>
    <t>NIP. 340012570</t>
  </si>
  <si>
    <t>PROPINSI SULAWESI BARAT</t>
  </si>
  <si>
    <t>DAFTAR PENGELUARAN RIIL</t>
  </si>
  <si>
    <t>Yang bertanda tangan di bawah ini:</t>
  </si>
  <si>
    <t>Biaya transport pegawai di bawah ini yang tidak dapat diperoleh bukti-bukti pengeluarannya, meliputi:</t>
  </si>
  <si>
    <t>Uraian</t>
  </si>
  <si>
    <t>Transport Mamuju-Makassar (Bandara)</t>
  </si>
  <si>
    <t>Transport Makassar (Bandara)-Mamuju</t>
  </si>
  <si>
    <t>Transport Jakarta (Bandara)-Tempat Pertemuan</t>
  </si>
  <si>
    <t>Transport Tempat Pertemuan-Jakarta (Bandara)</t>
  </si>
  <si>
    <t>Jumlah uang tersebut pada angka 1 di atas benar-benar dikeluarkan untuk pelaksanaan perjalanan dinas dimaksud dan apabila di kemudian hari terdapat kelebihan atas pembayaran, kami bersedia untuk menyetorkan kelebihan tersebut ke Kas Negara.</t>
  </si>
  <si>
    <t>Demikian pernyataan ini kami buat dengan sebenarnya, untuk dipergunakan sebagaimana mestinya.</t>
  </si>
  <si>
    <t>Mengetahui/Menyetujui</t>
  </si>
  <si>
    <t>Pegawai Yang Melakukan Perjalanan</t>
  </si>
  <si>
    <t>Nomor. 087 / ST / 2011</t>
  </si>
  <si>
    <t>Monitoring Kualitas (MK) Sakernas Triwulan II Di Kec. Balla dan Kec. Mamasa Kabupaten Mamasa</t>
  </si>
  <si>
    <t>2 (Dua) hari, mulai tgl. 15 Mei 2011 s.d. 16 Mei 2011</t>
  </si>
  <si>
    <t>Nomor. 088 / ST / 2011</t>
  </si>
  <si>
    <t xml:space="preserve">DAFTAR PERJALANAN DINAS PEGAWAI YANG BELUM LENGKAP PERTANGGUNGJAWABANNYA </t>
  </si>
  <si>
    <t>Bulan : Februari - April 2013</t>
  </si>
  <si>
    <t>Tujuan Perjalanan Dinas</t>
  </si>
  <si>
    <t>Tempat</t>
  </si>
  <si>
    <t>Tanggal SPD</t>
  </si>
  <si>
    <t>Bill hotel</t>
  </si>
  <si>
    <t>Laporan PD</t>
  </si>
  <si>
    <t>Undangan Sosialisasi</t>
  </si>
  <si>
    <t>Daftar Hadir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</si>
  <si>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</si>
  <si>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</si>
  <si>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</si>
  <si>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</si>
  <si>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</si>
  <si>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</si>
  <si>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</si>
  <si>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</si>
  <si>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</si>
  <si>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Setianto, SE, M.Si</t>
  </si>
  <si>
    <t>Sosialisasi Sensus Pertanian 2013</t>
  </si>
  <si>
    <t>13-14 Mar '13</t>
  </si>
  <si>
    <t>V</t>
  </si>
  <si>
    <t>GU V (033)</t>
  </si>
  <si>
    <t>Sebagai Narasumber dalam rangka Sosialisasi ST2013</t>
  </si>
  <si>
    <t>18-20 Mar '13</t>
  </si>
  <si>
    <t>Pengawasan Persiapan Pembangunan Gd. Kantor BPS Kab. Majene</t>
  </si>
  <si>
    <t>27-28 Mar '13</t>
  </si>
  <si>
    <t>Pengawasan Pelatihan Petugas Pencacah ST2013</t>
  </si>
  <si>
    <t>16-18 Apr '13</t>
  </si>
  <si>
    <t>GU VIII (043)</t>
  </si>
  <si>
    <t>Sosialisasi Sensus Pertanian 2013 (ST2013)</t>
  </si>
  <si>
    <t>Pengawasan Pelatihan di Matra dan Polman</t>
  </si>
  <si>
    <t>25-27 Mar '13</t>
  </si>
  <si>
    <t>M. La'bi, S.Si</t>
  </si>
  <si>
    <t xml:space="preserve">Supervisi Evaluasi Penghitungan PDRB </t>
  </si>
  <si>
    <t>15-17 Feb '13</t>
  </si>
  <si>
    <t>01-03 Apr '13</t>
  </si>
  <si>
    <t>GU VII (040)</t>
  </si>
  <si>
    <t>10-11 Apr '13</t>
  </si>
  <si>
    <t>Wisman Nainggolan, M.Si</t>
  </si>
  <si>
    <t>31 Mar-3 Apr '13</t>
  </si>
  <si>
    <t>03-05 Apr '13</t>
  </si>
  <si>
    <t>19-21 Apr '13</t>
  </si>
  <si>
    <t>23-25 Mar '13</t>
  </si>
  <si>
    <t>Achmad Nasir, S.Si</t>
  </si>
  <si>
    <t>Monitoring Kualitas Sakernas Triwulan I 2013</t>
  </si>
  <si>
    <t>GU IV (025)</t>
  </si>
  <si>
    <t>Saiyed Andi Bangsawan</t>
  </si>
  <si>
    <t>Menzy Ganofa, S.ST</t>
  </si>
  <si>
    <t>Pengawasan Data Harga dalam rangka Survei IKK Serentak TwII 2013</t>
  </si>
  <si>
    <t>10-12 Apr '13</t>
  </si>
  <si>
    <t>Anny Arjumiati Anis, SE</t>
  </si>
  <si>
    <t>Pengawasan Survei Industri Besar Sedang Bulanan</t>
  </si>
  <si>
    <t>12-13 Apr '13</t>
  </si>
</sst>
</file>

<file path=xl/styles.xml><?xml version="1.0" encoding="utf-8"?>
<styleSheet xmlns="http://schemas.openxmlformats.org/spreadsheetml/2006/main" xml:space="preserve">
  <numFmts count="13">
    <numFmt numFmtId="164" formatCode="0_);\(0\)"/>
    <numFmt numFmtId="165" formatCode="_(* #,##0_);_(* \(#,##0\);_(* &quot;-&quot;_);_(@_)"/>
    <numFmt numFmtId="166" formatCode="_(&quot;Rp&quot;\.* #,##0_).\-"/>
    <numFmt numFmtId="167" formatCode="_(&quot;Rp&quot;\.\ \ \ #,##0_).\-"/>
    <numFmt numFmtId="168" formatCode="_([$Rp-421]* #,##0_);_([$Rp-421]* \(#,##0\);_([$Rp-421]* \-_);_(@_)"/>
    <numFmt numFmtId="169" formatCode="&quot;Rp&quot;\.\ #,##0_);\(&quot;Rp&quot;\.\ #,##0\)"/>
    <numFmt numFmtId="170" formatCode="[$-421]dd\ mmmm\ yyyy;@"/>
    <numFmt numFmtId="171" formatCode="&quot;Rp.  &quot;#,##0&quot;,-&quot;"/>
    <numFmt numFmtId="172" formatCode="_(* #,##0.00_);_(* \(#,##0.00\);_(* &quot;-&quot;??_);_(@_)"/>
    <numFmt numFmtId="173" formatCode="_(* #,##0_);_(* \(#,##0\);_(* &quot;-&quot;??_);_(@_)"/>
    <numFmt numFmtId="174" formatCode="000"/>
    <numFmt numFmtId="175" formatCode="dd/mm/yy;@"/>
    <numFmt numFmtId="176" formatCode="###\ ###\ ##0"/>
  </numFmts>
  <fonts count="38">
    <font>
      <b val="0"/>
      <i val="0"/>
      <strike val="0"/>
      <u val="none"/>
      <sz val="10"/>
      <color rgb="FF000000"/>
      <name val="Arial"/>
    </font>
    <font>
      <b val="1"/>
      <i val="0"/>
      <strike val="0"/>
      <u val="single"/>
      <sz val="10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1"/>
      <strike val="0"/>
      <u val="none"/>
      <sz val="14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1"/>
      <strike val="0"/>
      <u val="none"/>
      <sz val="14"/>
      <color rgb="FF0000FF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FFFF"/>
      <name val="Arial"/>
    </font>
    <font>
      <b val="1"/>
      <i val="0"/>
      <strike val="0"/>
      <u val="none"/>
      <sz val="10"/>
      <color rgb="FF000000"/>
      <name val="Tahoma"/>
    </font>
    <font>
      <b val="1"/>
      <i val="0"/>
      <strike val="0"/>
      <u val="single"/>
      <sz val="10"/>
      <color rgb="FF000000"/>
      <name val="Tahoma"/>
    </font>
    <font>
      <b val="1"/>
      <i val="0"/>
      <strike val="0"/>
      <u val="none"/>
      <sz val="9"/>
      <color rgb="FF000000"/>
      <name val="Arial"/>
    </font>
    <font>
      <b val="0"/>
      <i val="1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1"/>
      <strike val="0"/>
      <u val="none"/>
      <sz val="16"/>
      <color rgb="FF000000"/>
      <name val="Arial"/>
    </font>
    <font>
      <b val="0"/>
      <i val="0"/>
      <strike val="0"/>
      <u val="single"/>
      <sz val="9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1"/>
      <color rgb="FF000000"/>
      <name val="Arial"/>
    </font>
    <font>
      <b val="1"/>
      <i val="1"/>
      <strike val="0"/>
      <u val="none"/>
      <sz val="11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10"/>
      <color rgb="FFA5A5A5"/>
      <name val="Arial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Georgia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8"/>
      <color rgb="FFFFFFFF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single"/>
      <sz val="16"/>
      <color rgb="FF000000"/>
      <name val="Arial"/>
    </font>
    <font>
      <b val="1"/>
      <i val="1"/>
      <strike val="0"/>
      <u val="none"/>
      <sz val="12"/>
      <color rgb="FF3B608D"/>
      <name val="Arial"/>
    </font>
    <font>
      <b val="0"/>
      <i val="0"/>
      <strike val="0"/>
      <u val="none"/>
      <sz val="12"/>
      <color rgb="FF3B608D"/>
      <name val="Arial"/>
    </font>
    <font>
      <b val="1"/>
      <i val="0"/>
      <strike val="0"/>
      <u val="none"/>
      <sz val="7"/>
      <color rgb="FF000000"/>
      <name val="Arial"/>
    </font>
    <font>
      <b val="1"/>
      <i val="0"/>
      <strike val="0"/>
      <u val="single"/>
      <sz val="12"/>
      <color rgb="FF000000"/>
      <name val="Arial"/>
    </font>
    <font>
      <b val="1"/>
      <i val="0"/>
      <strike val="0"/>
      <u val="single"/>
      <sz val="9"/>
      <color rgb="FF000000"/>
      <name val="Arial"/>
    </font>
    <font>
      <b val="1"/>
      <i val="0"/>
      <strike val="0"/>
      <u val="none"/>
      <sz val="12"/>
      <color rgb="FF000000"/>
      <name val="Tahoma"/>
    </font>
  </fonts>
  <fills count="1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02826"/>
        <bgColor rgb="FFFFFFFF"/>
      </patternFill>
    </fill>
    <fill>
      <patternFill patternType="solid">
        <fgColor rgb="FFB2B1A8"/>
        <bgColor rgb="FFFFFFFF"/>
      </patternFill>
    </fill>
    <fill>
      <patternFill patternType="solid">
        <fgColor rgb="FFC2D69B"/>
        <bgColor rgb="FFFFFFFF"/>
      </patternFill>
    </fill>
    <fill>
      <patternFill patternType="solid">
        <fgColor rgb="FF92CDDC"/>
        <bgColor rgb="FFFFFFFF"/>
      </patternFill>
    </fill>
    <fill>
      <patternFill patternType="solid">
        <fgColor rgb="FFFABF8F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D99594"/>
        <bgColor rgb="FFFFFFFF"/>
      </patternFill>
    </fill>
    <fill>
      <patternFill patternType="solid">
        <fgColor rgb="FFE5B8B7"/>
        <bgColor rgb="FFFFFFFF"/>
      </patternFill>
    </fill>
    <fill>
      <patternFill patternType="solid">
        <fgColor rgb="FFB6DDE8"/>
        <bgColor rgb="FFFFFFFF"/>
      </patternFill>
    </fill>
    <fill>
      <patternFill patternType="solid">
        <fgColor rgb="FF748C42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CCC0D9"/>
        <bgColor rgb="FFFFFFFF"/>
      </patternFill>
    </fill>
    <fill>
      <patternFill patternType="solid">
        <fgColor rgb="FFFFC000"/>
        <bgColor rgb="FFFFFFFF"/>
      </patternFill>
    </fill>
  </fills>
  <borders count="3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top style="double">
        <color rgb="FF000000"/>
      </top>
    </border>
    <border>
      <right style="thin">
        <color rgb="FF000000"/>
      </right>
      <top style="double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top style="hair">
        <color rgb="FF000000"/>
      </top>
      <bottom style="hair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top style="double">
        <color rgb="FF000000"/>
      </top>
    </border>
  </borders>
  <cellStyleXfs count="1">
    <xf numFmtId="0" fontId="0" fillId="0" borderId="0"/>
  </cellStyleXfs>
  <cellXfs count="77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2" applyFont="0" applyNumberFormat="1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general" vertical="center" textRotation="0" wrapText="false" shrinkToFit="false"/>
    </xf>
    <xf xfId="0" fontId="0" numFmtId="0" fillId="2" borderId="5" applyFont="0" applyNumberFormat="0" applyFill="0" applyBorder="1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6" applyFont="0" applyNumberFormat="1" applyFill="0" applyBorder="1" applyAlignment="1">
      <alignment horizontal="center" vertical="center" textRotation="0" wrapText="false" shrinkToFit="false"/>
    </xf>
    <xf xfId="0" fontId="0" numFmtId="0" fillId="2" borderId="7" applyFont="0" applyNumberFormat="0" applyFill="0" applyBorder="1" applyAlignment="1">
      <alignment horizontal="left" vertical="center" textRotation="0" wrapText="false" shrinkToFit="false" indent="1"/>
    </xf>
    <xf xfId="0" fontId="0" numFmtId="0" fillId="2" borderId="7" applyFont="0" applyNumberFormat="0" applyFill="0" applyBorder="1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Continuous" vertical="center" textRotation="0" wrapText="false" shrinkToFit="false"/>
    </xf>
    <xf xfId="0" fontId="1" numFmtId="0" fillId="2" borderId="0" applyFont="1" applyNumberFormat="0" applyFill="0" applyBorder="0" applyAlignment="1">
      <alignment horizontal="centerContinuous" vertical="center" textRotation="0" wrapText="false" shrinkToFit="false"/>
    </xf>
    <xf xfId="0" fontId="0" numFmtId="0" fillId="2" borderId="0" applyFont="0" applyNumberFormat="0" applyFill="0" applyBorder="0" applyAlignment="1" applyProtection="true">
      <alignment horizontal="left" vertical="top" textRotation="0" wrapText="false" shrinkToFit="false"/>
      <protection locked="false"/>
    </xf>
    <xf xfId="0" fontId="0" numFmtId="0" fillId="2" borderId="0" applyFont="0" applyNumberFormat="0" applyFill="0" applyBorder="0" applyAlignment="1" applyProtection="true">
      <alignment horizontal="left" vertical="bottom" textRotation="0" wrapText="false" shrinkToFit="false"/>
      <protection locked="false"/>
    </xf>
    <xf xfId="0" fontId="0" numFmtId="165" fillId="2" borderId="8" applyFont="0" applyNumberFormat="1" applyFill="0" applyBorder="1" applyAlignment="1">
      <alignment horizontal="general" vertical="center" textRotation="0" wrapText="false" shrinkToFit="false"/>
    </xf>
    <xf xfId="0" fontId="0" numFmtId="165" fillId="2" borderId="8" applyFont="0" applyNumberFormat="1" applyFill="0" applyBorder="1" applyAlignment="1" applyProtection="true">
      <alignment horizontal="general" vertical="center" textRotation="0" wrapText="false" shrinkToFit="false"/>
      <protection locked="false"/>
    </xf>
    <xf xfId="0" fontId="0" numFmtId="0" fillId="2" borderId="9" applyFont="0" applyNumberFormat="0" applyFill="0" applyBorder="1" applyAlignment="1">
      <alignment horizontal="center" vertical="center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right" vertical="center" textRotation="0" wrapText="false" shrinkToFit="false"/>
    </xf>
    <xf xfId="0" fontId="0" numFmtId="49" fillId="2" borderId="0" applyFont="0" applyNumberFormat="1" applyFill="0" applyBorder="0" applyAlignment="1">
      <alignment horizontal="general" vertical="center" textRotation="0" wrapText="false" shrinkToFit="false"/>
    </xf>
    <xf xfId="0" fontId="0" numFmtId="0" fillId="2" borderId="9" applyFont="0" applyNumberFormat="0" applyFill="0" applyBorder="1" applyAlignment="1" applyProtection="true">
      <alignment horizontal="center" vertical="top" textRotation="0" wrapText="false" shrinkToFit="false"/>
      <protection locked="false"/>
    </xf>
    <xf xfId="0" fontId="0" numFmtId="0" fillId="2" borderId="9" applyFont="0" applyNumberFormat="0" applyFill="0" applyBorder="1" applyAlignment="1" applyProtection="true">
      <alignment horizontal="general" vertical="top" textRotation="0" wrapText="false" shrinkToFit="false"/>
      <protection locked="false"/>
    </xf>
    <xf xfId="0" fontId="0" numFmtId="0" fillId="2" borderId="0" applyFont="0" applyNumberFormat="0" applyFill="0" applyBorder="0" applyAlignment="1" applyProtection="true">
      <alignment horizontal="general" vertical="top" textRotation="0" wrapText="false" shrinkToFit="false"/>
      <protection locked="false"/>
    </xf>
    <xf xfId="0" fontId="0" numFmtId="166" fillId="2" borderId="8" applyFont="0" applyNumberFormat="1" applyFill="0" applyBorder="1" applyAlignment="1" applyProtection="true">
      <alignment horizontal="left" vertical="top" textRotation="0" wrapText="false" shrinkToFit="false"/>
      <protection locked="false"/>
    </xf>
    <xf xfId="0" fontId="0" numFmtId="0" fillId="2" borderId="9" applyFont="0" applyNumberFormat="0" applyFill="0" applyBorder="1" applyAlignment="1" applyProtection="true">
      <alignment horizontal="center" vertical="center" textRotation="0" wrapText="false" shrinkToFit="false"/>
      <protection locked="false"/>
    </xf>
    <xf xfId="0" fontId="0" numFmtId="0" fillId="2" borderId="9" applyFont="0" applyNumberFormat="0" applyFill="0" applyBorder="1" applyAlignment="0" applyProtection="true">
      <alignment horizontal="general" vertical="bottom" textRotation="0" wrapText="false" shrinkToFit="false"/>
      <protection locked="false"/>
    </xf>
    <xf xfId="0" fontId="0" numFmtId="0" fillId="2" borderId="0" applyFont="0" applyNumberFormat="0" applyFill="0" applyBorder="0" applyAlignment="1" applyProtection="true">
      <alignment horizontal="general" vertical="center" textRotation="0" wrapText="false" shrinkToFit="false"/>
      <protection locked="false"/>
    </xf>
    <xf xfId="0" fontId="0" numFmtId="166" fillId="2" borderId="8" applyFont="0" applyNumberFormat="1" applyFill="0" applyBorder="1" applyAlignment="1" applyProtection="true">
      <alignment horizontal="left" vertical="center" textRotation="0" wrapText="false" shrinkToFit="false" indent="1"/>
      <protection locked="false"/>
    </xf>
    <xf xfId="0" fontId="6" numFmtId="166" fillId="2" borderId="8" applyFont="1" applyNumberFormat="1" applyFill="0" applyBorder="1" applyAlignment="1">
      <alignment horizontal="left" vertical="center" textRotation="0" wrapText="false" shrinkToFit="false" indent="1"/>
    </xf>
    <xf xfId="0" fontId="6" numFmtId="167" fillId="2" borderId="0" applyFont="1" applyNumberFormat="1" applyFill="0" applyBorder="0" applyAlignment="1">
      <alignment horizontal="center" vertical="center" textRotation="0" wrapText="false" shrinkToFit="false"/>
    </xf>
    <xf xfId="0" fontId="0" numFmtId="0" fillId="2" borderId="4" applyFont="0" applyNumberFormat="0" applyFill="0" applyBorder="1" applyAlignment="1">
      <alignment horizontal="centerContinuous" vertical="center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 indent="11"/>
    </xf>
    <xf xfId="0" fontId="0" numFmtId="164" fillId="2" borderId="9" applyFont="0" applyNumberFormat="1" applyFill="0" applyBorder="1" applyAlignment="1">
      <alignment horizontal="center" vertical="center" textRotation="0" wrapText="fals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general" vertical="center" textRotation="0" wrapText="false" shrinkToFit="false"/>
    </xf>
    <xf xfId="0" fontId="0" numFmtId="0" fillId="2" borderId="9" applyFont="0" applyNumberFormat="0" applyFill="0" applyBorder="1" applyAlignment="1">
      <alignment horizontal="general" vertical="center" textRotation="0" wrapText="false" shrinkToFit="false"/>
    </xf>
    <xf xfId="0" fontId="6" numFmtId="0" fillId="2" borderId="0" applyFont="1" applyNumberFormat="0" applyFill="0" applyBorder="0" applyAlignment="1">
      <alignment horizontal="centerContinuous" vertical="center" textRotation="0" wrapText="false" shrinkToFit="false"/>
    </xf>
    <xf xfId="0" fontId="8" numFmtId="0" fillId="2" borderId="11" applyFont="1" applyNumberFormat="0" applyFill="0" applyBorder="1" applyAlignment="1" applyProtection="true">
      <alignment horizontal="general" vertical="center" textRotation="0" wrapText="true" shrinkToFit="false"/>
      <protection locked="false"/>
    </xf>
    <xf xfId="0" fontId="9" numFmtId="0" fillId="2" borderId="10" applyFont="1" applyNumberFormat="0" applyFill="0" applyBorder="1" applyAlignment="0">
      <alignment horizontal="general" vertical="bottom" textRotation="0" wrapText="false" shrinkToFit="false"/>
    </xf>
    <xf xfId="0" fontId="9" numFmtId="0" fillId="2" borderId="2" applyFont="1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9" numFmtId="0" fillId="2" borderId="2" applyFont="1" applyNumberFormat="0" applyFill="0" applyBorder="1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9" numFmtId="0" fillId="2" borderId="9" applyFont="1" applyNumberFormat="0" applyFill="0" applyBorder="1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9" quotePrefix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quotePrefix="1" numFmtId="0" fillId="2" borderId="0" applyFont="0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11" numFmtId="0" fillId="2" borderId="0" applyFont="1" applyNumberFormat="0" applyFill="0" applyBorder="0" applyAlignment="0">
      <alignment horizontal="general" vertical="bottom" textRotation="0" wrapText="false" shrinkToFit="false"/>
    </xf>
    <xf xfId="0" fontId="11" numFmtId="0" fillId="2" borderId="9" applyFont="1" applyNumberFormat="0" applyFill="0" applyBorder="1" applyAlignment="0">
      <alignment horizontal="general" vertical="bottom" textRotation="0" wrapText="false" shrinkToFit="false"/>
    </xf>
    <xf xfId="0" fontId="12" numFmtId="168" fillId="2" borderId="0" applyFont="1" applyNumberFormat="1" applyFill="0" applyBorder="0" applyAlignment="0">
      <alignment horizontal="general" vertical="bottom" textRotation="0" wrapText="false" shrinkToFit="false"/>
    </xf>
    <xf xfId="0" fontId="12" numFmtId="168" fillId="2" borderId="0" applyFont="1" applyNumberFormat="1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11" applyFont="1" applyNumberFormat="0" applyFill="0" applyBorder="1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11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9" numFmtId="0" fillId="2" borderId="3" applyFont="1" applyNumberFormat="0" applyFill="0" applyBorder="1" applyAlignment="0">
      <alignment horizontal="general" vertical="bottom" textRotation="0" wrapText="false" shrinkToFit="false"/>
    </xf>
    <xf xfId="0" fontId="9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9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0">
      <alignment horizontal="general" vertical="bottom" textRotation="0" wrapText="false" shrinkToFit="false"/>
    </xf>
    <xf xfId="0" fontId="9" numFmtId="0" fillId="2" borderId="9" applyFont="1" applyNumberFormat="0" applyFill="0" applyBorder="1" applyAlignment="1">
      <alignment horizontal="left" vertical="bottom" textRotation="0" wrapText="false" shrinkToFit="false" indent="1"/>
    </xf>
    <xf xfId="0" fontId="9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1" numFmtId="0" fillId="2" borderId="9" applyFont="1" applyNumberFormat="0" applyFill="0" applyBorder="1" applyAlignment="1">
      <alignment horizontal="left" vertical="bottom" textRotation="0" wrapText="false" shrinkToFit="false" indent="1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locked="false"/>
    </xf>
    <xf xfId="0" fontId="0" numFmtId="169" fillId="2" borderId="0" applyFont="0" applyNumberFormat="1" applyFill="0" applyBorder="0" applyAlignment="1" applyProtection="true">
      <alignment horizontal="left" vertical="center" textRotation="0" wrapText="false" shrinkToFit="false"/>
      <protection locked="false"/>
    </xf>
    <xf xfId="0" fontId="0" numFmtId="0" fillId="2" borderId="0" applyFont="0" applyNumberFormat="0" applyFill="0" applyBorder="0" applyAlignment="1" applyProtection="true">
      <alignment horizontal="general" vertical="center" textRotation="0" wrapText="false" shrinkToFit="false"/>
      <protection locked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11" applyFont="1" applyNumberFormat="0" applyFill="0" applyBorder="1" applyAlignment="1">
      <alignment horizontal="general" vertical="center" textRotation="0" wrapText="true" shrinkToFit="false"/>
    </xf>
    <xf xfId="0" fontId="0" numFmtId="0" fillId="2" borderId="4" applyFont="0" applyNumberFormat="0" applyFill="0" applyBorder="1" applyAlignment="1" applyProtection="true">
      <alignment horizontal="general" vertical="center" textRotation="0" wrapText="true" shrinkToFit="false"/>
      <protection locked="false"/>
    </xf>
    <xf xfId="0" fontId="0" numFmtId="0" fillId="2" borderId="2" applyFont="0" applyNumberFormat="0" applyFill="0" applyBorder="1" applyAlignment="1" applyProtection="true">
      <alignment horizontal="general" vertical="center" textRotation="0" wrapText="true" shrinkToFit="false"/>
      <protection locked="false"/>
    </xf>
    <xf xfId="0" fontId="8" numFmtId="0" fillId="2" borderId="10" applyFont="1" applyNumberFormat="0" applyFill="0" applyBorder="1" applyAlignment="1">
      <alignment horizontal="general" vertical="center" textRotation="0" wrapText="true" shrinkToFit="false"/>
    </xf>
    <xf xfId="0" fontId="8" numFmtId="0" fillId="2" borderId="2" applyFont="1" applyNumberFormat="0" applyFill="0" applyBorder="1" applyAlignment="1">
      <alignment horizontal="general" vertical="center" textRotation="0" wrapText="true" shrinkToFit="false"/>
    </xf>
    <xf xfId="0" fontId="8" numFmtId="0" fillId="2" borderId="12" applyFont="1" applyNumberFormat="0" applyFill="0" applyBorder="1" applyAlignment="1">
      <alignment horizontal="general" vertical="center" textRotation="0" wrapText="true" shrinkToFit="false"/>
    </xf>
    <xf xfId="0" fontId="8" numFmtId="0" fillId="2" borderId="10" applyFont="1" applyNumberFormat="0" applyFill="0" applyBorder="1" applyAlignment="1">
      <alignment horizontal="left" vertical="center" textRotation="0" wrapText="true" shrinkToFit="false" indent="1"/>
    </xf>
    <xf xfId="0" fontId="8" numFmtId="0" fillId="2" borderId="9" applyFont="1" applyNumberFormat="0" applyFill="0" applyBorder="1" applyAlignment="1">
      <alignment horizontal="general" vertical="center" textRotation="0" wrapText="true" shrinkToFit="false"/>
    </xf>
    <xf xfId="0" fontId="8" numFmtId="0" fillId="2" borderId="0" applyFont="1" applyNumberFormat="0" applyFill="0" applyBorder="0" applyAlignment="1">
      <alignment horizontal="general" vertical="center" textRotation="0" wrapText="true" shrinkToFit="false"/>
    </xf>
    <xf xfId="0" fontId="8" numFmtId="0" fillId="2" borderId="11" applyFont="1" applyNumberFormat="0" applyFill="0" applyBorder="1" applyAlignment="1">
      <alignment horizontal="general" vertical="center" textRotation="0" wrapText="true" shrinkToFit="false"/>
    </xf>
    <xf xfId="0" fontId="8" numFmtId="0" fillId="2" borderId="9" applyFont="1" applyNumberFormat="0" applyFill="0" applyBorder="1" applyAlignment="1">
      <alignment horizontal="left" vertical="center" textRotation="0" wrapText="true" shrinkToFit="false" indent="1"/>
    </xf>
    <xf xfId="0" fontId="8" numFmtId="0" fillId="2" borderId="9" applyFont="1" applyNumberFormat="0" applyFill="0" applyBorder="1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11" applyFont="1" applyNumberFormat="0" applyFill="0" applyBorder="1" applyAlignment="0">
      <alignment horizontal="general" vertical="bottom" textRotation="0" wrapText="false" shrinkToFit="false"/>
    </xf>
    <xf xfId="0" fontId="8" numFmtId="0" fillId="2" borderId="9" applyFont="1" applyNumberFormat="0" applyFill="0" applyBorder="1" applyAlignment="1" applyProtection="true">
      <alignment horizontal="general" vertical="center" textRotation="0" wrapText="true" shrinkToFit="false"/>
      <protection locked="false"/>
    </xf>
    <xf xfId="0" fontId="8" numFmtId="0" fillId="2" borderId="0" applyFont="1" applyNumberFormat="0" applyFill="0" applyBorder="0" applyAlignment="1" applyProtection="true">
      <alignment horizontal="general" vertical="center" textRotation="0" wrapText="true" shrinkToFit="false"/>
      <protection locked="false"/>
    </xf>
    <xf xfId="0" fontId="13" numFmtId="0" fillId="2" borderId="11" applyFont="1" applyNumberFormat="0" applyFill="0" applyBorder="1" applyAlignment="1" applyProtection="true">
      <alignment horizontal="general" vertical="center" textRotation="0" wrapText="true" shrinkToFit="false"/>
      <protection locked="false"/>
    </xf>
    <xf xfId="0" fontId="8" numFmtId="0" fillId="2" borderId="3" applyFont="1" applyNumberFormat="0" applyFill="0" applyBorder="1" applyAlignment="1">
      <alignment horizontal="general" vertical="center" textRotation="0" wrapText="true" shrinkToFit="false"/>
    </xf>
    <xf xfId="0" fontId="8" numFmtId="0" fillId="2" borderId="4" applyFont="1" applyNumberFormat="0" applyFill="0" applyBorder="1" applyAlignment="1">
      <alignment horizontal="general" vertical="center" textRotation="0" wrapText="true" shrinkToFit="false"/>
    </xf>
    <xf xfId="0" fontId="8" numFmtId="0" fillId="2" borderId="5" applyFont="1" applyNumberFormat="0" applyFill="0" applyBorder="1" applyAlignment="1">
      <alignment horizontal="general" vertical="center" textRotation="0" wrapText="true" shrinkToFit="false"/>
    </xf>
    <xf xfId="0" fontId="8" numFmtId="0" fillId="2" borderId="12" applyFont="1" applyNumberFormat="0" applyFill="0" applyBorder="1" applyAlignment="1" applyProtection="true">
      <alignment horizontal="general" vertical="center" textRotation="0" wrapText="true" shrinkToFit="false"/>
      <protection locked="false"/>
    </xf>
    <xf xfId="0" fontId="8" quotePrefix="1" numFmtId="0" fillId="2" borderId="0" applyFont="1" applyNumberFormat="0" applyFill="0" applyBorder="0" applyAlignment="1">
      <alignment horizontal="general" vertical="center" textRotation="0" wrapText="true" shrinkToFit="false"/>
    </xf>
    <xf xfId="0" fontId="8" numFmtId="0" fillId="2" borderId="10" applyFont="1" applyNumberFormat="0" applyFill="0" applyBorder="1" applyAlignment="1">
      <alignment horizontal="left" vertical="top" textRotation="0" wrapText="true" shrinkToFit="false" indent="1"/>
    </xf>
    <xf xfId="0" fontId="8" numFmtId="0" fillId="2" borderId="2" applyFont="1" applyNumberFormat="0" applyFill="0" applyBorder="1" applyAlignment="1">
      <alignment horizontal="general" vertical="top" textRotation="0" wrapText="true" shrinkToFit="false"/>
    </xf>
    <xf xfId="0" fontId="8" numFmtId="0" fillId="2" borderId="12" applyFont="1" applyNumberFormat="0" applyFill="0" applyBorder="1" applyAlignment="1">
      <alignment horizontal="general" vertical="top" textRotation="0" wrapText="true" shrinkToFit="false"/>
    </xf>
    <xf xfId="0" fontId="8" numFmtId="0" fillId="2" borderId="9" applyFont="1" applyNumberFormat="0" applyFill="0" applyBorder="1" applyAlignment="1">
      <alignment horizontal="left" vertical="top" textRotation="0" wrapText="false" shrinkToFit="false" indent="1"/>
    </xf>
    <xf xfId="0" fontId="8" numFmtId="0" fillId="2" borderId="0" applyFont="1" applyNumberFormat="0" applyFill="0" applyBorder="0" applyAlignment="1">
      <alignment horizontal="general" vertical="top" textRotation="0" wrapText="true" shrinkToFit="false"/>
    </xf>
    <xf xfId="0" fontId="8" numFmtId="0" fillId="2" borderId="11" applyFont="1" applyNumberFormat="0" applyFill="0" applyBorder="1" applyAlignment="1">
      <alignment horizontal="general" vertical="top" textRotation="0" wrapText="true" shrinkToFit="false"/>
    </xf>
    <xf xfId="0" fontId="8" numFmtId="0" fillId="2" borderId="9" applyFont="1" applyNumberFormat="0" applyFill="0" applyBorder="1" applyAlignment="1">
      <alignment horizontal="left" vertical="top" textRotation="0" wrapText="true" shrinkToFit="false" indent="1"/>
    </xf>
    <xf xfId="0" fontId="13" numFmtId="0" fillId="2" borderId="11" applyFont="1" applyNumberFormat="0" applyFill="0" applyBorder="1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2" numFmtId="0" fillId="2" borderId="9" applyFont="1" applyNumberFormat="0" applyFill="0" applyBorder="1" applyAlignment="1">
      <alignment horizontal="left" vertical="bottom" textRotation="0" wrapText="false" shrinkToFit="false" indent="1"/>
    </xf>
    <xf xfId="0" fontId="8" numFmtId="0" fillId="2" borderId="9" applyFont="1" applyNumberFormat="0" applyFill="0" applyBorder="1" applyAlignment="1">
      <alignment horizontal="general" vertical="center" textRotation="0" wrapText="false" shrinkToFit="false"/>
    </xf>
    <xf xfId="0" fontId="0" numFmtId="0" fillId="2" borderId="9" applyFont="0" applyNumberFormat="0" applyFill="0" applyBorder="1" applyAlignment="0" applyProtection="true">
      <alignment horizontal="general" vertical="bottom" textRotation="0" wrapText="false" shrinkToFit="false"/>
      <protection locked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 applyProtection="true">
      <alignment horizontal="left" vertical="center" textRotation="0" wrapText="false" shrinkToFit="false"/>
      <protection locked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quotePrefix="1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13" applyFont="0" applyNumberFormat="0" applyFill="0" applyBorder="1" applyAlignment="1">
      <alignment horizontal="center" vertical="center" textRotation="0" wrapText="true" shrinkToFit="false"/>
    </xf>
    <xf xfId="0" fontId="0" numFmtId="0" fillId="2" borderId="14" applyFont="0" applyNumberFormat="0" applyFill="0" applyBorder="1" applyAlignment="1">
      <alignment horizontal="left" vertical="center" textRotation="0" wrapText="false" shrinkToFit="false" indent="1"/>
    </xf>
    <xf xfId="0" fontId="0" numFmtId="0" fillId="2" borderId="15" applyFont="0" applyNumberFormat="0" applyFill="0" applyBorder="1" applyAlignment="1">
      <alignment horizontal="left" vertical="center" textRotation="0" wrapText="false" shrinkToFit="false"/>
    </xf>
    <xf xfId="0" fontId="0" numFmtId="0" fillId="2" borderId="8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general" vertical="center" textRotation="0" wrapText="false" shrinkToFit="false"/>
    </xf>
    <xf xfId="0" fontId="0" numFmtId="0" fillId="2" borderId="2" applyFont="0" applyNumberFormat="0" applyFill="0" applyBorder="1" applyAlignment="1">
      <alignment horizontal="right" vertical="center" textRotation="0" wrapText="false" shrinkToFit="false"/>
    </xf>
    <xf xfId="0" fontId="0" numFmtId="0" fillId="2" borderId="2" applyFont="0" applyNumberFormat="0" applyFill="0" applyBorder="1" applyAlignment="1">
      <alignment horizontal="left" vertical="center" textRotation="0" wrapText="false" shrinkToFit="false"/>
    </xf>
    <xf xfId="0" fontId="0" numFmtId="0" fillId="2" borderId="10" applyFont="0" applyNumberFormat="0" applyFill="0" applyBorder="1" applyAlignment="1">
      <alignment horizontal="right" vertical="center" textRotation="0" wrapText="tru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quotePrefix="1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7" applyFont="0" applyNumberFormat="0" applyFill="0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right" vertical="center" textRotation="0" wrapText="false" shrinkToFit="false"/>
    </xf>
    <xf xfId="0" fontId="0" numFmtId="0" fillId="2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0" applyBorder="1" applyAlignment="1">
      <alignment horizontal="right" vertical="center" textRotation="0" wrapText="true" shrinkToFit="false"/>
    </xf>
    <xf xfId="0" fontId="0" numFmtId="0" fillId="2" borderId="4" applyFont="0" applyNumberFormat="0" applyFill="0" applyBorder="1" applyAlignment="1">
      <alignment horizontal="center" vertical="center" textRotation="0" wrapText="true" shrinkToFit="false"/>
    </xf>
    <xf xfId="0" fontId="0" numFmtId="0" fillId="2" borderId="5" applyFont="0" applyNumberFormat="0" applyFill="0" applyBorder="1" applyAlignment="1">
      <alignment horizontal="general" vertical="center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 indent="1"/>
    </xf>
    <xf xfId="0" fontId="0" numFmtId="0" fillId="2" borderId="12" applyFont="0" applyNumberFormat="0" applyFill="0" applyBorder="1" applyAlignment="1">
      <alignment horizontal="left" vertical="top" textRotation="0" wrapText="fals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right" vertical="top" textRotation="0" wrapText="false" shrinkToFit="false"/>
    </xf>
    <xf xfId="0" fontId="0" numFmtId="0" fillId="2" borderId="5" applyFont="0" applyNumberFormat="0" applyFill="0" applyBorder="1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1">
      <alignment horizontal="left" vertical="center" textRotation="0" wrapText="false" shrinkToFit="false" indent="1"/>
    </xf>
    <xf xfId="0" fontId="0" numFmtId="0" fillId="2" borderId="12" applyFont="0" applyNumberFormat="0" applyFill="0" applyBorder="1" applyAlignment="1">
      <alignment horizontal="left" vertical="center" textRotation="0" wrapText="false" shrinkToFit="false"/>
    </xf>
    <xf xfId="0" fontId="0" numFmtId="165" fillId="2" borderId="0" applyFont="0" applyNumberFormat="1" applyFill="0" applyBorder="0" applyAlignment="1">
      <alignment horizontal="general" vertical="center" textRotation="0" wrapText="false" shrinkToFit="false"/>
    </xf>
    <xf xfId="0" fontId="0" numFmtId="165" fillId="2" borderId="0" applyFont="0" applyNumberFormat="1" applyFill="0" applyBorder="0" applyAlignment="1">
      <alignment horizontal="general" vertical="center" textRotation="0" wrapText="false" shrinkToFit="false"/>
    </xf>
    <xf xfId="0" fontId="0" numFmtId="0" fillId="2" borderId="6" applyFont="0" applyNumberFormat="0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0" fillId="2" borderId="12" applyFont="0" applyNumberFormat="0" applyFill="0" applyBorder="1" applyAlignment="1">
      <alignment horizontal="general" vertical="center" textRotation="0" wrapText="true" shrinkToFit="false"/>
    </xf>
    <xf xfId="0" fontId="0" numFmtId="0" fillId="2" borderId="9" applyFont="0" applyNumberFormat="0" applyFill="0" applyBorder="1" applyAlignment="1">
      <alignment horizontal="righ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quotePrefix="1" numFmtId="0" fillId="2" borderId="11" applyFont="0" applyNumberFormat="0" applyFill="0" applyBorder="1" applyAlignment="1">
      <alignment horizontal="general" vertical="center" textRotation="0" wrapText="true" shrinkToFit="false"/>
    </xf>
    <xf xfId="0" fontId="0" numFmtId="0" fillId="2" borderId="16" applyFont="0" applyNumberFormat="0" applyFill="0" applyBorder="1" applyAlignment="1">
      <alignment horizontal="right" vertical="center" textRotation="0" wrapText="false" shrinkToFit="false"/>
    </xf>
    <xf xfId="0" fontId="0" numFmtId="0" fillId="2" borderId="16" applyFont="0" applyNumberFormat="0" applyFill="0" applyBorder="1" applyAlignment="1">
      <alignment horizontal="general" vertical="center" textRotation="0" wrapText="false" shrinkToFit="false"/>
    </xf>
    <xf xfId="0" fontId="0" numFmtId="0" fillId="2" borderId="2" applyFont="0" applyNumberFormat="0" applyFill="0" applyBorder="1" applyAlignment="1" applyProtection="true">
      <alignment horizontal="general" vertical="center" textRotation="0" wrapText="false" shrinkToFit="false"/>
      <protection locked="false"/>
    </xf>
    <xf xfId="0" fontId="0" numFmtId="0" fillId="2" borderId="10" applyFont="0" applyNumberFormat="0" applyFill="0" applyBorder="1" applyAlignment="1" applyProtection="true">
      <alignment horizontal="general" vertical="center" textRotation="0" wrapText="true" shrinkToFit="false"/>
      <protection locked="false"/>
    </xf>
    <xf xfId="0" fontId="0" numFmtId="0" fillId="2" borderId="12" applyFont="0" applyNumberFormat="0" applyFill="0" applyBorder="1" applyAlignment="1" applyProtection="true">
      <alignment horizontal="general" vertical="center" textRotation="0" wrapText="true" shrinkToFit="false"/>
      <protection locked="false"/>
    </xf>
    <xf xfId="0" fontId="0" numFmtId="0" fillId="2" borderId="0" applyFont="0" applyNumberFormat="0" applyFill="0" applyBorder="0" applyAlignment="1" applyProtection="true">
      <alignment horizontal="general" vertical="center" textRotation="0" wrapText="false" shrinkToFit="false"/>
      <protection locked="false"/>
    </xf>
    <xf xfId="0" fontId="0" numFmtId="0" fillId="2" borderId="9" applyFont="0" applyNumberFormat="0" applyFill="0" applyBorder="1" applyAlignment="1" applyProtection="true">
      <alignment horizontal="general" vertical="center" textRotation="0" wrapText="true" shrinkToFit="false"/>
      <protection locked="false"/>
    </xf>
    <xf xfId="0" fontId="0" numFmtId="0" fillId="2" borderId="0" applyFont="0" applyNumberFormat="0" applyFill="0" applyBorder="0" applyAlignment="1" applyProtection="true">
      <alignment horizontal="general" vertical="center" textRotation="0" wrapText="true" shrinkToFit="false"/>
      <protection locked="false"/>
    </xf>
    <xf xfId="0" fontId="0" numFmtId="0" fillId="2" borderId="11" applyFont="0" applyNumberFormat="0" applyFill="0" applyBorder="1" applyAlignment="1" applyProtection="true">
      <alignment horizontal="general" vertical="center" textRotation="0" wrapText="true" shrinkToFit="false"/>
      <protection locked="false"/>
    </xf>
    <xf xfId="0" fontId="0" numFmtId="0" fillId="2" borderId="4" applyFont="0" applyNumberFormat="0" applyFill="0" applyBorder="1" applyAlignment="1" applyProtection="true">
      <alignment horizontal="general" vertical="center" textRotation="0" wrapText="false" shrinkToFit="false"/>
      <protection locked="false"/>
    </xf>
    <xf xfId="0" fontId="0" numFmtId="0" fillId="2" borderId="3" applyFont="0" applyNumberFormat="0" applyFill="0" applyBorder="1" applyAlignment="1" applyProtection="true">
      <alignment horizontal="general" vertical="center" textRotation="0" wrapText="true" shrinkToFit="false"/>
      <protection locked="false"/>
    </xf>
    <xf xfId="0" fontId="0" numFmtId="0" fillId="2" borderId="5" applyFont="0" applyNumberFormat="0" applyFill="0" applyBorder="1" applyAlignment="1" applyProtection="true">
      <alignment horizontal="general" vertical="center" textRotation="0" wrapText="true" shrinkToFit="false"/>
      <protection locked="false"/>
    </xf>
    <xf xfId="0" fontId="0" numFmtId="0" fillId="2" borderId="9" applyFont="0" applyNumberFormat="0" applyFill="0" applyBorder="1" applyAlignment="1" applyProtection="true">
      <alignment horizontal="right" vertical="center" textRotation="0" wrapText="true" shrinkToFit="false"/>
      <protection locked="false"/>
    </xf>
    <xf xfId="0" fontId="0" numFmtId="0" fillId="2" borderId="0" applyFont="0" applyNumberFormat="0" applyFill="0" applyBorder="0" applyAlignment="1" applyProtection="true">
      <alignment horizontal="center" vertical="center" textRotation="0" wrapText="true" shrinkToFit="false"/>
      <protection locked="false"/>
    </xf>
    <xf xfId="0" fontId="0" numFmtId="0" fillId="3" borderId="0" applyFont="0" applyNumberFormat="0" applyFill="1" applyBorder="0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1" applyProtection="true">
      <alignment horizontal="right" vertical="center" textRotation="0" wrapText="true" shrinkToFit="false"/>
      <protection locked="false"/>
    </xf>
    <xf xfId="0" fontId="0" quotePrefix="1" numFmtId="0" fillId="2" borderId="4" applyFont="0" applyNumberFormat="0" applyFill="0" applyBorder="1" applyAlignment="1" applyProtection="true">
      <alignment horizontal="general" vertical="center" textRotation="0" wrapText="true" shrinkToFit="false"/>
      <protection locked="false"/>
    </xf>
    <xf xfId="0" fontId="0" numFmtId="0" fillId="2" borderId="4" applyFont="0" applyNumberFormat="0" applyFill="0" applyBorder="1" applyAlignment="1" applyProtection="true">
      <alignment horizontal="center" vertical="center" textRotation="0" wrapText="true" shrinkToFit="false"/>
      <protection locked="false"/>
    </xf>
    <xf xfId="0" fontId="0" quotePrefix="1" numFmtId="0" fillId="2" borderId="5" applyFont="0" applyNumberFormat="0" applyFill="0" applyBorder="1" applyAlignment="1" applyProtection="true">
      <alignment horizontal="general" vertical="center" textRotation="0" wrapText="true" shrinkToFit="false"/>
      <protection locked="false"/>
    </xf>
    <xf xfId="0" fontId="0" numFmtId="0" fillId="2" borderId="17" applyFont="0" applyNumberFormat="0" applyFill="0" applyBorder="1" applyAlignment="1">
      <alignment horizontal="center" vertical="center" textRotation="0" wrapText="true" shrinkToFit="false"/>
    </xf>
    <xf xfId="0" fontId="0" numFmtId="0" fillId="2" borderId="18" applyFont="0" applyNumberFormat="0" applyFill="0" applyBorder="1" applyAlignment="1">
      <alignment horizontal="left" vertical="center" textRotation="0" wrapText="false" shrinkToFit="false" indent="1"/>
    </xf>
    <xf xfId="0" fontId="0" numFmtId="0" fillId="2" borderId="19" applyFont="0" applyNumberFormat="0" applyFill="0" applyBorder="1" applyAlignment="1">
      <alignment horizontal="left" vertical="center" textRotation="0" wrapText="false" shrinkToFit="false"/>
    </xf>
    <xf xfId="0" fontId="0" numFmtId="0" fillId="2" borderId="18" applyFont="0" applyNumberFormat="0" applyFill="0" applyBorder="1" applyAlignment="1">
      <alignment horizontal="general" vertical="center" textRotation="0" wrapText="true" shrinkToFit="false"/>
    </xf>
    <xf xfId="0" fontId="0" numFmtId="0" fillId="2" borderId="20" applyFont="0" applyNumberFormat="0" applyFill="0" applyBorder="1" applyAlignment="1">
      <alignment horizontal="general" vertical="center" textRotation="0" wrapText="true" shrinkToFit="false"/>
    </xf>
    <xf xfId="0" fontId="0" numFmtId="0" fillId="2" borderId="19" applyFont="0" applyNumberFormat="0" applyFill="0" applyBorder="1" applyAlignment="1">
      <alignment horizontal="general" vertical="center" textRotation="0" wrapText="true" shrinkToFit="false"/>
    </xf>
    <xf xfId="0" fontId="14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 applyProtection="true">
      <alignment horizontal="general" vertical="center" textRotation="0" wrapText="false" shrinkToFit="false"/>
      <protection locked="false"/>
    </xf>
    <xf xfId="0" fontId="0" numFmtId="0" fillId="2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 applyProtection="true">
      <alignment horizontal="center" vertical="center" textRotation="0" wrapText="false" shrinkToFit="false"/>
      <protection locked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left" vertical="top" textRotation="0" wrapText="true" shrinkToFit="false"/>
    </xf>
    <xf xfId="0" fontId="0" numFmtId="0" fillId="2" borderId="0" applyFont="0" applyNumberFormat="0" applyFill="0" applyBorder="0" applyAlignment="1">
      <alignment horizontal="right" vertical="top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4" applyFont="0" applyNumberFormat="0" applyFill="0" applyBorder="1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8" numFmtId="170" fillId="2" borderId="11" applyFont="1" applyNumberFormat="1" applyFill="0" applyBorder="1" applyAlignment="1">
      <alignment horizontal="left" vertical="center" textRotation="0" wrapText="true" shrinkToFit="false"/>
    </xf>
    <xf xfId="0" fontId="8" numFmtId="0" fillId="2" borderId="11" applyFont="1" applyNumberFormat="0" applyFill="0" applyBorder="1" applyAlignment="1">
      <alignment horizontal="justify" vertical="center" textRotation="0" wrapText="true" shrinkToFit="false"/>
    </xf>
    <xf xfId="0" fontId="11" numFmtId="0" fillId="2" borderId="3" applyFont="1" applyNumberFormat="0" applyFill="0" applyBorder="1" applyAlignment="0">
      <alignment horizontal="general" vertical="bottom" textRotation="0" wrapText="false" shrinkToFit="false"/>
    </xf>
    <xf xfId="0" fontId="11" numFmtId="0" fillId="2" borderId="4" applyFont="1" applyNumberFormat="0" applyFill="0" applyBorder="1" applyAlignment="0">
      <alignment horizontal="general" vertical="bottom" textRotation="0" wrapText="false" shrinkToFit="false"/>
    </xf>
    <xf xfId="0" fontId="12" numFmtId="168" fillId="2" borderId="4" applyFont="1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49" fillId="2" borderId="0" applyFont="0" applyNumberFormat="1" applyFill="0" applyBorder="0" applyAlignment="1">
      <alignment horizontal="general" vertical="center" textRotation="0" wrapText="false" shrinkToFit="false"/>
    </xf>
    <xf xfId="0" fontId="0" numFmtId="166" fillId="2" borderId="0" applyFont="0" applyNumberFormat="1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5" numFmtId="0" fillId="2" borderId="0" applyFont="1" applyNumberFormat="0" applyFill="0" applyBorder="0" applyAlignment="1">
      <alignment horizontal="general" vertical="center" textRotation="0" wrapText="true" shrinkToFit="false"/>
    </xf>
    <xf xfId="0" fontId="16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166" fillId="2" borderId="8" applyFont="0" applyNumberFormat="1" applyFill="0" applyBorder="1" applyAlignment="1" applyProtection="true">
      <alignment horizontal="left" vertical="center" textRotation="0" wrapText="false" shrinkToFit="false" indent="1"/>
      <protection locked="false"/>
    </xf>
    <xf xfId="0" fontId="0" numFmtId="165" fillId="2" borderId="9" applyFont="0" applyNumberFormat="1" applyFill="0" applyBorder="1" applyAlignment="1">
      <alignment horizontal="general" vertical="center" textRotation="0" wrapText="false" shrinkToFit="false"/>
    </xf>
    <xf xfId="0" fontId="0" numFmtId="166" fillId="2" borderId="6" applyFont="0" applyNumberFormat="1" applyFill="0" applyBorder="1" applyAlignment="1">
      <alignment horizontal="left" vertical="center" textRotation="0" wrapText="false" shrinkToFit="false" indent="1"/>
    </xf>
    <xf xfId="0" fontId="6" numFmtId="166" fillId="2" borderId="8" applyFont="1" applyNumberFormat="1" applyFill="0" applyBorder="1" applyAlignment="1">
      <alignment horizontal="left" vertical="center" textRotation="0" wrapText="false" shrinkToFit="false" indent="1"/>
    </xf>
    <xf xfId="0" fontId="6" numFmtId="167" fillId="2" borderId="0" applyFont="1" applyNumberFormat="1" applyFill="0" applyBorder="0" applyAlignment="1">
      <alignment horizontal="centerContinuous" vertical="center" textRotation="0" wrapText="false" shrinkToFit="false"/>
    </xf>
    <xf xfId="0" fontId="0" numFmtId="171" fillId="2" borderId="0" applyFont="0" applyNumberFormat="1" applyFill="0" applyBorder="0" applyAlignment="0">
      <alignment horizontal="general" vertical="bottom" textRotation="0" wrapText="false" shrinkToFit="false"/>
    </xf>
    <xf xfId="0" fontId="0" quotePrefix="1" numFmtId="0" fillId="2" borderId="4" applyFont="0" applyNumberFormat="0" applyFill="0" applyBorder="1" applyAlignment="1" applyProtection="true">
      <alignment horizontal="left" vertical="center" textRotation="0" wrapText="true" shrinkToFit="false"/>
      <protection locked="false"/>
    </xf>
    <xf xfId="0" fontId="0" numFmtId="172" fillId="2" borderId="0" applyFont="0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 applyProtection="true">
      <alignment horizontal="general" vertical="top" textRotation="0" wrapText="true" shrinkToFit="false"/>
      <protection locked="false"/>
    </xf>
    <xf xfId="0" fontId="0" quotePrefix="1" numFmtId="0" fillId="2" borderId="16" applyFont="0" applyNumberFormat="0" applyFill="0" applyBorder="1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quotePrefix="1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11" applyFont="0" applyNumberFormat="0" applyFill="0" applyBorder="1" applyAlignment="1">
      <alignment horizontal="general" vertical="center" textRotation="0" wrapText="false" shrinkToFit="false"/>
    </xf>
    <xf xfId="0" fontId="0" numFmtId="0" fillId="2" borderId="4" applyFont="0" applyNumberFormat="0" applyFill="0" applyBorder="1" applyAlignment="1" applyProtection="true">
      <alignment horizontal="general" vertical="center" textRotation="0" wrapText="false" shrinkToFit="false"/>
      <protection locked="false"/>
    </xf>
    <xf xfId="0" fontId="0" numFmtId="0" fillId="2" borderId="3" applyFont="0" applyNumberFormat="0" applyFill="0" applyBorder="1" applyAlignment="1">
      <alignment horizontal="general" vertical="top" textRotation="0" wrapText="false" shrinkToFit="false"/>
    </xf>
    <xf xfId="0" fontId="0" numFmtId="0" fillId="2" borderId="4" applyFont="0" applyNumberFormat="0" applyFill="0" applyBorder="1" applyAlignment="1">
      <alignment horizontal="general" vertical="top" textRotation="0" wrapText="false" shrinkToFit="false"/>
    </xf>
    <xf xfId="0" fontId="0" numFmtId="0" fillId="2" borderId="5" applyFont="0" applyNumberFormat="0" applyFill="0" applyBorder="1" applyAlignment="1">
      <alignment horizontal="general" vertical="top" textRotation="0" wrapText="false" shrinkToFit="false"/>
    </xf>
    <xf xfId="0" fontId="17" numFmtId="0" fillId="2" borderId="2" applyFont="1" applyNumberFormat="0" applyFill="0" applyBorder="1" applyAlignment="1">
      <alignment horizontal="general" vertical="center" textRotation="0" wrapText="true" shrinkToFit="false"/>
    </xf>
    <xf xfId="0" fontId="17" numFmtId="0" fillId="2" borderId="12" applyFont="1" applyNumberFormat="0" applyFill="0" applyBorder="1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173" fillId="2" borderId="0" applyFont="0" applyNumberFormat="1" applyFill="0" applyBorder="0" applyAlignment="1">
      <alignment horizontal="general" vertical="center" textRotation="0" wrapText="false" shrinkToFit="false"/>
    </xf>
    <xf xfId="0" fontId="0" numFmtId="173" fillId="2" borderId="0" applyFont="0" applyNumberFormat="1" applyFill="0" applyBorder="0" applyAlignment="1">
      <alignment horizontal="general" vertical="center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21" applyFont="0" applyNumberFormat="0" applyFill="0" applyBorder="1" applyAlignment="0">
      <alignment horizontal="general" vertical="bottom" textRotation="0" wrapText="false" shrinkToFit="false"/>
    </xf>
    <xf xfId="0" fontId="6" quotePrefix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22" applyFont="0" applyNumberFormat="0" applyFill="0" applyBorder="1" applyAlignment="1">
      <alignment horizontal="center" vertical="center" textRotation="0" wrapText="false" shrinkToFit="false"/>
    </xf>
    <xf xfId="0" fontId="0" numFmtId="0" fillId="2" borderId="22" applyFont="0" applyNumberFormat="0" applyFill="0" applyBorder="1" applyAlignment="1">
      <alignment horizontal="general" vertical="center" textRotation="0" wrapText="false" shrinkToFit="false"/>
    </xf>
    <xf xfId="0" fontId="0" numFmtId="0" fillId="4" borderId="22" applyFont="0" applyNumberFormat="0" applyFill="1" applyBorder="1" applyAlignment="1">
      <alignment horizontal="center" vertical="center" textRotation="0" wrapText="false" shrinkToFit="false"/>
    </xf>
    <xf xfId="0" fontId="0" quotePrefix="1" numFmtId="0" fillId="2" borderId="22" applyFont="0" applyNumberFormat="0" applyFill="0" applyBorder="1" applyAlignment="1">
      <alignment horizontal="general" vertical="center" textRotation="0" wrapText="false" shrinkToFit="false"/>
    </xf>
    <xf xfId="0" fontId="0" numFmtId="0" fillId="2" borderId="23" applyFont="0" applyNumberFormat="0" applyFill="0" applyBorder="1" applyAlignment="1">
      <alignment horizontal="center" vertical="center" textRotation="0" wrapText="false" shrinkToFit="false"/>
    </xf>
    <xf xfId="0" fontId="0" numFmtId="0" fillId="2" borderId="23" applyFont="0" applyNumberFormat="0" applyFill="0" applyBorder="1" applyAlignment="1">
      <alignment horizontal="general" vertical="center" textRotation="0" wrapText="false" shrinkToFit="false"/>
    </xf>
    <xf xfId="0" fontId="0" numFmtId="0" fillId="2" borderId="21" applyFont="0" applyNumberFormat="0" applyFill="0" applyBorder="1" applyAlignment="1">
      <alignment horizontal="center" vertical="center" textRotation="0" wrapText="false" shrinkToFit="false"/>
    </xf>
    <xf xfId="0" fontId="0" numFmtId="0" fillId="2" borderId="21" applyFont="0" applyNumberFormat="0" applyFill="0" applyBorder="1" applyAlignment="1">
      <alignment horizontal="general" vertical="center" textRotation="0" wrapText="false" shrinkToFit="false"/>
    </xf>
    <xf xfId="0" fontId="0" numFmtId="0" fillId="2" borderId="24" applyFont="0" applyNumberFormat="0" applyFill="0" applyBorder="1" applyAlignment="1">
      <alignment horizontal="center" vertical="center" textRotation="0" wrapText="false" shrinkToFit="false"/>
    </xf>
    <xf xfId="0" fontId="0" numFmtId="0" fillId="2" borderId="24" applyFont="0" applyNumberFormat="0" applyFill="0" applyBorder="1" applyAlignment="1">
      <alignment horizontal="general" vertical="center" textRotation="0" wrapText="false" shrinkToFit="false"/>
    </xf>
    <xf xfId="0" fontId="0" numFmtId="0" fillId="4" borderId="24" applyFont="0" applyNumberFormat="0" applyFill="1" applyBorder="1" applyAlignment="1">
      <alignment horizontal="center" vertical="center" textRotation="0" wrapText="false" shrinkToFit="false"/>
    </xf>
    <xf xfId="0" fontId="0" numFmtId="0" fillId="2" borderId="25" applyFont="0" applyNumberFormat="0" applyFill="0" applyBorder="1" applyAlignment="1">
      <alignment horizontal="center" vertical="center" textRotation="0" wrapText="false" shrinkToFit="false"/>
    </xf>
    <xf xfId="0" fontId="0" numFmtId="0" fillId="2" borderId="25" applyFont="0" applyNumberFormat="0" applyFill="0" applyBorder="1" applyAlignment="1">
      <alignment horizontal="general" vertical="center" textRotation="0" wrapText="false" shrinkToFit="false"/>
    </xf>
    <xf xfId="0" fontId="0" numFmtId="0" fillId="4" borderId="21" applyFont="0" applyNumberFormat="0" applyFill="1" applyBorder="1" applyAlignment="1">
      <alignment horizontal="center" vertical="center" textRotation="0" wrapText="false" shrinkToFit="false"/>
    </xf>
    <xf xfId="0" fontId="0" numFmtId="0" fillId="4" borderId="23" applyFont="0" applyNumberFormat="0" applyFill="1" applyBorder="1" applyAlignment="1">
      <alignment horizontal="center" vertical="center" textRotation="0" wrapText="false" shrinkToFit="false"/>
    </xf>
    <xf xfId="0" fontId="0" numFmtId="0" fillId="2" borderId="26" applyFont="0" applyNumberFormat="0" applyFill="0" applyBorder="1" applyAlignment="1">
      <alignment horizontal="center" vertical="center" textRotation="0" wrapText="false" shrinkToFit="false"/>
    </xf>
    <xf xfId="0" fontId="0" numFmtId="0" fillId="2" borderId="26" applyFont="0" applyNumberFormat="0" applyFill="0" applyBorder="1" applyAlignment="1">
      <alignment horizontal="general" vertical="center" textRotation="0" wrapText="false" shrinkToFit="false"/>
    </xf>
    <xf xfId="0" fontId="0" quotePrefix="1" numFmtId="0" fillId="2" borderId="24" applyFont="0" applyNumberFormat="0" applyFill="0" applyBorder="1" applyAlignment="1">
      <alignment horizontal="general" vertical="center" textRotation="0" wrapText="false" shrinkToFit="false"/>
    </xf>
    <xf xfId="0" fontId="0" numFmtId="0" fillId="4" borderId="26" applyFont="0" applyNumberFormat="0" applyFill="1" applyBorder="1" applyAlignment="1">
      <alignment horizontal="center" vertical="center" textRotation="0" wrapText="false" shrinkToFit="false"/>
    </xf>
    <xf xfId="0" fontId="18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24" applyFont="0" applyNumberFormat="0" applyFill="0" applyBorder="1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 indent="1"/>
    </xf>
    <xf xfId="0" fontId="0" numFmtId="0" fillId="2" borderId="0" applyFont="0" applyNumberFormat="0" applyFill="0" applyBorder="0" applyAlignment="1">
      <alignment horizontal="left" vertical="top" textRotation="0" wrapText="false" shrinkToFit="false" indent="1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74" fillId="2" borderId="0" applyFont="0" applyNumberFormat="1" applyFill="0" applyBorder="0" applyAlignment="1" applyProtection="true">
      <alignment horizontal="right" vertical="center" textRotation="0" wrapText="false" shrinkToFit="false"/>
      <protection locked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top" textRotation="0" wrapText="true" shrinkToFit="false"/>
    </xf>
    <xf xfId="0" fontId="19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top" textRotation="0" wrapText="true" shrinkToFit="false"/>
    </xf>
    <xf xfId="0" fontId="4" numFmtId="0" fillId="2" borderId="0" applyFont="1" applyNumberFormat="0" applyFill="0" applyBorder="0" applyAlignment="1">
      <alignment horizontal="right" vertical="top" textRotation="0" wrapText="false" shrinkToFit="false"/>
    </xf>
    <xf xfId="0" fontId="4" quotePrefix="1" numFmtId="0" fillId="2" borderId="0" applyFont="1" applyNumberFormat="0" applyFill="0" applyBorder="0" applyAlignment="1">
      <alignment horizontal="left" vertical="top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20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18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1" applyProtection="true">
      <alignment horizontal="general" vertical="top" textRotation="0" wrapText="true" shrinkToFit="false"/>
      <protection locked="false"/>
    </xf>
    <xf xfId="0" fontId="21" quotePrefix="1" numFmtId="0" fillId="2" borderId="9" applyFont="1" applyNumberFormat="0" applyFill="0" applyBorder="1" applyAlignment="1">
      <alignment horizontal="center" vertical="center" textRotation="0" wrapText="true" shrinkToFit="false"/>
    </xf>
    <xf xfId="0" fontId="21" numFmtId="0" fillId="2" borderId="11" applyFont="1" applyNumberFormat="0" applyFill="0" applyBorder="1" applyAlignment="1">
      <alignment horizontal="center" vertical="center" textRotation="0" wrapText="true" shrinkToFit="false"/>
    </xf>
    <xf xfId="0" fontId="21" numFmtId="0" fillId="2" borderId="9" applyFont="1" applyNumberFormat="0" applyFill="0" applyBorder="1" applyAlignment="1">
      <alignment horizontal="general" vertical="center" textRotation="0" wrapText="true" shrinkToFit="false"/>
    </xf>
    <xf xfId="0" fontId="21" numFmtId="0" fillId="2" borderId="0" applyFont="1" applyNumberFormat="0" applyFill="0" applyBorder="0" applyAlignment="1">
      <alignment horizontal="general" vertical="center" textRotation="0" wrapText="true" shrinkToFit="false"/>
    </xf>
    <xf xfId="0" fontId="21" numFmtId="0" fillId="2" borderId="11" applyFont="1" applyNumberFormat="0" applyFill="0" applyBorder="1" applyAlignment="1">
      <alignment horizontal="general" vertical="center" textRotation="0" wrapText="true" shrinkToFit="false"/>
    </xf>
    <xf xfId="0" fontId="21" numFmtId="0" fillId="2" borderId="9" applyFont="1" applyNumberFormat="0" applyFill="0" applyBorder="1" applyAlignment="1">
      <alignment horizontal="general" vertical="center" textRotation="0" wrapText="false" shrinkToFit="false"/>
    </xf>
    <xf xfId="0" fontId="21" numFmtId="0" fillId="2" borderId="0" applyFont="1" applyNumberFormat="0" applyFill="0" applyBorder="0" applyAlignment="1">
      <alignment horizontal="general" vertical="center" textRotation="0" wrapText="false" shrinkToFit="false"/>
    </xf>
    <xf xfId="0" fontId="21" numFmtId="0" fillId="2" borderId="11" applyFont="1" applyNumberFormat="0" applyFill="0" applyBorder="1" applyAlignment="1">
      <alignment horizontal="general" vertical="center" textRotation="0" wrapText="false" shrinkToFit="false"/>
    </xf>
    <xf xfId="0" fontId="21" numFmtId="0" fillId="2" borderId="9" applyFont="1" applyNumberFormat="0" applyFill="0" applyBorder="1" applyAlignment="1">
      <alignment horizontal="center" vertical="center" textRotation="0" wrapText="true" shrinkToFit="false"/>
    </xf>
    <xf xfId="0" fontId="21" numFmtId="0" fillId="2" borderId="9" applyFont="1" applyNumberFormat="0" applyFill="0" applyBorder="1" applyAlignment="1">
      <alignment horizontal="left" vertical="center" textRotation="0" wrapText="false" shrinkToFit="false" indent="1"/>
    </xf>
    <xf xfId="0" fontId="22" numFmtId="0" fillId="3" borderId="0" applyFont="1" applyNumberFormat="0" applyFill="1" applyBorder="0" applyAlignment="1">
      <alignment horizontal="general" vertical="center" textRotation="0" wrapText="false" shrinkToFit="false"/>
    </xf>
    <xf xfId="0" fontId="22" numFmtId="0" fillId="2" borderId="0" applyFont="1" applyNumberFormat="0" applyFill="0" applyBorder="0" applyAlignment="1">
      <alignment horizontal="general" vertical="center" textRotation="0" wrapText="false" shrinkToFit="false"/>
    </xf>
    <xf xfId="0" fontId="10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0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5" borderId="0" applyFont="1" applyNumberFormat="0" applyFill="1" applyBorder="0" applyAlignment="0" applyProtection="true">
      <alignment horizontal="general" vertical="bottom" textRotation="0" wrapText="false" shrinkToFit="false"/>
      <protection locked="false"/>
    </xf>
    <xf xfId="0" fontId="22" numFmtId="170" fillId="2" borderId="0" applyFont="1" applyNumberFormat="1" applyFill="0" applyBorder="0" applyAlignment="1" applyProtection="true">
      <alignment horizontal="left" vertical="center" textRotation="0" wrapText="false" shrinkToFit="false"/>
      <protection locked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27" applyFont="0" applyNumberFormat="0" applyFill="0" applyBorder="1" applyAlignment="0">
      <alignment horizontal="general" vertical="bottom" textRotation="0" wrapText="false" shrinkToFit="false"/>
    </xf>
    <xf xfId="0" fontId="0" numFmtId="173" fillId="2" borderId="1" applyFont="0" applyNumberFormat="1" applyFill="0" applyBorder="1" applyAlignment="0">
      <alignment horizontal="general" vertical="bottom" textRotation="0" wrapText="false" shrinkToFit="false"/>
    </xf>
    <xf xfId="0" fontId="0" numFmtId="173" fillId="2" borderId="1" applyFont="0" applyNumberFormat="1" applyFill="0" applyBorder="1" applyAlignment="0">
      <alignment horizontal="general" vertical="bottom" textRotation="0" wrapText="false" shrinkToFit="false"/>
    </xf>
    <xf xfId="0" fontId="23" numFmtId="0" fillId="2" borderId="0" applyFont="1" applyNumberFormat="0" applyFill="0" applyBorder="0" applyAlignment="1">
      <alignment horizontal="general" vertical="center" textRotation="0" wrapText="true" shrinkToFit="false"/>
    </xf>
    <xf xfId="0" fontId="24" numFmtId="0" fillId="2" borderId="1" applyFont="1" applyNumberFormat="0" applyFill="0" applyBorder="1" applyAlignment="1">
      <alignment horizontal="center" vertical="center" textRotation="0" wrapText="true" shrinkToFit="false"/>
    </xf>
    <xf xfId="0" fontId="25" numFmtId="0" fillId="2" borderId="1" applyFont="1" applyNumberFormat="0" applyFill="0" applyBorder="1" applyAlignment="1">
      <alignment horizontal="center" vertical="center" textRotation="0" wrapText="true" shrinkToFit="false"/>
    </xf>
    <xf xfId="0" fontId="26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26" numFmtId="3" fillId="2" borderId="1" applyFont="1" applyNumberFormat="1" applyFill="0" applyBorder="1" applyAlignment="1">
      <alignment horizontal="right" vertical="center" textRotation="0" wrapText="false" shrinkToFit="false"/>
    </xf>
    <xf xfId="0" fontId="27" numFmtId="0" fillId="2" borderId="0" applyFont="1" applyNumberFormat="0" applyFill="0" applyBorder="0" applyAlignment="1">
      <alignment horizontal="justify" vertical="center" textRotation="0" wrapText="false" shrinkToFit="false"/>
    </xf>
    <xf xfId="0" fontId="15" numFmtId="0" fillId="2" borderId="0" applyFont="1" applyNumberFormat="0" applyFill="0" applyBorder="0" applyAlignment="1">
      <alignment horizontal="general" vertical="center" textRotation="0" wrapText="true" shrinkToFit="false"/>
    </xf>
    <xf xfId="0" fontId="15" quotePrefix="1" numFmtId="3" fillId="2" borderId="0" applyFont="1" applyNumberFormat="1" applyFill="0" applyBorder="0" applyAlignment="1">
      <alignment horizontal="general" vertical="center" textRotation="0" wrapText="true" shrinkToFit="false"/>
    </xf>
    <xf xfId="0" fontId="27" numFmtId="0" fillId="2" borderId="0" applyFont="1" applyNumberFormat="0" applyFill="0" applyBorder="0" applyAlignment="1">
      <alignment horizontal="left" vertical="center" textRotation="0" wrapText="false" shrinkToFit="false"/>
    </xf>
    <xf xfId="0" fontId="23" numFmtId="0" fillId="2" borderId="0" applyFont="1" applyNumberFormat="0" applyFill="0" applyBorder="0" applyAlignment="1">
      <alignment horizontal="center" vertical="center" textRotation="0" wrapText="false" shrinkToFit="false"/>
    </xf>
    <xf xfId="0" fontId="23" numFmtId="0" fillId="2" borderId="0" applyFont="1" applyNumberFormat="0" applyFill="0" applyBorder="0" applyAlignment="1">
      <alignment horizontal="general" vertical="center" textRotation="0" wrapText="false" shrinkToFit="false"/>
    </xf>
    <xf xfId="0" fontId="23" numFmtId="0" fillId="2" borderId="0" applyFont="1" applyNumberFormat="0" applyFill="0" applyBorder="0" applyAlignment="1">
      <alignment horizontal="left" vertical="center" textRotation="0" wrapText="false" shrinkToFit="false"/>
    </xf>
    <xf xfId="0" fontId="23" numFmtId="0" fillId="2" borderId="0" applyFont="1" applyNumberFormat="0" applyFill="0" applyBorder="0" applyAlignment="1">
      <alignment horizontal="left" vertical="center" textRotation="0" wrapText="true" shrinkToFit="false"/>
    </xf>
    <xf xfId="0" fontId="23" numFmtId="0" fillId="3" borderId="0" applyFont="1" applyNumberFormat="0" applyFill="1" applyBorder="0" applyAlignment="1">
      <alignment horizontal="general" vertical="center" textRotation="0" wrapText="true" shrinkToFit="false"/>
    </xf>
    <xf xfId="0" fontId="23" numFmtId="0" fillId="2" borderId="0" applyFont="1" applyNumberFormat="0" applyFill="0" applyBorder="0" applyAlignment="1">
      <alignment horizontal="general" vertical="center" textRotation="0" wrapText="true" shrinkToFit="false"/>
    </xf>
    <xf xfId="0" fontId="28" numFmtId="0" fillId="3" borderId="28" applyFont="1" applyNumberFormat="0" applyFill="1" applyBorder="1" applyAlignment="1">
      <alignment horizontal="center" vertical="center" textRotation="0" wrapText="true" shrinkToFit="false"/>
    </xf>
    <xf xfId="0" fontId="28" numFmtId="0" fillId="2" borderId="29" applyFont="1" applyNumberFormat="0" applyFill="0" applyBorder="1" applyAlignment="1">
      <alignment horizontal="center" vertical="center" textRotation="0" wrapText="true" shrinkToFit="false"/>
    </xf>
    <xf xfId="0" fontId="23" numFmtId="14" fillId="2" borderId="7" applyFont="1" applyNumberFormat="1" applyFill="0" applyBorder="1" applyAlignment="1">
      <alignment horizontal="center" vertical="center" textRotation="0" wrapText="true" shrinkToFit="false"/>
    </xf>
    <xf xfId="0" fontId="23" numFmtId="14" fillId="3" borderId="3" applyFont="1" applyNumberFormat="1" applyFill="1" applyBorder="1" applyAlignment="1">
      <alignment horizontal="center" vertical="center" textRotation="0" wrapText="true" shrinkToFit="false"/>
    </xf>
    <xf xfId="0" fontId="23" numFmtId="0" fillId="2" borderId="7" applyFont="1" applyNumberFormat="0" applyFill="0" applyBorder="1" applyAlignment="1">
      <alignment horizontal="center" vertical="center" textRotation="0" wrapText="true" shrinkToFit="false"/>
    </xf>
    <xf xfId="0" fontId="23" numFmtId="14" fillId="2" borderId="1" applyFont="1" applyNumberFormat="1" applyFill="0" applyBorder="1" applyAlignment="1">
      <alignment horizontal="center" vertical="center" textRotation="0" wrapText="true" shrinkToFit="false"/>
    </xf>
    <xf xfId="0" fontId="23" numFmtId="0" fillId="3" borderId="27" applyFont="1" applyNumberFormat="0" applyFill="1" applyBorder="1" applyAlignment="1">
      <alignment horizontal="center" vertical="center" textRotation="0" wrapText="true" shrinkToFit="false"/>
    </xf>
    <xf xfId="0" fontId="23" numFmtId="0" fillId="2" borderId="1" applyFont="1" applyNumberFormat="0" applyFill="0" applyBorder="1" applyAlignment="1">
      <alignment horizontal="center" vertical="center" textRotation="0" wrapText="true" shrinkToFit="false"/>
    </xf>
    <xf xfId="0" fontId="23" numFmtId="14" fillId="2" borderId="1" applyFont="1" applyNumberFormat="1" applyFill="0" applyBorder="1" applyAlignment="1">
      <alignment horizontal="center" vertical="center" textRotation="0" wrapText="true" shrinkToFit="false"/>
    </xf>
    <xf xfId="0" fontId="23" numFmtId="14" fillId="3" borderId="27" applyFont="1" applyNumberFormat="1" applyFill="1" applyBorder="1" applyAlignment="1">
      <alignment horizontal="center" vertical="center" textRotation="0" wrapText="true" shrinkToFit="false"/>
    </xf>
    <xf xfId="0" fontId="23" numFmtId="0" fillId="3" borderId="27" applyFont="1" applyNumberFormat="0" applyFill="1" applyBorder="1" applyAlignment="1">
      <alignment horizontal="center" vertical="center" textRotation="0" wrapText="true" shrinkToFit="false"/>
    </xf>
    <xf xfId="0" fontId="23" numFmtId="0" fillId="2" borderId="1" applyFont="1" applyNumberFormat="0" applyFill="0" applyBorder="1" applyAlignment="1">
      <alignment horizontal="center" vertical="center" textRotation="0" wrapText="true" shrinkToFit="false"/>
    </xf>
    <xf xfId="0" fontId="23" numFmtId="0" fillId="3" borderId="1" applyFont="1" applyNumberFormat="0" applyFill="1" applyBorder="1" applyAlignment="1">
      <alignment horizontal="general" vertical="center" textRotation="0" wrapText="true" shrinkToFit="false"/>
    </xf>
    <xf xfId="0" fontId="23" numFmtId="0" fillId="2" borderId="1" applyFont="1" applyNumberFormat="0" applyFill="0" applyBorder="1" applyAlignment="1">
      <alignment horizontal="general" vertical="center" textRotation="0" wrapText="true" shrinkToFit="false"/>
    </xf>
    <xf xfId="0" fontId="2" numFmtId="3" fillId="2" borderId="0" applyFont="1" applyNumberFormat="1" applyFill="0" applyBorder="0" applyAlignment="1">
      <alignment horizontal="general" vertical="center" textRotation="0" wrapText="false" shrinkToFit="false"/>
    </xf>
    <xf xfId="0" fontId="15" numFmtId="1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30" applyFont="1" applyNumberFormat="0" applyFill="0" applyBorder="1" applyAlignment="1">
      <alignment horizontal="general" vertical="center" textRotation="0" wrapText="false" shrinkToFit="false"/>
    </xf>
    <xf xfId="0" fontId="6" quotePrefix="1" numFmtId="174" fillId="2" borderId="30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29" numFmtId="0" fillId="6" borderId="1" applyFont="1" applyNumberFormat="0" applyFill="1" applyBorder="1" applyAlignment="1">
      <alignment horizontal="center" vertical="center" textRotation="0" wrapText="true" shrinkToFit="false"/>
    </xf>
    <xf xfId="0" fontId="29" numFmtId="3" fillId="6" borderId="1" applyFont="1" applyNumberFormat="1" applyFill="1" applyBorder="1" applyAlignment="1">
      <alignment horizontal="center" vertical="center" textRotation="0" wrapText="true" shrinkToFit="false"/>
    </xf>
    <xf xfId="0" fontId="29" numFmtId="0" fillId="6" borderId="0" applyFont="1" applyNumberFormat="0" applyFill="1" applyBorder="0" applyAlignment="1">
      <alignment horizontal="center" vertical="center" textRotation="0" wrapText="true" shrinkToFit="false"/>
    </xf>
    <xf xfId="0" fontId="29" numFmtId="0" fillId="6" borderId="0" applyFont="1" applyNumberFormat="0" applyFill="1" applyBorder="0" applyAlignment="1">
      <alignment horizontal="center" vertical="center" textRotation="0" wrapText="false" shrinkToFit="false"/>
    </xf>
    <xf xfId="0" fontId="23" numFmtId="0" fillId="3" borderId="27" applyFont="1" applyNumberFormat="0" applyFill="1" applyBorder="1" applyAlignment="1">
      <alignment horizontal="general" vertical="center" textRotation="0" wrapText="true" shrinkToFit="false"/>
    </xf>
    <xf xfId="0" fontId="15" numFmtId="0" fillId="7" borderId="31" applyFont="1" applyNumberFormat="0" applyFill="1" applyBorder="1" applyAlignment="1">
      <alignment horizontal="general" vertical="center" textRotation="0" wrapText="true" shrinkToFit="false"/>
    </xf>
    <xf xfId="0" fontId="15" numFmtId="0" fillId="7" borderId="0" applyFont="1" applyNumberFormat="0" applyFill="1" applyBorder="0" applyAlignment="1">
      <alignment horizontal="general" vertical="center" textRotation="0" wrapText="true" shrinkToFit="false"/>
    </xf>
    <xf xfId="0" fontId="21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173" fillId="2" borderId="11" applyFont="1" applyNumberFormat="1" applyFill="0" applyBorder="1" applyAlignment="1">
      <alignment horizontal="general" vertical="center" textRotation="0" wrapText="true" shrinkToFit="false"/>
    </xf>
    <xf xfId="0" fontId="13" numFmtId="0" fillId="2" borderId="0" applyFont="1" applyNumberFormat="0" applyFill="0" applyBorder="0" applyAlignment="1">
      <alignment horizontal="general" vertical="top" textRotation="0" wrapText="false" shrinkToFit="false"/>
    </xf>
    <xf xfId="0" fontId="13" numFmtId="0" fillId="2" borderId="0" applyFont="1" applyNumberFormat="0" applyFill="0" applyBorder="0" applyAlignment="1">
      <alignment horizontal="center" vertical="top" textRotation="0" wrapText="true" shrinkToFit="false"/>
    </xf>
    <xf xfId="0" fontId="13" numFmtId="0" fillId="2" borderId="11" applyFont="1" applyNumberFormat="0" applyFill="0" applyBorder="1" applyAlignment="1">
      <alignment horizontal="general" vertical="top" textRotation="0" wrapText="false" shrinkToFit="false"/>
    </xf>
    <xf xfId="0" fontId="30" numFmtId="0" fillId="2" borderId="0" applyFont="1" applyNumberFormat="0" applyFill="0" applyBorder="0" applyAlignment="1">
      <alignment horizontal="general" vertical="center" textRotation="0" wrapText="false" shrinkToFit="false"/>
    </xf>
    <xf xfId="0" fontId="29" numFmtId="0" fillId="6" borderId="1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0" applyBorder="1" applyAlignment="0">
      <alignment horizontal="general" vertical="bottom" textRotation="0" wrapText="false" shrinkToFit="false"/>
    </xf>
    <xf xfId="0" fontId="8" numFmtId="0" fillId="2" borderId="4" applyFont="1" applyNumberFormat="0" applyFill="0" applyBorder="1" applyAlignment="0">
      <alignment horizontal="general" vertical="bottom" textRotation="0" wrapText="false" shrinkToFit="false"/>
    </xf>
    <xf xfId="0" fontId="8" numFmtId="0" fillId="2" borderId="5" applyFont="1" applyNumberFormat="0" applyFill="0" applyBorder="1" applyAlignment="0">
      <alignment horizontal="general" vertical="bottom" textRotation="0" wrapText="false" shrinkToFit="false"/>
    </xf>
    <xf xfId="0" fontId="23" numFmtId="0" fillId="8" borderId="7" applyFont="1" applyNumberFormat="0" applyFill="1" applyBorder="1" applyAlignment="1">
      <alignment horizontal="center" vertical="center" textRotation="0" wrapText="true" shrinkToFit="false"/>
    </xf>
    <xf xfId="0" fontId="23" numFmtId="0" fillId="8" borderId="1" applyFont="1" applyNumberFormat="0" applyFill="1" applyBorder="1" applyAlignment="1">
      <alignment horizontal="left" vertical="center" textRotation="0" wrapText="true" shrinkToFit="false"/>
    </xf>
    <xf xfId="0" fontId="23" numFmtId="0" fillId="8" borderId="1" applyFont="1" applyNumberFormat="0" applyFill="1" applyBorder="1" applyAlignment="1">
      <alignment horizontal="center" vertical="center" textRotation="0" wrapText="true" shrinkToFit="false"/>
    </xf>
    <xf xfId="0" fontId="23" numFmtId="0" fillId="9" borderId="7" applyFont="1" applyNumberFormat="0" applyFill="1" applyBorder="1" applyAlignment="1">
      <alignment horizontal="center" vertical="center" textRotation="0" wrapText="true" shrinkToFit="false"/>
    </xf>
    <xf xfId="0" fontId="23" numFmtId="0" fillId="9" borderId="1" applyFont="1" applyNumberFormat="0" applyFill="1" applyBorder="1" applyAlignment="1">
      <alignment horizontal="left" vertical="center" textRotation="0" wrapText="true" shrinkToFit="false"/>
    </xf>
    <xf xfId="0" fontId="23" numFmtId="0" fillId="9" borderId="1" applyFont="1" applyNumberFormat="0" applyFill="1" applyBorder="1" applyAlignment="1">
      <alignment horizontal="center" vertical="center" textRotation="0" wrapText="true" shrinkToFit="false"/>
    </xf>
    <xf xfId="0" fontId="23" numFmtId="0" fillId="10" borderId="7" applyFont="1" applyNumberFormat="0" applyFill="1" applyBorder="1" applyAlignment="1">
      <alignment horizontal="center" vertical="center" textRotation="0" wrapText="true" shrinkToFit="false"/>
    </xf>
    <xf xfId="0" fontId="23" numFmtId="0" fillId="10" borderId="1" applyFont="1" applyNumberFormat="0" applyFill="1" applyBorder="1" applyAlignment="1">
      <alignment horizontal="left" vertical="center" textRotation="0" wrapText="true" shrinkToFit="false"/>
    </xf>
    <xf xfId="0" fontId="23" numFmtId="0" fillId="10" borderId="1" applyFont="1" applyNumberFormat="0" applyFill="1" applyBorder="1" applyAlignment="1">
      <alignment horizontal="center" vertical="center" textRotation="0" wrapText="true" shrinkToFit="false"/>
    </xf>
    <xf xfId="0" fontId="23" numFmtId="0" fillId="11" borderId="7" applyFont="1" applyNumberFormat="0" applyFill="1" applyBorder="1" applyAlignment="1">
      <alignment horizontal="center" vertical="center" textRotation="0" wrapText="true" shrinkToFit="false"/>
    </xf>
    <xf xfId="0" fontId="23" numFmtId="0" fillId="11" borderId="7" applyFont="1" applyNumberFormat="0" applyFill="1" applyBorder="1" applyAlignment="1">
      <alignment horizontal="left" vertical="center" textRotation="0" wrapText="true" shrinkToFit="false"/>
    </xf>
    <xf xfId="0" fontId="23" numFmtId="0" fillId="8" borderId="1" applyFont="1" applyNumberFormat="0" applyFill="1" applyBorder="1" applyAlignment="1">
      <alignment horizontal="general" vertical="center" textRotation="0" wrapText="false" shrinkToFit="false"/>
    </xf>
    <xf xfId="0" fontId="23" numFmtId="0" fillId="8" borderId="1" applyFont="1" applyNumberFormat="0" applyFill="1" applyBorder="1" applyAlignment="1">
      <alignment horizontal="left" vertical="center" textRotation="0" wrapText="false" shrinkToFit="false"/>
    </xf>
    <xf xfId="0" fontId="23" numFmtId="0" fillId="8" borderId="1" applyFont="1" applyNumberFormat="0" applyFill="1" applyBorder="1" applyAlignment="1">
      <alignment horizontal="general" vertical="center" textRotation="0" wrapText="true" shrinkToFit="false"/>
    </xf>
    <xf xfId="0" fontId="23" numFmtId="0" fillId="9" borderId="1" applyFont="1" applyNumberFormat="0" applyFill="1" applyBorder="1" applyAlignment="1">
      <alignment horizontal="left" vertical="center" textRotation="0" wrapText="true" shrinkToFit="false"/>
    </xf>
    <xf xfId="0" fontId="23" numFmtId="0" fillId="9" borderId="1" applyFont="1" applyNumberFormat="0" applyFill="1" applyBorder="1" applyAlignment="1">
      <alignment horizontal="general" vertical="center" textRotation="0" wrapText="false" shrinkToFit="false"/>
    </xf>
    <xf xfId="0" fontId="23" numFmtId="0" fillId="9" borderId="1" applyFont="1" applyNumberFormat="0" applyFill="1" applyBorder="1" applyAlignment="1">
      <alignment horizontal="left" vertical="center" textRotation="0" wrapText="false" shrinkToFit="false"/>
    </xf>
    <xf xfId="0" fontId="23" numFmtId="0" fillId="10" borderId="1" applyFont="1" applyNumberFormat="0" applyFill="1" applyBorder="1" applyAlignment="1">
      <alignment horizontal="left" vertical="center" textRotation="0" wrapText="true" shrinkToFit="false"/>
    </xf>
    <xf xfId="0" fontId="23" numFmtId="0" fillId="10" borderId="1" applyFont="1" applyNumberFormat="0" applyFill="1" applyBorder="1" applyAlignment="1">
      <alignment horizontal="general" vertical="center" textRotation="0" wrapText="false" shrinkToFit="false"/>
    </xf>
    <xf xfId="0" fontId="23" numFmtId="0" fillId="10" borderId="1" applyFont="1" applyNumberFormat="0" applyFill="1" applyBorder="1" applyAlignment="1">
      <alignment horizontal="general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general" vertical="center" textRotation="0" wrapText="true" shrinkToFit="false"/>
    </xf>
    <xf xfId="0" fontId="15" numFmtId="0" fillId="7" borderId="1" applyFont="1" applyNumberFormat="0" applyFill="1" applyBorder="1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15" quotePrefix="1" numFmtId="170" fillId="12" borderId="1" applyFont="1" applyNumberFormat="1" applyFill="1" applyBorder="1" applyAlignment="1">
      <alignment horizontal="general" vertical="center" textRotation="0" wrapText="true" shrinkToFit="false"/>
    </xf>
    <xf xfId="0" fontId="29" numFmtId="0" fillId="6" borderId="1" applyFont="1" applyNumberFormat="0" applyFill="1" applyBorder="1" applyAlignment="1">
      <alignment horizontal="center" vertical="center" textRotation="0" wrapText="false" shrinkToFit="false"/>
    </xf>
    <xf xfId="0" fontId="15" quotePrefix="1" numFmtId="0" fillId="13" borderId="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5" numFmtId="0" fillId="13" borderId="1" applyFont="1" applyNumberFormat="0" applyFill="1" applyBorder="1" applyAlignment="1">
      <alignment horizontal="center" vertical="center" textRotation="0" wrapText="true" shrinkToFit="false"/>
    </xf>
    <xf xfId="0" fontId="15" numFmtId="0" fillId="14" borderId="1" applyFont="1" applyNumberFormat="0" applyFill="1" applyBorder="1" applyAlignment="1" applyProtection="true">
      <alignment horizontal="general" vertical="center" textRotation="0" wrapText="true" shrinkToFit="false"/>
      <protection locked="false"/>
    </xf>
    <xf xfId="0" fontId="15" numFmtId="0" fillId="12" borderId="1" applyFont="1" applyNumberFormat="0" applyFill="1" applyBorder="1" applyAlignment="1">
      <alignment horizontal="center" vertical="center" textRotation="0" wrapText="true" shrinkToFit="false"/>
    </xf>
    <xf xfId="0" fontId="15" numFmtId="0" fillId="12" borderId="1" applyFont="1" applyNumberFormat="0" applyFill="1" applyBorder="1" applyAlignment="1">
      <alignment horizontal="general" vertical="center" textRotation="0" wrapText="true" shrinkToFit="false"/>
    </xf>
    <xf xfId="0" fontId="15" numFmtId="0" fillId="12" borderId="1" applyFont="1" applyNumberFormat="0" applyFill="1" applyBorder="1" applyAlignment="1">
      <alignment horizontal="general" vertical="center" textRotation="0" wrapText="true" shrinkToFit="false"/>
    </xf>
    <xf xfId="0" fontId="15" quotePrefix="1" numFmtId="170" fillId="12" borderId="1" applyFont="1" applyNumberFormat="1" applyFill="1" applyBorder="1" applyAlignment="1" applyProtection="true">
      <alignment horizontal="general" vertical="center" textRotation="0" wrapText="true" shrinkToFit="false"/>
      <protection locked="false"/>
    </xf>
    <xf xfId="0" fontId="15" quotePrefix="1" numFmtId="0" fillId="12" borderId="1" applyFont="1" applyNumberFormat="0" applyFill="1" applyBorder="1" applyAlignment="1">
      <alignment horizontal="center" vertical="center" textRotation="0" wrapText="true" shrinkToFit="false"/>
    </xf>
    <xf xfId="0" fontId="15" quotePrefix="1" numFmtId="3" fillId="12" borderId="1" applyFont="1" applyNumberFormat="1" applyFill="1" applyBorder="1" applyAlignment="1">
      <alignment horizontal="center" vertical="center" textRotation="0" wrapText="true" shrinkToFit="false"/>
    </xf>
    <xf xfId="0" fontId="15" quotePrefix="1" numFmtId="1" fillId="12" borderId="1" applyFont="1" applyNumberFormat="1" applyFill="1" applyBorder="1" applyAlignment="1">
      <alignment horizontal="center" vertical="center" textRotation="0" wrapText="true" shrinkToFit="false"/>
    </xf>
    <xf xfId="0" fontId="15" quotePrefix="1" numFmtId="1" fillId="9" borderId="1" applyFont="1" applyNumberFormat="1" applyFill="1" applyBorder="1" applyAlignment="1">
      <alignment horizontal="center" vertical="center" textRotation="0" wrapText="true" shrinkToFit="false"/>
    </xf>
    <xf xfId="0" fontId="15" quotePrefix="1" numFmtId="170" fillId="12" borderId="1" applyFont="1" applyNumberFormat="1" applyFill="1" applyBorder="1" applyAlignment="1" applyProtection="true">
      <alignment horizontal="left" vertical="center" textRotation="0" wrapText="true" shrinkToFit="false"/>
      <protection locked="false"/>
    </xf>
    <xf xfId="0" fontId="15" quotePrefix="1" numFmtId="0" fillId="12" borderId="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5" quotePrefix="1" numFmtId="0" fillId="15" borderId="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5" quotePrefix="1" numFmtId="170" fillId="15" borderId="1" applyFont="1" applyNumberFormat="1" applyFill="1" applyBorder="1" applyAlignment="1" applyProtection="true">
      <alignment horizontal="left" vertical="center" textRotation="0" wrapText="true" shrinkToFit="false"/>
      <protection locked="false"/>
    </xf>
    <xf xfId="0" fontId="15" numFmtId="3" fillId="12" borderId="1" applyFont="1" applyNumberFormat="1" applyFill="1" applyBorder="1" applyAlignment="1">
      <alignment horizontal="general" vertical="center" textRotation="0" wrapText="true" shrinkToFit="false"/>
    </xf>
    <xf xfId="0" fontId="15" numFmtId="3" fillId="12" borderId="1" applyFont="1" applyNumberFormat="1" applyFill="1" applyBorder="1" applyAlignment="1">
      <alignment horizontal="center" vertical="center" textRotation="0" wrapText="true" shrinkToFit="false"/>
    </xf>
    <xf xfId="0" fontId="15" numFmtId="170" fillId="12" borderId="1" applyFont="1" applyNumberFormat="1" applyFill="1" applyBorder="1" applyAlignment="1" applyProtection="true">
      <alignment horizontal="general" vertical="center" textRotation="0" wrapText="true" shrinkToFit="false"/>
      <protection locked="false"/>
    </xf>
    <xf xfId="0" fontId="15" quotePrefix="1" numFmtId="0" fillId="12" borderId="1" applyFont="1" applyNumberFormat="0" applyFill="1" applyBorder="1" applyAlignment="1">
      <alignment horizontal="center" vertical="center" textRotation="0" wrapText="true" shrinkToFit="false"/>
    </xf>
    <xf xfId="0" fontId="15" numFmtId="0" fillId="2" borderId="1" applyFont="1" applyNumberFormat="0" applyFill="0" applyBorder="1" applyAlignment="1">
      <alignment horizontal="center" vertical="center" textRotation="0" wrapText="true" shrinkToFit="false"/>
    </xf>
    <xf xfId="0" fontId="15" numFmtId="0" fillId="16" borderId="1" applyFont="1" applyNumberFormat="0" applyFill="1" applyBorder="1" applyAlignment="1">
      <alignment horizontal="center" vertical="center" textRotation="0" wrapText="true" shrinkToFit="false"/>
    </xf>
    <xf xfId="0" fontId="15" numFmtId="0" fillId="2" borderId="1" applyFont="1" applyNumberFormat="0" applyFill="0" applyBorder="1" applyAlignment="1">
      <alignment horizontal="general" vertical="center" textRotation="0" wrapText="true" shrinkToFit="false"/>
    </xf>
    <xf xfId="0" fontId="15" numFmtId="0" fillId="2" borderId="1" applyFont="1" applyNumberFormat="0" applyFill="0" applyBorder="1" applyAlignment="1">
      <alignment horizontal="general" vertical="center" textRotation="0" wrapText="true" shrinkToFit="false"/>
    </xf>
    <xf xfId="0" fontId="15" numFmtId="175" fillId="2" borderId="1" applyFont="1" applyNumberFormat="1" applyFill="0" applyBorder="1" applyAlignment="1">
      <alignment horizontal="general" vertical="center" textRotation="0" wrapText="true" shrinkToFit="false"/>
    </xf>
    <xf xfId="0" fontId="15" numFmtId="1" fillId="2" borderId="1" applyFont="1" applyNumberFormat="1" applyFill="0" applyBorder="1" applyAlignment="1">
      <alignment horizontal="center" vertical="center" textRotation="0" wrapText="true" shrinkToFit="false"/>
    </xf>
    <xf xfId="0" fontId="15" numFmtId="1" fillId="2" borderId="1" applyFont="1" applyNumberFormat="1" applyFill="0" applyBorder="1" applyAlignment="1">
      <alignment horizontal="general" vertical="center" textRotation="0" wrapText="true" shrinkToFit="false"/>
    </xf>
    <xf xfId="0" fontId="15" numFmtId="0" fillId="2" borderId="1" applyFont="1" applyNumberFormat="0" applyFill="0" applyBorder="1" applyAlignment="1">
      <alignment horizontal="center" vertical="center" textRotation="0" wrapText="true" shrinkToFit="false"/>
    </xf>
    <xf xfId="0" fontId="15" numFmtId="3" fillId="2" borderId="1" applyFont="1" applyNumberFormat="1" applyFill="0" applyBorder="1" applyAlignment="1">
      <alignment horizontal="general" vertical="center" textRotation="0" wrapText="true" shrinkToFit="false"/>
    </xf>
    <xf xfId="0" fontId="15" numFmtId="3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165" fillId="2" borderId="1" applyFont="0" applyNumberFormat="1" applyFill="0" applyBorder="1" applyAlignment="1">
      <alignment horizontal="general" vertical="center" textRotation="0" wrapText="false" shrinkToFit="false"/>
    </xf>
    <xf xfId="0" fontId="0" numFmtId="165" fillId="2" borderId="1" applyFont="0" applyNumberFormat="1" applyFill="0" applyBorder="1" applyAlignment="1">
      <alignment horizontal="general" vertical="center" textRotation="0" wrapText="true" shrinkToFit="false"/>
    </xf>
    <xf xfId="0" fontId="29" numFmtId="1" fillId="6" borderId="1" applyFont="1" applyNumberFormat="1" applyFill="1" applyBorder="1" applyAlignment="1">
      <alignment horizontal="center" vertical="center" textRotation="0" wrapText="false" shrinkToFit="false"/>
    </xf>
    <xf xfId="0" fontId="29" numFmtId="165" fillId="6" borderId="1" applyFont="1" applyNumberFormat="1" applyFill="1" applyBorder="1" applyAlignment="1">
      <alignment horizontal="center" vertical="center" textRotation="0" wrapText="true" shrinkToFit="false"/>
    </xf>
    <xf xfId="0" fontId="15" quotePrefix="1" numFmtId="165" fillId="12" borderId="1" applyFont="1" applyNumberFormat="1" applyFill="1" applyBorder="1" applyAlignment="1">
      <alignment horizontal="general" vertical="center" textRotation="0" wrapText="true" shrinkToFit="false"/>
    </xf>
    <xf xfId="0" fontId="15" quotePrefix="1" numFmtId="165" fillId="12" borderId="1" applyFont="1" applyNumberFormat="1" applyFill="1" applyBorder="1" applyAlignment="1">
      <alignment horizontal="center" vertical="center" textRotation="0" wrapText="true" shrinkToFit="false"/>
    </xf>
    <xf xfId="0" fontId="15" numFmtId="165" fillId="2" borderId="1" applyFont="1" applyNumberFormat="1" applyFill="0" applyBorder="1" applyAlignment="1">
      <alignment horizontal="center" vertical="center" textRotation="0" wrapText="true" shrinkToFit="false"/>
    </xf>
    <xf xfId="0" fontId="29" numFmtId="0" fillId="6" borderId="1" applyFont="1" applyNumberFormat="0" applyFill="1" applyBorder="1" applyAlignment="1">
      <alignment horizontal="center" vertical="center" textRotation="0" wrapText="false" shrinkToFit="false"/>
    </xf>
    <xf xfId="0" fontId="15" numFmtId="165" fillId="2" borderId="0" applyFont="1" applyNumberFormat="1" applyFill="0" applyBorder="0" applyAlignment="1">
      <alignment horizontal="general" vertical="center" textRotation="0" wrapText="true" shrinkToFit="false"/>
    </xf>
    <xf xfId="0" fontId="28" numFmtId="0" fillId="16" borderId="32" applyFont="1" applyNumberFormat="0" applyFill="1" applyBorder="1" applyAlignment="1">
      <alignment horizontal="center" vertical="center" textRotation="0" wrapText="true" shrinkToFit="false"/>
    </xf>
    <xf xfId="0" fontId="0" numFmtId="0" fillId="2" borderId="33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28" numFmtId="0" fillId="2" borderId="32" applyFont="1" applyNumberFormat="0" applyFill="0" applyBorder="1" applyAlignment="1">
      <alignment horizontal="center" vertical="center" textRotation="0" wrapText="true" shrinkToFit="false"/>
    </xf>
    <xf xfId="0" fontId="29" numFmtId="0" fillId="6" borderId="1" applyFont="1" applyNumberFormat="0" applyFill="1" applyBorder="1" applyAlignment="1">
      <alignment horizontal="center" vertical="center" textRotation="0" wrapText="true" shrinkToFit="false"/>
    </xf>
    <xf xfId="0" fontId="29" numFmtId="1" fillId="6" borderId="1" applyFont="1" applyNumberFormat="1" applyFill="1" applyBorder="1" applyAlignment="1">
      <alignment horizontal="center" vertical="center" textRotation="0" wrapText="true" shrinkToFit="false"/>
    </xf>
    <xf xfId="0" fontId="0" numFmtId="170" fillId="2" borderId="0" applyFont="0" applyNumberFormat="1" applyFill="0" applyBorder="0" applyAlignment="1" applyProtection="true">
      <alignment horizontal="left" vertical="center" textRotation="0" wrapText="false" shrinkToFit="false"/>
      <protection locked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3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3" fillId="2" borderId="0" applyFont="1" applyNumberFormat="1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justify" vertical="top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20" numFmtId="0" fillId="2" borderId="0" applyFont="1" applyNumberFormat="0" applyFill="0" applyBorder="0" applyAlignment="1">
      <alignment horizontal="center" vertical="bottom" textRotation="0" wrapText="false" shrinkToFit="false"/>
    </xf>
    <xf xfId="0" fontId="8" quotePrefix="1" numFmtId="0" fillId="2" borderId="9" applyFont="1" applyNumberFormat="0" applyFill="0" applyBorder="1" applyAlignment="1">
      <alignment horizontal="center" vertical="center" textRotation="0" wrapText="true" shrinkToFit="false"/>
    </xf>
    <xf xfId="0" fontId="8" numFmtId="0" fillId="2" borderId="9" applyFont="1" applyNumberFormat="0" applyFill="0" applyBorder="1" applyAlignment="1">
      <alignment horizontal="center" vertical="center" textRotation="0" wrapText="true" shrinkToFit="false"/>
    </xf>
    <xf xfId="0" fontId="8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1" applyFont="1" applyNumberFormat="0" applyFill="0" applyBorder="1" applyAlignment="1">
      <alignment horizontal="center" vertical="center" textRotation="0" wrapText="true" shrinkToFit="false"/>
    </xf>
    <xf xfId="0" fontId="0" numFmtId="164" fillId="2" borderId="27" applyFont="0" applyNumberFormat="1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9" numFmtId="0" fillId="2" borderId="9" applyFont="1" applyNumberFormat="0" applyFill="0" applyBorder="1" applyAlignment="1">
      <alignment horizontal="left" vertical="bottom" textRotation="0" wrapText="false" shrinkToFit="false" indent="1"/>
    </xf>
    <xf xfId="0" fontId="9" numFmtId="0" fillId="2" borderId="0" applyFont="1" applyNumberFormat="0" applyFill="0" applyBorder="0" applyAlignment="1">
      <alignment horizontal="left" vertical="top" textRotation="0" wrapText="false" shrinkToFit="false"/>
    </xf>
    <xf xfId="0" fontId="9" numFmtId="0" fillId="2" borderId="11" applyFont="1" applyNumberFormat="0" applyFill="0" applyBorder="1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11" applyFont="1" applyNumberFormat="0" applyFill="0" applyBorder="1" applyAlignment="0">
      <alignment horizontal="general" vertical="bottom" textRotation="0" wrapText="false" shrinkToFit="false"/>
    </xf>
    <xf xfId="0" fontId="10" numFmtId="165" fillId="2" borderId="8" applyFont="1" applyNumberFormat="1" applyFill="0" applyBorder="1" applyAlignment="1" applyProtection="true">
      <alignment horizontal="general" vertical="top" textRotation="0" wrapText="true" shrinkToFit="false"/>
      <protection locked="false"/>
    </xf>
    <xf xfId="0" fontId="29" numFmtId="1" fillId="6" borderId="1" applyFont="1" applyNumberFormat="1" applyFill="1" applyBorder="1" applyAlignment="1">
      <alignment horizontal="center" vertical="center" textRotation="0" wrapText="true" shrinkToFit="false"/>
    </xf>
    <xf xfId="0" fontId="15" quotePrefix="1" numFmtId="1" fillId="12" borderId="1" applyFont="1" applyNumberFormat="1" applyFill="1" applyBorder="1" applyAlignment="1">
      <alignment horizontal="left" vertical="center" textRotation="0" wrapText="true" shrinkToFit="false"/>
    </xf>
    <xf xfId="0" fontId="15" numFmtId="1" fillId="2" borderId="1" applyFont="1" applyNumberFormat="1" applyFill="0" applyBorder="1" applyAlignment="1">
      <alignment horizontal="left" vertical="center" textRotation="0" wrapText="true" shrinkToFit="false"/>
    </xf>
    <xf xfId="0" fontId="23" numFmtId="0" fillId="11" borderId="1" applyFont="1" applyNumberFormat="0" applyFill="1" applyBorder="1" applyAlignment="1">
      <alignment horizontal="left" vertical="center" textRotation="0" wrapText="true" shrinkToFit="false"/>
    </xf>
    <xf xfId="0" fontId="23" quotePrefix="1" numFmtId="0" fillId="11" borderId="1" applyFont="1" applyNumberFormat="0" applyFill="1" applyBorder="1" applyAlignment="1">
      <alignment horizontal="left" vertical="center" textRotation="0" wrapText="false" shrinkToFit="false"/>
    </xf>
    <xf xfId="0" fontId="15" numFmtId="165" fillId="2" borderId="1" applyFont="1" applyNumberFormat="1" applyFill="0" applyBorder="1" applyAlignment="1">
      <alignment horizontal="general" vertical="center" textRotation="0" wrapText="true" shrinkToFit="false"/>
    </xf>
    <xf xfId="0" fontId="23" numFmtId="0" fillId="9" borderId="1" applyFont="1" applyNumberFormat="0" applyFill="1" applyBorder="1" applyAlignment="1">
      <alignment horizontal="general" vertical="center" textRotation="0" wrapText="true" shrinkToFit="false"/>
    </xf>
    <xf xfId="0" fontId="23" numFmtId="0" fillId="17" borderId="7" applyFont="1" applyNumberFormat="0" applyFill="1" applyBorder="1" applyAlignment="1">
      <alignment horizontal="center" vertical="center" textRotation="0" wrapText="true" shrinkToFit="false"/>
    </xf>
    <xf xfId="0" fontId="23" numFmtId="0" fillId="17" borderId="1" applyFont="1" applyNumberFormat="0" applyFill="1" applyBorder="1" applyAlignment="1">
      <alignment horizontal="left" vertical="center" textRotation="0" wrapText="true" shrinkToFit="false"/>
    </xf>
    <xf xfId="0" fontId="23" numFmtId="0" fillId="17" borderId="1" applyFont="1" applyNumberFormat="0" applyFill="1" applyBorder="1" applyAlignment="1">
      <alignment horizontal="center" vertical="center" textRotation="0" wrapText="true" shrinkToFit="false"/>
    </xf>
    <xf xfId="0" fontId="23" numFmtId="0" fillId="17" borderId="1" applyFont="1" applyNumberFormat="0" applyFill="1" applyBorder="1" applyAlignment="1">
      <alignment horizontal="general" vertical="center" textRotation="0" wrapText="false" shrinkToFit="false"/>
    </xf>
    <xf xfId="0" fontId="23" quotePrefix="1" numFmtId="0" fillId="17" borderId="1" applyFont="1" applyNumberFormat="0" applyFill="1" applyBorder="1" applyAlignment="1">
      <alignment horizontal="general" vertical="center" textRotation="0" wrapText="false" shrinkToFit="false"/>
    </xf>
    <xf xfId="0" fontId="23" numFmtId="0" fillId="17" borderId="1" applyFont="1" applyNumberFormat="0" applyFill="1" applyBorder="1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quotePrefix="1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13" applyFont="0" applyNumberFormat="0" applyFill="0" applyBorder="1" applyAlignment="1">
      <alignment horizontal="center" vertical="center" textRotation="0" wrapText="true" shrinkToFit="false"/>
    </xf>
    <xf xfId="0" fontId="0" numFmtId="0" fillId="2" borderId="14" applyFont="0" applyNumberFormat="0" applyFill="0" applyBorder="1" applyAlignment="1">
      <alignment horizontal="left" vertical="center" textRotation="0" wrapText="false" shrinkToFit="false" indent="1"/>
    </xf>
    <xf xfId="0" fontId="0" numFmtId="0" fillId="2" borderId="15" applyFont="0" applyNumberFormat="0" applyFill="0" applyBorder="1" applyAlignment="1">
      <alignment horizontal="left" vertical="center" textRotation="0" wrapText="false" shrinkToFit="false"/>
    </xf>
    <xf xfId="0" fontId="0" numFmtId="0" fillId="2" borderId="8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general" vertical="top" textRotation="0" wrapText="false" shrinkToFit="false"/>
    </xf>
    <xf xfId="0" fontId="0" numFmtId="0" fillId="2" borderId="4" applyFont="0" applyNumberFormat="0" applyFill="0" applyBorder="1" applyAlignment="1">
      <alignment horizontal="general" vertical="top" textRotation="0" wrapText="false" shrinkToFit="false"/>
    </xf>
    <xf xfId="0" fontId="0" numFmtId="0" fillId="2" borderId="5" applyFont="0" applyNumberFormat="0" applyFill="0" applyBorder="1" applyAlignment="1">
      <alignment horizontal="general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quotePrefix="1" numFmtId="0" fillId="2" borderId="16" applyFont="0" applyNumberFormat="0" applyFill="0" applyBorder="1" applyAlignment="1">
      <alignment horizontal="general" vertical="center" textRotation="0" wrapText="false" shrinkToFit="false"/>
    </xf>
    <xf xfId="0" fontId="0" numFmtId="0" fillId="2" borderId="2" applyFont="0" applyNumberFormat="0" applyFill="0" applyBorder="1" applyAlignment="1">
      <alignment horizontal="right" vertical="center" textRotation="0" wrapText="false" shrinkToFit="false"/>
    </xf>
    <xf xfId="0" fontId="0" numFmtId="0" fillId="2" borderId="2" applyFont="0" applyNumberFormat="0" applyFill="0" applyBorder="1" applyAlignment="1">
      <alignment horizontal="left" vertical="center" textRotation="0" wrapText="false" shrinkToFit="false"/>
    </xf>
    <xf xfId="0" fontId="0" numFmtId="0" fillId="2" borderId="10" applyFont="0" applyNumberFormat="0" applyFill="0" applyBorder="1" applyAlignment="1">
      <alignment horizontal="right" vertical="center" textRotation="0" wrapText="true" shrinkToFit="false"/>
    </xf>
    <xf xfId="0" fontId="0" numFmtId="0" fillId="2" borderId="0" applyFont="0" applyNumberFormat="0" applyFill="0" applyBorder="0" applyAlignment="1" applyProtection="true">
      <alignment horizontal="general" vertical="center" textRotation="0" wrapText="false" shrinkToFit="false"/>
      <protection locked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quotePrefix="1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9" applyFont="0" applyNumberFormat="0" applyFill="0" applyBorder="1" applyAlignment="1">
      <alignment horizontal="right" vertical="center" textRotation="0" wrapText="true" shrinkToFit="false"/>
    </xf>
    <xf xfId="0" fontId="0" numFmtId="0" fillId="2" borderId="7" applyFont="0" applyNumberFormat="0" applyFill="0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right" vertical="center" textRotation="0" wrapText="false" shrinkToFit="false"/>
    </xf>
    <xf xfId="0" fontId="0" numFmtId="0" fillId="2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0" applyBorder="1" applyAlignment="1">
      <alignment horizontal="right" vertical="center" textRotation="0" wrapText="true" shrinkToFit="false"/>
    </xf>
    <xf xfId="0" fontId="0" numFmtId="0" fillId="2" borderId="4" applyFont="0" applyNumberFormat="0" applyFill="0" applyBorder="1" applyAlignment="1">
      <alignment horizontal="center" vertical="center" textRotation="0" wrapText="true" shrinkToFit="false"/>
    </xf>
    <xf xfId="0" fontId="0" numFmtId="0" fillId="2" borderId="5" applyFont="0" applyNumberFormat="0" applyFill="0" applyBorder="1" applyAlignment="1">
      <alignment horizontal="general" vertical="center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 indent="1"/>
    </xf>
    <xf xfId="0" fontId="0" numFmtId="0" fillId="2" borderId="12" applyFont="0" applyNumberFormat="0" applyFill="0" applyBorder="1" applyAlignment="1">
      <alignment horizontal="left" vertical="top" textRotation="0" wrapText="fals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right" vertical="top" textRotation="0" wrapText="false" shrinkToFit="false"/>
    </xf>
    <xf xfId="0" fontId="0" numFmtId="0" fillId="2" borderId="5" applyFont="0" applyNumberFormat="0" applyFill="0" applyBorder="1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1">
      <alignment horizontal="left" vertical="center" textRotation="0" wrapText="false" shrinkToFit="false" indent="1"/>
    </xf>
    <xf xfId="0" fontId="0" numFmtId="0" fillId="2" borderId="12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0" fillId="2" borderId="12" applyFont="0" applyNumberFormat="0" applyFill="0" applyBorder="1" applyAlignment="1">
      <alignment horizontal="general" vertical="center" textRotation="0" wrapText="true" shrinkToFit="false"/>
    </xf>
    <xf xfId="0" fontId="0" numFmtId="0" fillId="2" borderId="4" applyFont="0" applyNumberFormat="0" applyFill="0" applyBorder="1" applyAlignment="1" applyProtection="true">
      <alignment horizontal="general" vertical="center" textRotation="0" wrapText="false" shrinkToFit="false"/>
      <protection locked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quotePrefix="1" numFmtId="0" fillId="2" borderId="11" applyFont="0" applyNumberFormat="0" applyFill="0" applyBorder="1" applyAlignment="1">
      <alignment horizontal="general" vertical="center" textRotation="0" wrapText="true" shrinkToFit="false"/>
    </xf>
    <xf xfId="0" fontId="0" numFmtId="0" fillId="2" borderId="16" applyFont="0" applyNumberFormat="0" applyFill="0" applyBorder="1" applyAlignment="1">
      <alignment horizontal="right" vertical="center" textRotation="0" wrapText="false" shrinkToFit="false"/>
    </xf>
    <xf xfId="0" fontId="0" numFmtId="0" fillId="2" borderId="16" applyFont="0" applyNumberFormat="0" applyFill="0" applyBorder="1" applyAlignment="1">
      <alignment horizontal="general" vertical="center" textRotation="0" wrapText="false" shrinkToFit="false"/>
    </xf>
    <xf xfId="0" fontId="0" numFmtId="0" fillId="2" borderId="2" applyFont="0" applyNumberFormat="0" applyFill="0" applyBorder="1" applyAlignment="1" applyProtection="true">
      <alignment horizontal="general" vertical="center" textRotation="0" wrapText="false" shrinkToFit="false"/>
      <protection locked="false"/>
    </xf>
    <xf xfId="0" fontId="0" numFmtId="0" fillId="2" borderId="2" applyFont="0" applyNumberFormat="0" applyFill="0" applyBorder="1" applyAlignment="1" applyProtection="true">
      <alignment horizontal="general" vertical="center" textRotation="0" wrapText="true" shrinkToFit="false"/>
      <protection locked="false"/>
    </xf>
    <xf xfId="0" fontId="0" numFmtId="0" fillId="2" borderId="12" applyFont="0" applyNumberFormat="0" applyFill="0" applyBorder="1" applyAlignment="1" applyProtection="true">
      <alignment horizontal="general" vertical="center" textRotation="0" wrapText="true" shrinkToFit="false"/>
      <protection locked="false"/>
    </xf>
    <xf xfId="0" fontId="0" numFmtId="0" fillId="2" borderId="0" applyFont="0" applyNumberFormat="0" applyFill="0" applyBorder="0" applyAlignment="1" applyProtection="true">
      <alignment horizontal="general" vertical="center" textRotation="0" wrapText="false" shrinkToFit="false"/>
      <protection locked="false"/>
    </xf>
    <xf xfId="0" fontId="0" numFmtId="0" fillId="2" borderId="9" applyFont="0" applyNumberFormat="0" applyFill="0" applyBorder="1" applyAlignment="1" applyProtection="true">
      <alignment horizontal="general" vertical="center" textRotation="0" wrapText="true" shrinkToFit="false"/>
      <protection locked="false"/>
    </xf>
    <xf xfId="0" fontId="0" numFmtId="0" fillId="2" borderId="0" applyFont="0" applyNumberFormat="0" applyFill="0" applyBorder="0" applyAlignment="1" applyProtection="true">
      <alignment horizontal="general" vertical="center" textRotation="0" wrapText="true" shrinkToFit="false"/>
      <protection locked="false"/>
    </xf>
    <xf xfId="0" fontId="0" numFmtId="0" fillId="2" borderId="11" applyFont="0" applyNumberFormat="0" applyFill="0" applyBorder="1" applyAlignment="1" applyProtection="true">
      <alignment horizontal="general" vertical="center" textRotation="0" wrapText="true" shrinkToFit="false"/>
      <protection locked="false"/>
    </xf>
    <xf xfId="0" fontId="0" numFmtId="0" fillId="2" borderId="4" applyFont="0" applyNumberFormat="0" applyFill="0" applyBorder="1" applyAlignment="1" applyProtection="true">
      <alignment horizontal="general" vertical="center" textRotation="0" wrapText="false" shrinkToFit="false"/>
      <protection locked="false"/>
    </xf>
    <xf xfId="0" fontId="0" numFmtId="0" fillId="2" borderId="3" applyFont="0" applyNumberFormat="0" applyFill="0" applyBorder="1" applyAlignment="1" applyProtection="true">
      <alignment horizontal="general" vertical="center" textRotation="0" wrapText="true" shrinkToFit="false"/>
      <protection locked="false"/>
    </xf>
    <xf xfId="0" fontId="0" numFmtId="0" fillId="2" borderId="4" applyFont="0" applyNumberFormat="0" applyFill="0" applyBorder="1" applyAlignment="1" applyProtection="true">
      <alignment horizontal="general" vertical="center" textRotation="0" wrapText="true" shrinkToFit="false"/>
      <protection locked="false"/>
    </xf>
    <xf xfId="0" fontId="0" numFmtId="0" fillId="2" borderId="5" applyFont="0" applyNumberFormat="0" applyFill="0" applyBorder="1" applyAlignment="1" applyProtection="true">
      <alignment horizontal="general" vertical="center" textRotation="0" wrapText="true" shrinkToFit="false"/>
      <protection locked="false"/>
    </xf>
    <xf xfId="0" fontId="0" numFmtId="0" fillId="2" borderId="10" applyFont="0" applyNumberFormat="0" applyFill="0" applyBorder="1" applyAlignment="1">
      <alignment horizontal="left" vertical="top" textRotation="0" wrapText="false" shrinkToFit="false" indent="1"/>
    </xf>
    <xf xfId="0" fontId="0" numFmtId="0" fillId="2" borderId="0" applyFont="0" applyNumberFormat="0" applyFill="0" applyBorder="0" applyAlignment="1">
      <alignment horizontal="left" vertical="top" textRotation="0" wrapText="false" shrinkToFit="false" indent="1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 applyProtection="true">
      <alignment horizontal="right" vertical="center" textRotation="0" wrapText="true" shrinkToFit="false"/>
      <protection locked="false"/>
    </xf>
    <xf xfId="0" fontId="0" numFmtId="0" fillId="2" borderId="0" applyFont="0" applyNumberFormat="0" applyFill="0" applyBorder="0" applyAlignment="1" applyProtection="true">
      <alignment horizontal="center" vertical="center" textRotation="0" wrapText="true" shrinkToFit="false"/>
      <protection locked="false"/>
    </xf>
    <xf xfId="0" fontId="0" quotePrefix="1" numFmtId="0" fillId="2" borderId="11" applyFont="0" applyNumberFormat="0" applyFill="0" applyBorder="1" applyAlignment="1" applyProtection="true">
      <alignment horizontal="general" vertical="center" textRotation="0" wrapText="true" shrinkToFit="false"/>
      <protection locked="false"/>
    </xf>
    <xf xfId="0" fontId="0" numFmtId="0" fillId="2" borderId="17" applyFont="0" applyNumberFormat="0" applyFill="0" applyBorder="1" applyAlignment="1">
      <alignment horizontal="center" vertical="center" textRotation="0" wrapText="true" shrinkToFit="false"/>
    </xf>
    <xf xfId="0" fontId="0" numFmtId="0" fillId="2" borderId="18" applyFont="0" applyNumberFormat="0" applyFill="0" applyBorder="1" applyAlignment="1">
      <alignment horizontal="left" vertical="center" textRotation="0" wrapText="false" shrinkToFit="false" indent="1"/>
    </xf>
    <xf xfId="0" fontId="0" numFmtId="0" fillId="2" borderId="19" applyFont="0" applyNumberFormat="0" applyFill="0" applyBorder="1" applyAlignment="1">
      <alignment horizontal="left" vertical="center" textRotation="0" wrapText="false" shrinkToFit="false"/>
    </xf>
    <xf xfId="0" fontId="0" numFmtId="0" fillId="2" borderId="18" applyFont="0" applyNumberFormat="0" applyFill="0" applyBorder="1" applyAlignment="1">
      <alignment horizontal="general" vertical="center" textRotation="0" wrapText="true" shrinkToFit="false"/>
    </xf>
    <xf xfId="0" fontId="0" numFmtId="0" fillId="2" borderId="20" applyFont="0" applyNumberFormat="0" applyFill="0" applyBorder="1" applyAlignment="1">
      <alignment horizontal="general" vertical="center" textRotation="0" wrapText="true" shrinkToFit="false"/>
    </xf>
    <xf xfId="0" fontId="0" numFmtId="0" fillId="2" borderId="19" applyFont="0" applyNumberFormat="0" applyFill="0" applyBorder="1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righ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 applyProtection="true">
      <alignment horizontal="general" vertical="center" textRotation="0" wrapText="false" shrinkToFit="false"/>
      <protection locked="false"/>
    </xf>
    <xf xfId="0" fontId="0" numFmtId="0" fillId="2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4" applyFont="0" applyNumberFormat="0" applyFill="0" applyBorder="1" applyAlignment="1">
      <alignment horizontal="general" vertical="center" textRotation="0" wrapText="false" shrinkToFit="false"/>
    </xf>
    <xf xfId="0" fontId="15" numFmtId="0" fillId="18" borderId="1" applyFont="1" applyNumberFormat="0" applyFill="1" applyBorder="1" applyAlignment="1">
      <alignment horizontal="center" vertical="center" textRotation="0" wrapText="true" shrinkToFit="false"/>
    </xf>
    <xf xfId="0" fontId="23" numFmtId="0" fillId="10" borderId="0" applyFont="1" applyNumberFormat="0" applyFill="1" applyBorder="0" applyAlignment="1">
      <alignment horizontal="general" vertical="center" textRotation="0" wrapText="false" shrinkToFit="false"/>
    </xf>
    <xf xfId="0" fontId="23" numFmtId="0" fillId="10" borderId="0" applyFont="1" applyNumberFormat="0" applyFill="1" applyBorder="0" applyAlignment="1">
      <alignment horizontal="general" vertical="center" textRotation="0" wrapText="true" shrinkToFit="false"/>
    </xf>
    <xf xfId="0" fontId="23" numFmtId="0" fillId="10" borderId="0" applyFont="1" applyNumberFormat="0" applyFill="1" applyBorder="0" applyAlignment="1">
      <alignment horizontal="left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32" numFmtId="0" fillId="2" borderId="0" applyFont="1" applyNumberFormat="0" applyFill="0" applyBorder="0" applyAlignment="1">
      <alignment horizontal="general" vertical="center" textRotation="0" wrapText="false" shrinkToFit="false"/>
    </xf>
    <xf xfId="0" fontId="33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justify" vertical="top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3" fillId="2" borderId="0" applyFont="1" applyNumberFormat="1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20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center" textRotation="0" wrapText="true" shrinkToFit="false"/>
    </xf>
    <xf xfId="0" fontId="8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1" applyFont="1" applyNumberFormat="0" applyFill="0" applyBorder="1" applyAlignment="1">
      <alignment horizontal="center" vertical="center" textRotation="0" wrapText="true" shrinkToFit="false"/>
    </xf>
    <xf xfId="0" fontId="8" quotePrefix="1" numFmtId="0" fillId="2" borderId="9" applyFont="1" applyNumberFormat="0" applyFill="0" applyBorder="1" applyAlignment="1">
      <alignment horizontal="center" vertical="center" textRotation="0" wrapText="true" shrinkToFit="false"/>
    </xf>
    <xf xfId="0" fontId="23" numFmtId="0" fillId="2" borderId="1" applyFont="1" applyNumberFormat="0" applyFill="0" applyBorder="1" applyAlignment="1">
      <alignment horizontal="left" vertical="center" textRotation="0" wrapText="true" shrinkToFit="false"/>
    </xf>
    <xf xfId="0" fontId="23" numFmtId="14" fillId="2" borderId="0" applyFont="1" applyNumberFormat="1" applyFill="0" applyBorder="0" applyAlignment="1">
      <alignment horizontal="center" vertical="center" textRotation="0" wrapText="true" shrinkToFit="false"/>
    </xf>
    <xf xfId="0" fontId="23" numFmtId="14" fillId="2" borderId="0" applyFont="1" applyNumberFormat="1" applyFill="0" applyBorder="0" applyAlignment="1">
      <alignment horizontal="center" vertical="center" textRotation="0" wrapText="true" shrinkToFit="false"/>
    </xf>
    <xf xfId="0" fontId="23" numFmtId="0" fillId="2" borderId="7" applyFont="1" applyNumberFormat="0" applyFill="0" applyBorder="1" applyAlignment="1">
      <alignment horizontal="left" vertical="center" textRotation="0" wrapText="true" shrinkToFit="false"/>
    </xf>
    <xf xfId="0" fontId="23" numFmtId="0" fillId="3" borderId="0" applyFont="1" applyNumberFormat="0" applyFill="1" applyBorder="0" applyAlignment="1">
      <alignment horizontal="general" vertical="center" textRotation="0" wrapText="true" shrinkToFit="false"/>
    </xf>
    <xf xfId="0" fontId="23" numFmtId="0" fillId="3" borderId="0" applyFont="1" applyNumberFormat="0" applyFill="1" applyBorder="0" applyAlignment="1">
      <alignment horizontal="center" vertical="center" textRotation="0" wrapText="true" shrinkToFit="false"/>
    </xf>
    <xf xfId="0" fontId="23" numFmtId="0" fillId="3" borderId="0" applyFont="1" applyNumberFormat="0" applyFill="1" applyBorder="0" applyAlignment="1">
      <alignment horizontal="center" vertical="center" textRotation="0" wrapText="true" shrinkToFit="false"/>
    </xf>
    <xf xfId="0" fontId="23" numFmtId="0" fillId="3" borderId="1" applyFont="1" applyNumberFormat="0" applyFill="1" applyBorder="1" applyAlignment="1">
      <alignment horizontal="center" vertical="center" textRotation="0" wrapText="true" shrinkToFit="false"/>
    </xf>
    <xf xfId="0" fontId="23" numFmtId="14" fillId="3" borderId="0" applyFont="1" applyNumberFormat="1" applyFill="1" applyBorder="0" applyAlignment="1">
      <alignment horizontal="center" vertical="center" textRotation="0" wrapText="true" shrinkToFit="false"/>
    </xf>
    <xf xfId="0" fontId="23" numFmtId="0" fillId="2" borderId="0" applyFont="1" applyNumberFormat="0" applyFill="0" applyBorder="0" applyAlignment="1">
      <alignment horizontal="general" vertical="center" textRotation="0" wrapText="true" shrinkToFit="false"/>
    </xf>
    <xf xfId="0" fontId="23" numFmtId="0" fillId="2" borderId="0" applyFont="1" applyNumberFormat="0" applyFill="0" applyBorder="0" applyAlignment="1">
      <alignment horizontal="center" vertical="center" textRotation="0" wrapText="true" shrinkToFit="false"/>
    </xf>
    <xf xfId="0" fontId="23" numFmtId="14" fillId="2" borderId="0" applyFont="1" applyNumberFormat="1" applyFill="0" applyBorder="0" applyAlignment="1">
      <alignment horizontal="center" vertical="center" textRotation="0" wrapText="true" shrinkToFit="false"/>
    </xf>
    <xf xfId="0" fontId="2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8" numFmtId="0" fillId="2" borderId="32" applyFont="1" applyNumberFormat="0" applyFill="0" applyBorder="1" applyAlignment="1">
      <alignment horizontal="center" vertical="center" textRotation="0" wrapText="true" shrinkToFit="false"/>
    </xf>
    <xf xfId="0" fontId="28" numFmtId="0" fillId="2" borderId="34" applyFont="1" applyNumberFormat="0" applyFill="0" applyBorder="1" applyAlignment="1">
      <alignment horizontal="center" vertical="center" textRotation="0" wrapText="true" shrinkToFit="false"/>
    </xf>
    <xf xfId="0" fontId="28" numFmtId="0" fillId="2" borderId="1" applyFont="1" applyNumberFormat="0" applyFill="0" applyBorder="1" applyAlignment="1">
      <alignment horizontal="center" vertical="center" textRotation="0" wrapText="true" shrinkToFit="false"/>
    </xf>
    <xf xfId="0" fontId="29" numFmtId="0" fillId="6" borderId="1" applyFont="1" applyNumberFormat="0" applyFill="1" applyBorder="1" applyAlignment="1">
      <alignment horizontal="center" vertical="center" textRotation="0" wrapText="true" shrinkToFit="false"/>
    </xf>
    <xf xfId="0" fontId="6" numFmtId="0" fillId="6" borderId="0" applyFont="1" applyNumberFormat="0" applyFill="1" applyBorder="0" applyAlignment="1">
      <alignment horizontal="center" vertical="center" textRotation="0" wrapText="true" shrinkToFit="false"/>
    </xf>
    <xf xfId="0" fontId="29" numFmtId="1" fillId="6" borderId="1" applyFont="1" applyNumberFormat="1" applyFill="1" applyBorder="1" applyAlignment="1">
      <alignment horizontal="center" vertical="center" textRotation="0" wrapText="true" shrinkToFit="false"/>
    </xf>
    <xf xfId="0" fontId="0" numFmtId="170" fillId="2" borderId="4" applyFont="0" applyNumberFormat="1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locked="false"/>
    </xf>
    <xf xfId="0" fontId="0" numFmtId="0" fillId="2" borderId="0" applyFont="0" applyNumberFormat="0" applyFill="0" applyBorder="0" applyAlignment="1" applyProtection="true">
      <alignment horizontal="center" vertical="top" textRotation="0" wrapText="false" shrinkToFit="false"/>
      <protection locked="false"/>
    </xf>
    <xf xfId="0" fontId="1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6" numFmtId="0" fillId="2" borderId="0" applyFont="1" applyNumberFormat="0" applyFill="0" applyBorder="0" applyAlignment="1" applyProtection="true">
      <alignment horizontal="center" vertical="top" textRotation="0" wrapText="false" shrinkToFit="false"/>
      <protection locked="false"/>
    </xf>
    <xf xfId="0" fontId="0" quotePrefix="1" numFmtId="0" fillId="2" borderId="9" applyFont="0" applyNumberFormat="0" applyFill="0" applyBorder="1" applyAlignment="1" applyProtection="true">
      <alignment horizontal="left" vertical="top" textRotation="0" wrapText="true" shrinkToFit="false"/>
      <protection locked="false"/>
    </xf>
    <xf xfId="0" fontId="0" quotePrefix="1" numFmtId="0" fillId="2" borderId="0" applyFont="0" applyNumberFormat="0" applyFill="0" applyBorder="0" applyAlignment="1" applyProtection="true">
      <alignment horizontal="left" vertical="top" textRotation="0" wrapText="true" shrinkToFit="false"/>
      <protection locked="false"/>
    </xf>
    <xf xfId="0" fontId="0" numFmtId="0" fillId="2" borderId="0" applyFont="0" applyNumberFormat="0" applyFill="0" applyBorder="0" applyAlignment="1" applyProtection="true">
      <alignment horizontal="left" vertical="center" textRotation="0" wrapText="true" shrinkToFit="false"/>
      <protection locked="false"/>
    </xf>
    <xf xfId="0" fontId="0" numFmtId="0" fillId="2" borderId="11" applyFont="0" applyNumberFormat="0" applyFill="0" applyBorder="1" applyAlignment="1" applyProtection="true">
      <alignment horizontal="left" vertical="center" textRotation="0" wrapText="true" shrinkToFit="false"/>
      <protection locked="false"/>
    </xf>
    <xf xfId="0" fontId="0" quotePrefix="1" numFmtId="0" fillId="2" borderId="10" applyFont="0" applyNumberFormat="0" applyFill="0" applyBorder="1" applyAlignment="1" applyProtection="true">
      <alignment horizontal="left" vertical="top" textRotation="0" wrapText="true" shrinkToFit="false"/>
      <protection locked="false"/>
    </xf>
    <xf xfId="0" fontId="0" quotePrefix="1" numFmtId="0" fillId="2" borderId="2" applyFont="0" applyNumberFormat="0" applyFill="0" applyBorder="1" applyAlignment="1" applyProtection="true">
      <alignment horizontal="left" vertical="top" textRotation="0" wrapText="true" shrinkToFit="false"/>
      <protection locked="false"/>
    </xf>
    <xf xfId="0" fontId="0" numFmtId="0" fillId="2" borderId="2" applyFont="0" applyNumberFormat="0" applyFill="0" applyBorder="1" applyAlignment="1" applyProtection="true">
      <alignment horizontal="left" vertical="center" textRotation="0" wrapText="true" shrinkToFit="false"/>
      <protection locked="false"/>
    </xf>
    <xf xfId="0" fontId="0" numFmtId="0" fillId="2" borderId="12" applyFont="0" applyNumberFormat="0" applyFill="0" applyBorder="1" applyAlignment="1" applyProtection="true">
      <alignment horizontal="left" vertical="center" textRotation="0" wrapText="true" shrinkToFit="false"/>
      <protection locked="false"/>
    </xf>
    <xf xfId="0" fontId="0" numFmtId="0" fillId="2" borderId="27" applyFont="0" applyNumberFormat="0" applyFill="0" applyBorder="1" applyAlignment="1">
      <alignment horizontal="center" vertical="center" textRotation="0" wrapText="true" shrinkToFit="false"/>
    </xf>
    <xf xfId="0" fontId="0" numFmtId="0" fillId="2" borderId="16" applyFont="0" applyNumberFormat="0" applyFill="0" applyBorder="1" applyAlignment="1">
      <alignment horizontal="center" vertical="center" textRotation="0" wrapText="true" shrinkToFit="false"/>
    </xf>
    <xf xfId="0" fontId="0" numFmtId="0" fillId="2" borderId="33" applyFont="0" applyNumberFormat="0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 applyProtection="true">
      <alignment horizontal="left" vertical="center" textRotation="0" wrapText="false" shrinkToFit="false"/>
      <protection locked="false"/>
    </xf>
    <xf xfId="0" fontId="0" numFmtId="0" fillId="2" borderId="2" applyFont="0" applyNumberFormat="0" applyFill="0" applyBorder="1" applyAlignment="1">
      <alignment horizontal="left" vertical="center" textRotation="0" wrapText="true" shrinkToFit="false"/>
    </xf>
    <xf xfId="0" fontId="0" numFmtId="170" fillId="2" borderId="0" applyFont="0" applyNumberFormat="1" applyFill="0" applyBorder="0" applyAlignment="1" applyProtection="true">
      <alignment horizontal="left" vertical="center" textRotation="0" wrapText="false" shrinkToFit="false"/>
      <protection locked="false"/>
    </xf>
    <xf xfId="0" fontId="0" numFmtId="170" fillId="2" borderId="4" applyFont="0" applyNumberFormat="1" applyFill="0" applyBorder="1" applyAlignment="1" applyProtection="true">
      <alignment horizontal="left" vertical="center" textRotation="0" wrapText="false" shrinkToFit="false"/>
      <protection locked="false"/>
    </xf>
    <xf xfId="0" fontId="0" numFmtId="0" fillId="2" borderId="4" applyFont="0" applyNumberFormat="0" applyFill="0" applyBorder="1" applyAlignment="1" applyProtection="true">
      <alignment horizontal="left" vertical="center" textRotation="0" wrapText="true" shrinkToFit="false"/>
      <protection locked="false"/>
    </xf>
    <xf xfId="0" fontId="0" numFmtId="0" fillId="2" borderId="10" applyFont="0" applyNumberFormat="0" applyFill="0" applyBorder="1" applyAlignment="1" applyProtection="true">
      <alignment horizontal="left" vertical="top" textRotation="0" wrapText="true" shrinkToFit="false" indent="1"/>
      <protection locked="false"/>
    </xf>
    <xf xfId="0" fontId="0" numFmtId="0" fillId="2" borderId="2" applyFont="0" applyNumberFormat="0" applyFill="0" applyBorder="1" applyAlignment="1" applyProtection="true">
      <alignment horizontal="left" vertical="top" textRotation="0" wrapText="true" shrinkToFit="false"/>
      <protection locked="false"/>
    </xf>
    <xf xfId="0" fontId="0" numFmtId="0" fillId="2" borderId="12" applyFont="0" applyNumberFormat="0" applyFill="0" applyBorder="1" applyAlignment="1" applyProtection="true">
      <alignment horizontal="left" vertical="top" textRotation="0" wrapText="true" shrinkToFit="false"/>
      <protection locked="false"/>
    </xf>
    <xf xfId="0" fontId="0" numFmtId="0" fillId="2" borderId="3" applyFont="0" applyNumberFormat="0" applyFill="0" applyBorder="1" applyAlignment="1" applyProtection="true">
      <alignment horizontal="left" vertical="top" textRotation="0" wrapText="true" shrinkToFit="false"/>
      <protection locked="false"/>
    </xf>
    <xf xfId="0" fontId="0" numFmtId="0" fillId="2" borderId="4" applyFont="0" applyNumberFormat="0" applyFill="0" applyBorder="1" applyAlignment="1" applyProtection="true">
      <alignment horizontal="left" vertical="top" textRotation="0" wrapText="true" shrinkToFit="false"/>
      <protection locked="false"/>
    </xf>
    <xf xfId="0" fontId="0" numFmtId="0" fillId="2" borderId="5" applyFont="0" applyNumberFormat="0" applyFill="0" applyBorder="1" applyAlignment="1" applyProtection="true">
      <alignment horizontal="left" vertical="top" textRotation="0" wrapText="true" shrinkToFit="false"/>
      <protection locked="false"/>
    </xf>
    <xf xfId="0" fontId="0" numFmtId="0" fillId="2" borderId="27" applyFont="0" applyNumberFormat="0" applyFill="0" applyBorder="1" applyAlignment="1" applyProtection="true">
      <alignment horizontal="left" vertical="center" textRotation="0" wrapText="false" shrinkToFit="false" indent="1"/>
      <protection locked="false"/>
    </xf>
    <xf xfId="0" fontId="0" numFmtId="0" fillId="2" borderId="16" applyFont="0" applyNumberFormat="0" applyFill="0" applyBorder="1" applyAlignment="1" applyProtection="true">
      <alignment horizontal="left" vertical="center" textRotation="0" wrapText="false" shrinkToFit="false" indent="1"/>
      <protection locked="false"/>
    </xf>
    <xf xfId="0" fontId="0" numFmtId="0" fillId="2" borderId="33" applyFont="0" applyNumberFormat="0" applyFill="0" applyBorder="1" applyAlignment="1" applyProtection="true">
      <alignment horizontal="left" vertical="center" textRotation="0" wrapText="false" shrinkToFit="false" indent="1"/>
      <protection locked="false"/>
    </xf>
    <xf xfId="0" fontId="18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35" applyFont="0" applyNumberFormat="0" applyFill="0" applyBorder="1" applyAlignment="1">
      <alignment horizontal="left" vertical="center" textRotation="0" wrapText="true" shrinkToFit="false"/>
    </xf>
    <xf xfId="0" fontId="0" numFmtId="0" fillId="2" borderId="14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27" applyFont="0" applyNumberFormat="0" applyFill="0" applyBorder="1" applyAlignment="1">
      <alignment horizontal="left" vertical="center" textRotation="0" wrapText="true" shrinkToFit="false"/>
    </xf>
    <xf xfId="0" fontId="0" numFmtId="0" fillId="2" borderId="33" applyFont="0" applyNumberFormat="0" applyFill="0" applyBorder="1" applyAlignment="1">
      <alignment horizontal="left" vertical="center" textRotation="0" wrapText="true" shrinkToFit="false"/>
    </xf>
    <xf xfId="0" fontId="6" numFmtId="0" fillId="2" borderId="27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6" numFmtId="0" fillId="2" borderId="16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4" numFmtId="176" fillId="2" borderId="1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176" fillId="2" borderId="3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0" numFmtId="0" fillId="2" borderId="0" applyFont="0" applyNumberFormat="0" applyFill="0" applyBorder="0" applyAlignment="1">
      <alignment horizontal="justify" vertical="top" textRotation="0" wrapText="true" shrinkToFit="false"/>
    </xf>
    <xf xfId="0" fontId="3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0" quotePrefix="1" numFmtId="176" fillId="2" borderId="0" applyFont="1" applyNumberFormat="1" applyFill="0" applyBorder="0" applyAlignment="1">
      <alignment horizontal="left" vertical="center" textRotation="0" wrapText="false" shrinkToFit="false"/>
    </xf>
    <xf xfId="0" fontId="10" numFmtId="176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3" fillId="2" borderId="0" applyFont="1" applyNumberFormat="1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 applyProtection="true">
      <alignment horizontal="left" vertical="top" textRotation="0" wrapText="true" shrinkToFit="false"/>
      <protection locked="false"/>
    </xf>
    <xf xfId="0" fontId="0" numFmtId="170" fillId="2" borderId="4" applyFont="0" applyNumberFormat="1" applyFill="0" applyBorder="1" applyAlignment="1">
      <alignment horizontal="left" vertical="center" textRotation="0" wrapText="false" shrinkToFit="false"/>
    </xf>
    <xf xfId="0" fontId="0" quotePrefix="1" numFmtId="0" fillId="2" borderId="9" applyFont="0" applyNumberFormat="0" applyFill="0" applyBorder="1" applyAlignment="1" applyProtection="true">
      <alignment horizontal="left" vertical="top" textRotation="0" wrapText="true" shrinkToFit="false"/>
      <protection locked="false"/>
    </xf>
    <xf xfId="0" fontId="0" quotePrefix="1" numFmtId="0" fillId="2" borderId="0" applyFont="0" applyNumberFormat="0" applyFill="0" applyBorder="0" applyAlignment="1" applyProtection="true">
      <alignment horizontal="left" vertical="top" textRotation="0" wrapText="true" shrinkToFit="false"/>
      <protection locked="false"/>
    </xf>
    <xf xfId="0" fontId="0" numFmtId="0" fillId="2" borderId="0" applyFont="0" applyNumberFormat="0" applyFill="0" applyBorder="0" applyAlignment="1" applyProtection="true">
      <alignment horizontal="left" vertical="center" textRotation="0" wrapText="true" shrinkToFit="false"/>
      <protection locked="false"/>
    </xf>
    <xf xfId="0" fontId="0" numFmtId="0" fillId="2" borderId="11" applyFont="0" applyNumberFormat="0" applyFill="0" applyBorder="1" applyAlignment="1" applyProtection="true">
      <alignment horizontal="left" vertical="center" textRotation="0" wrapText="true" shrinkToFit="false"/>
      <protection locked="false"/>
    </xf>
    <xf xfId="0" fontId="0" numFmtId="0" fillId="2" borderId="2" applyFont="0" applyNumberFormat="0" applyFill="0" applyBorder="1" applyAlignment="1" applyProtection="true">
      <alignment horizontal="left" vertical="center" textRotation="0" wrapText="true" shrinkToFit="false"/>
      <protection locked="false"/>
    </xf>
    <xf xfId="0" fontId="0" numFmtId="0" fillId="2" borderId="12" applyFont="0" applyNumberFormat="0" applyFill="0" applyBorder="1" applyAlignment="1" applyProtection="true">
      <alignment horizontal="left" vertical="center" textRotation="0" wrapText="true" shrinkToFit="false"/>
      <protection locked="false"/>
    </xf>
    <xf xfId="0" fontId="0" numFmtId="0" fillId="2" borderId="10" applyFont="0" applyNumberFormat="0" applyFill="0" applyBorder="1" applyAlignment="1" applyProtection="true">
      <alignment horizontal="left" vertical="top" textRotation="0" wrapText="true" shrinkToFit="false"/>
      <protection locked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2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4" applyFont="0" applyNumberFormat="0" applyFill="0" applyBorder="1" applyAlignment="1">
      <alignment horizontal="left" vertical="top" textRotation="0" wrapText="false" shrinkToFit="false"/>
    </xf>
    <xf xfId="0" fontId="0" numFmtId="0" fillId="2" borderId="5" applyFont="0" applyNumberFormat="0" applyFill="0" applyBorder="1" applyAlignment="1">
      <alignment horizontal="left" vertical="top" textRotation="0" wrapText="false" shrinkToFit="false"/>
    </xf>
    <xf xfId="0" fontId="0" numFmtId="0" fillId="2" borderId="16" applyFont="0" applyNumberFormat="0" applyFill="0" applyBorder="1" applyAlignment="1">
      <alignment horizontal="center" vertical="center" textRotation="0" wrapText="true" shrinkToFit="false"/>
    </xf>
    <xf xfId="0" fontId="0" numFmtId="0" fillId="2" borderId="33" applyFont="0" applyNumberFormat="0" applyFill="0" applyBorder="1" applyAlignment="1">
      <alignment horizontal="center" vertical="center" textRotation="0" wrapText="true" shrinkToFit="false"/>
    </xf>
    <xf xfId="0" fontId="0" quotePrefix="1" numFmtId="0" fillId="2" borderId="10" applyFont="0" applyNumberFormat="0" applyFill="0" applyBorder="1" applyAlignment="1" applyProtection="true">
      <alignment horizontal="left" vertical="top" textRotation="0" wrapText="true" shrinkToFit="false"/>
      <protection locked="false"/>
    </xf>
    <xf xfId="0" fontId="0" quotePrefix="1" numFmtId="0" fillId="2" borderId="2" applyFont="0" applyNumberFormat="0" applyFill="0" applyBorder="1" applyAlignment="1" applyProtection="true">
      <alignment horizontal="left" vertical="top" textRotation="0" wrapText="true" shrinkToFit="false"/>
      <protection locked="false"/>
    </xf>
    <xf xfId="0" fontId="0" quotePrefix="1" numFmtId="0" fillId="2" borderId="0" applyFont="0" applyNumberFormat="0" applyFill="0" applyBorder="0" applyAlignment="1" applyProtection="true">
      <alignment horizontal="left" vertical="center" textRotation="0" wrapText="true" shrinkToFit="false"/>
      <protection locked="false"/>
    </xf>
    <xf xfId="0" fontId="0" numFmtId="170" fillId="2" borderId="4" applyFont="0" applyNumberFormat="1" applyFill="0" applyBorder="1" applyAlignment="1">
      <alignment horizontal="left" vertical="center" textRotation="0" wrapText="false" shrinkToFit="false"/>
    </xf>
    <xf xfId="0" fontId="0" numFmtId="170" fillId="2" borderId="4" applyFont="0" applyNumberFormat="1" applyFill="0" applyBorder="1" applyAlignment="1" applyProtection="true">
      <alignment horizontal="left" vertical="center" textRotation="0" wrapText="false" shrinkToFit="false"/>
      <protection locked="false"/>
    </xf>
    <xf xfId="0" fontId="0" numFmtId="0" fillId="16" borderId="2" applyFont="0" applyNumberFormat="0" applyFill="1" applyBorder="1" applyAlignment="1" applyProtection="true">
      <alignment horizontal="left" vertical="center" textRotation="0" wrapText="false" shrinkToFit="false"/>
      <protection locked="false"/>
    </xf>
    <xf xfId="0" fontId="0" quotePrefix="1" numFmtId="14" fillId="2" borderId="10" applyFont="0" applyNumberFormat="1" applyFill="0" applyBorder="1" applyAlignment="1" applyProtection="true">
      <alignment horizontal="center" vertical="top" textRotation="0" wrapText="false" shrinkToFit="false"/>
      <protection locked="false"/>
    </xf>
    <xf xfId="0" fontId="0" numFmtId="14" fillId="2" borderId="2" applyFont="0" applyNumberFormat="1" applyFill="0" applyBorder="1" applyAlignment="1" applyProtection="true">
      <alignment horizontal="center" vertical="top" textRotation="0" wrapText="false" shrinkToFit="false"/>
      <protection locked="false"/>
    </xf>
    <xf xfId="0" fontId="0" numFmtId="14" fillId="2" borderId="12" applyFont="0" applyNumberFormat="1" applyFill="0" applyBorder="1" applyAlignment="1" applyProtection="true">
      <alignment horizontal="center" vertical="top" textRotation="0" wrapText="false" shrinkToFit="false"/>
      <protection locked="false"/>
    </xf>
    <xf xfId="0" fontId="0" numFmtId="0" fillId="2" borderId="4" applyFont="0" applyNumberFormat="0" applyFill="0" applyBorder="1" applyAlignment="1" applyProtection="true">
      <alignment horizontal="left" vertical="center" textRotation="0" wrapText="true" shrinkToFit="false"/>
      <protection locked="false"/>
    </xf>
    <xf xfId="0" fontId="0" numFmtId="0" fillId="2" borderId="27" applyFont="0" applyNumberFormat="0" applyFill="0" applyBorder="1" applyAlignment="1">
      <alignment horizontal="center" vertical="center" textRotation="0" wrapText="true" shrinkToFit="false"/>
    </xf>
    <xf xfId="0" fontId="0" numFmtId="170" fillId="2" borderId="0" applyFont="0" applyNumberFormat="1" applyFill="0" applyBorder="0" applyAlignment="1" applyProtection="true">
      <alignment horizontal="left" vertical="center" textRotation="0" wrapText="false" shrinkToFit="false"/>
      <protection locked="false"/>
    </xf>
    <xf xfId="0" fontId="0" numFmtId="0" fillId="2" borderId="35" applyFont="0" applyNumberFormat="0" applyFill="0" applyBorder="1" applyAlignment="1">
      <alignment horizontal="left" vertical="center" textRotation="0" wrapText="true" shrinkToFit="false"/>
    </xf>
    <xf xfId="0" fontId="0" numFmtId="0" fillId="2" borderId="14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6" numFmtId="0" fillId="2" borderId="27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0" fillId="2" borderId="1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0" numFmtId="0" fillId="2" borderId="2" applyFont="0" applyNumberFormat="0" applyFill="0" applyBorder="1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true" shrinkToFit="false"/>
    </xf>
    <xf xfId="0" fontId="0" numFmtId="0" fillId="2" borderId="11" applyFont="0" applyNumberFormat="0" applyFill="0" applyBorder="1" applyAlignment="1">
      <alignment horizontal="left" vertical="center" textRotation="0" wrapText="true" shrinkToFit="false"/>
    </xf>
    <xf xfId="0" fontId="0" numFmtId="0" fillId="2" borderId="27" applyFont="0" applyNumberFormat="0" applyFill="0" applyBorder="1" applyAlignment="1">
      <alignment horizontal="left" vertical="center" textRotation="0" wrapText="true" shrinkToFit="false"/>
    </xf>
    <xf xfId="0" fontId="0" numFmtId="0" fillId="2" borderId="33" applyFont="0" applyNumberFormat="0" applyFill="0" applyBorder="1" applyAlignment="1">
      <alignment horizontal="left" vertical="center" textRotation="0" wrapText="true" shrinkToFit="false"/>
    </xf>
    <xf xfId="0" fontId="0" numFmtId="0" fillId="2" borderId="27" applyFont="0" applyNumberFormat="0" applyFill="0" applyBorder="1" applyAlignment="1" applyProtection="true">
      <alignment horizontal="left" vertical="center" textRotation="0" wrapText="true" shrinkToFit="false" indent="1"/>
      <protection locked="false"/>
    </xf>
    <xf xfId="0" fontId="0" numFmtId="0" fillId="2" borderId="16" applyFont="0" applyNumberFormat="0" applyFill="0" applyBorder="1" applyAlignment="1" applyProtection="true">
      <alignment horizontal="left" vertical="center" textRotation="0" wrapText="true" shrinkToFit="false" indent="1"/>
      <protection locked="false"/>
    </xf>
    <xf xfId="0" fontId="0" numFmtId="0" fillId="2" borderId="33" applyFont="0" applyNumberFormat="0" applyFill="0" applyBorder="1" applyAlignment="1" applyProtection="true">
      <alignment horizontal="left" vertical="center" textRotation="0" wrapText="true" shrinkToFit="false" indent="1"/>
      <protection locked="false"/>
    </xf>
    <xf xfId="0" fontId="34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 applyProtection="true">
      <alignment horizontal="justify" vertical="top" textRotation="0" wrapText="true" shrinkToFit="false"/>
      <protection locked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2" numFmtId="3" fillId="2" borderId="0" applyFont="1" applyNumberFormat="1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justify" vertical="top" textRotation="0" wrapText="true" shrinkToFit="false"/>
    </xf>
    <xf xfId="0" fontId="32" numFmtId="0" fillId="2" borderId="0" applyFont="1" applyNumberFormat="0" applyFill="0" applyBorder="0" applyAlignment="1">
      <alignment horizontal="left" vertical="center" textRotation="0" wrapText="false" shrinkToFit="false"/>
    </xf>
    <xf xfId="0" fontId="20" numFmtId="0" fillId="2" borderId="0" applyFont="1" applyNumberFormat="0" applyFill="0" applyBorder="0" applyAlignment="1">
      <alignment horizontal="center" vertical="bottom" textRotation="0" wrapText="false" shrinkToFit="false"/>
    </xf>
    <xf xfId="0" fontId="35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justify" vertical="top" textRotation="0" wrapText="true" shrinkToFit="false"/>
    </xf>
    <xf xfId="0" fontId="36" numFmtId="3" fillId="2" borderId="9" applyFont="1" applyNumberFormat="1" applyFill="0" applyBorder="1" applyAlignment="1">
      <alignment horizontal="center" vertical="bottom" textRotation="0" wrapText="true" shrinkToFit="false"/>
    </xf>
    <xf xfId="0" fontId="36" numFmtId="3" fillId="2" borderId="0" applyFont="1" applyNumberFormat="1" applyFill="0" applyBorder="0" applyAlignment="1">
      <alignment horizontal="center" vertical="bottom" textRotation="0" wrapText="true" shrinkToFit="false"/>
    </xf>
    <xf xfId="0" fontId="36" numFmtId="3" fillId="2" borderId="11" applyFont="1" applyNumberFormat="1" applyFill="0" applyBorder="1" applyAlignment="1">
      <alignment horizontal="center" vertical="bottom" textRotation="0" wrapText="true" shrinkToFit="false"/>
    </xf>
    <xf xfId="0" fontId="36" numFmtId="0" fillId="2" borderId="9" applyFont="1" applyNumberFormat="0" applyFill="0" applyBorder="1" applyAlignment="1">
      <alignment horizontal="center" vertical="bottom" textRotation="0" wrapText="true" shrinkToFit="false"/>
    </xf>
    <xf xfId="0" fontId="36" numFmtId="0" fillId="2" borderId="0" applyFont="1" applyNumberFormat="0" applyFill="0" applyBorder="0" applyAlignment="1">
      <alignment horizontal="center" vertical="bottom" textRotation="0" wrapText="true" shrinkToFit="false"/>
    </xf>
    <xf xfId="0" fontId="36" numFmtId="0" fillId="2" borderId="11" applyFont="1" applyNumberFormat="0" applyFill="0" applyBorder="1" applyAlignment="1">
      <alignment horizontal="center" vertical="bottom" textRotation="0" wrapText="true" shrinkToFit="false"/>
    </xf>
    <xf xfId="0" fontId="13" numFmtId="175" fillId="2" borderId="3" applyFont="1" applyNumberFormat="1" applyFill="0" applyBorder="1" applyAlignment="1">
      <alignment horizontal="center" vertical="top" textRotation="0" wrapText="true" shrinkToFit="false"/>
    </xf>
    <xf xfId="0" fontId="13" numFmtId="175" fillId="2" borderId="4" applyFont="1" applyNumberFormat="1" applyFill="0" applyBorder="1" applyAlignment="1">
      <alignment horizontal="center" vertical="top" textRotation="0" wrapText="true" shrinkToFit="false"/>
    </xf>
    <xf xfId="0" fontId="13" numFmtId="175" fillId="2" borderId="5" applyFont="1" applyNumberFormat="1" applyFill="0" applyBorder="1" applyAlignment="1">
      <alignment horizontal="center" vertical="top" textRotation="0" wrapText="true" shrinkToFit="false"/>
    </xf>
    <xf xfId="0" fontId="13" numFmtId="0" fillId="2" borderId="3" applyFont="1" applyNumberFormat="0" applyFill="0" applyBorder="1" applyAlignment="1">
      <alignment horizontal="center" vertical="top" textRotation="0" wrapText="true" shrinkToFit="false"/>
    </xf>
    <xf xfId="0" fontId="13" numFmtId="0" fillId="2" borderId="4" applyFont="1" applyNumberFormat="0" applyFill="0" applyBorder="1" applyAlignment="1">
      <alignment horizontal="center" vertical="top" textRotation="0" wrapText="true" shrinkToFit="false"/>
    </xf>
    <xf xfId="0" fontId="13" numFmtId="0" fillId="2" borderId="5" applyFont="1" applyNumberFormat="0" applyFill="0" applyBorder="1" applyAlignment="1">
      <alignment horizontal="center" vertical="top" textRotation="0" wrapText="true" shrinkToFit="false"/>
    </xf>
    <xf xfId="0" fontId="13" numFmtId="0" fillId="2" borderId="3" applyFont="1" applyNumberFormat="0" applyFill="0" applyBorder="1" applyAlignment="1">
      <alignment horizontal="center" vertical="center" textRotation="0" wrapText="true" shrinkToFit="false"/>
    </xf>
    <xf xfId="0" fontId="13" numFmtId="0" fillId="2" borderId="4" applyFont="1" applyNumberFormat="0" applyFill="0" applyBorder="1" applyAlignment="1">
      <alignment horizontal="center" vertical="center" textRotation="0" wrapText="true" shrinkToFit="false"/>
    </xf>
    <xf xfId="0" fontId="13" numFmtId="0" fillId="2" borderId="5" applyFont="1" applyNumberFormat="0" applyFill="0" applyBorder="1" applyAlignment="1">
      <alignment horizontal="center" vertical="center" textRotation="0" wrapText="true" shrinkToFit="false"/>
    </xf>
    <xf xfId="0" fontId="8" numFmtId="0" fillId="2" borderId="10" applyFont="1" applyNumberFormat="0" applyFill="0" applyBorder="1" applyAlignment="1">
      <alignment horizontal="justify" vertical="top" textRotation="0" wrapText="true" shrinkToFit="false"/>
    </xf>
    <xf xfId="0" fontId="8" numFmtId="0" fillId="2" borderId="2" applyFont="1" applyNumberFormat="0" applyFill="0" applyBorder="1" applyAlignment="1">
      <alignment horizontal="justify" vertical="top" textRotation="0" wrapText="true" shrinkToFit="false"/>
    </xf>
    <xf xfId="0" fontId="8" numFmtId="0" fillId="2" borderId="12" applyFont="1" applyNumberFormat="0" applyFill="0" applyBorder="1" applyAlignment="1">
      <alignment horizontal="justify" vertical="top" textRotation="0" wrapText="true" shrinkToFit="false"/>
    </xf>
    <xf xfId="0" fontId="8" numFmtId="0" fillId="2" borderId="9" applyFont="1" applyNumberFormat="0" applyFill="0" applyBorder="1" applyAlignment="1">
      <alignment horizontal="justify" vertical="top" textRotation="0" wrapText="true" shrinkToFit="false"/>
    </xf>
    <xf xfId="0" fontId="8" numFmtId="0" fillId="2" borderId="0" applyFont="1" applyNumberFormat="0" applyFill="0" applyBorder="0" applyAlignment="1">
      <alignment horizontal="justify" vertical="top" textRotation="0" wrapText="true" shrinkToFit="false"/>
    </xf>
    <xf xfId="0" fontId="8" numFmtId="0" fillId="2" borderId="11" applyFont="1" applyNumberFormat="0" applyFill="0" applyBorder="1" applyAlignment="1">
      <alignment horizontal="justify" vertical="top" textRotation="0" wrapText="true" shrinkToFit="false"/>
    </xf>
    <xf xfId="0" fontId="13" numFmtId="0" fillId="2" borderId="9" applyFont="1" applyNumberFormat="0" applyFill="0" applyBorder="1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11" applyFont="1" applyNumberFormat="0" applyFill="0" applyBorder="1" applyAlignment="1">
      <alignment horizontal="center" vertical="bottom" textRotation="0" wrapText="true" shrinkToFit="false"/>
    </xf>
    <xf xfId="0" fontId="8" numFmtId="0" fillId="2" borderId="9" applyFont="1" applyNumberFormat="0" applyFill="0" applyBorder="1" applyAlignment="1">
      <alignment horizontal="center" vertical="center" textRotation="0" wrapText="true" shrinkToFit="false"/>
    </xf>
    <xf xfId="0" fontId="8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1" applyFont="1" applyNumberFormat="0" applyFill="0" applyBorder="1" applyAlignment="1">
      <alignment horizontal="center" vertical="center" textRotation="0" wrapText="true" shrinkToFit="false"/>
    </xf>
    <xf xfId="0" fontId="8" quotePrefix="1" numFmtId="0" fillId="2" borderId="9" applyFont="1" applyNumberFormat="0" applyFill="0" applyBorder="1" applyAlignment="1">
      <alignment horizontal="center" vertical="center" textRotation="0" wrapText="true" shrinkToFit="false"/>
    </xf>
    <xf xfId="0" fontId="8" quotePrefix="1" numFmtId="0" fillId="2" borderId="0" applyFont="1" applyNumberFormat="0" applyFill="0" applyBorder="0" applyAlignment="1">
      <alignment horizontal="center" vertical="center" textRotation="0" wrapText="true" shrinkToFit="false"/>
    </xf>
    <xf xfId="0" fontId="8" quotePrefix="1" numFmtId="0" fillId="2" borderId="11" applyFont="1" applyNumberFormat="0" applyFill="0" applyBorder="1" applyAlignment="1">
      <alignment horizontal="center" vertical="center" textRotation="0" wrapText="true" shrinkToFit="false"/>
    </xf>
    <xf xfId="0" fontId="36" numFmtId="3" fillId="16" borderId="9" applyFont="1" applyNumberFormat="1" applyFill="1" applyBorder="1" applyAlignment="1">
      <alignment horizontal="center" vertical="bottom" textRotation="0" wrapText="true" shrinkToFit="false"/>
    </xf>
    <xf xfId="0" fontId="36" numFmtId="3" fillId="16" borderId="0" applyFont="1" applyNumberFormat="1" applyFill="1" applyBorder="0" applyAlignment="1">
      <alignment horizontal="center" vertical="bottom" textRotation="0" wrapText="true" shrinkToFit="false"/>
    </xf>
    <xf xfId="0" fontId="36" numFmtId="3" fillId="16" borderId="11" applyFont="1" applyNumberFormat="1" applyFill="1" applyBorder="1" applyAlignment="1">
      <alignment horizontal="center" vertical="bottom" textRotation="0" wrapText="true" shrinkToFit="false"/>
    </xf>
    <xf xfId="0" fontId="13" numFmtId="175" fillId="16" borderId="3" applyFont="1" applyNumberFormat="1" applyFill="1" applyBorder="1" applyAlignment="1">
      <alignment horizontal="center" vertical="center" textRotation="0" wrapText="true" shrinkToFit="false"/>
    </xf>
    <xf xfId="0" fontId="13" numFmtId="175" fillId="16" borderId="4" applyFont="1" applyNumberFormat="1" applyFill="1" applyBorder="1" applyAlignment="1">
      <alignment horizontal="center" vertical="center" textRotation="0" wrapText="true" shrinkToFit="false"/>
    </xf>
    <xf xfId="0" fontId="13" numFmtId="175" fillId="16" borderId="5" applyFont="1" applyNumberFormat="1" applyFill="1" applyBorder="1" applyAlignment="1">
      <alignment horizontal="center" vertical="center" textRotation="0" wrapText="true" shrinkToFit="false"/>
    </xf>
    <xf xfId="0" fontId="13" numFmtId="0" fillId="16" borderId="3" applyFont="1" applyNumberFormat="0" applyFill="1" applyBorder="1" applyAlignment="1">
      <alignment horizontal="center" vertical="center" textRotation="0" wrapText="true" shrinkToFit="false"/>
    </xf>
    <xf xfId="0" fontId="13" numFmtId="0" fillId="16" borderId="4" applyFont="1" applyNumberFormat="0" applyFill="1" applyBorder="1" applyAlignment="1">
      <alignment horizontal="center" vertical="center" textRotation="0" wrapText="true" shrinkToFit="false"/>
    </xf>
    <xf xfId="0" fontId="13" numFmtId="0" fillId="16" borderId="5" applyFont="1" applyNumberFormat="0" applyFill="1" applyBorder="1" applyAlignment="1">
      <alignment horizontal="center" vertical="center" textRotation="0" wrapText="true" shrinkToFit="false"/>
    </xf>
    <xf xfId="0" fontId="8" numFmtId="0" fillId="2" borderId="9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8" numFmtId="0" fillId="2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  <xf xfId="0" fontId="8" numFmtId="0" fillId="2" borderId="11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13" numFmtId="175" fillId="2" borderId="3" applyFont="1" applyNumberFormat="1" applyFill="0" applyBorder="1" applyAlignment="1">
      <alignment horizontal="center" vertical="center" textRotation="0" wrapText="true" shrinkToFit="false"/>
    </xf>
    <xf xfId="0" fontId="13" numFmtId="175" fillId="2" borderId="4" applyFont="1" applyNumberFormat="1" applyFill="0" applyBorder="1" applyAlignment="1">
      <alignment horizontal="center" vertical="center" textRotation="0" wrapText="true" shrinkToFit="false"/>
    </xf>
    <xf xfId="0" fontId="13" numFmtId="175" fillId="2" borderId="5" applyFont="1" applyNumberFormat="1" applyFill="0" applyBorder="1" applyAlignment="1">
      <alignment horizontal="center" vertical="center" textRotation="0" wrapText="true" shrinkToFit="false"/>
    </xf>
    <xf xfId="0" fontId="6" numFmtId="165" fillId="2" borderId="27" applyFont="1" applyNumberFormat="1" applyFill="0" applyBorder="1" applyAlignment="1">
      <alignment horizontal="left" vertical="center" textRotation="0" wrapText="true" shrinkToFit="false"/>
    </xf>
    <xf xfId="0" fontId="6" numFmtId="0" fillId="2" borderId="16" applyFont="1" applyNumberFormat="0" applyFill="0" applyBorder="1" applyAlignment="1">
      <alignment horizontal="general" vertical="center" textRotation="0" wrapText="false" shrinkToFit="false"/>
    </xf>
    <xf xfId="0" fontId="6" numFmtId="0" fillId="2" borderId="33" applyFont="1" applyNumberFormat="0" applyFill="0" applyBorder="1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center" vertical="center" textRotation="0" wrapText="true" shrinkToFit="false"/>
    </xf>
    <xf xfId="0" fontId="0" numFmtId="0" fillId="2" borderId="7" applyFont="0" applyNumberFormat="0" applyFill="0" applyBorder="1" applyAlignment="1">
      <alignment horizontal="center" vertical="center" textRotation="0" wrapText="true" shrinkToFit="false"/>
    </xf>
    <xf xfId="0" fontId="0" numFmtId="164" fillId="2" borderId="27" applyFont="0" applyNumberFormat="1" applyFill="0" applyBorder="1" applyAlignment="1">
      <alignment horizontal="center" vertical="center" textRotation="0" wrapText="false" shrinkToFit="false"/>
    </xf>
    <xf xfId="0" fontId="0" numFmtId="164" fillId="2" borderId="16" applyFont="0" applyNumberFormat="1" applyFill="0" applyBorder="1" applyAlignment="1">
      <alignment horizontal="center" vertical="center" textRotation="0" wrapText="false" shrinkToFit="false"/>
    </xf>
    <xf xfId="0" fontId="0" numFmtId="164" fillId="2" borderId="33" applyFont="0" applyNumberFormat="1" applyFill="0" applyBorder="1" applyAlignment="1">
      <alignment horizontal="center" vertical="center" textRotation="0" wrapText="false" shrinkToFit="false"/>
    </xf>
    <xf xfId="0" fontId="9" numFmtId="0" fillId="2" borderId="9" applyFont="1" applyNumberFormat="0" applyFill="0" applyBorder="1" applyAlignment="1">
      <alignment horizontal="left" vertical="bottom" textRotation="0" wrapText="false" shrinkToFit="false" indent="1"/>
    </xf>
    <xf xfId="0" fontId="9" numFmtId="0" fillId="2" borderId="11" applyFont="1" applyNumberFormat="0" applyFill="0" applyBorder="1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11" applyFont="1" applyNumberFormat="0" applyFill="0" applyBorder="1" applyAlignment="1">
      <alignment horizontal="left" vertical="bottom" textRotation="0" wrapText="false" shrinkToFit="false"/>
    </xf>
    <xf xfId="0" fontId="37" numFmtId="0" fillId="2" borderId="8" applyFont="1" applyNumberFormat="0" applyFill="0" applyBorder="1" applyAlignment="1">
      <alignment horizontal="center" vertical="bottom" textRotation="0" wrapText="false" shrinkToFit="false"/>
    </xf>
    <xf xfId="0" fontId="37" numFmtId="0" fillId="2" borderId="9" applyFont="1" applyNumberFormat="0" applyFill="0" applyBorder="1" applyAlignment="1">
      <alignment horizontal="center" vertical="bottom" textRotation="0" wrapText="false" shrinkToFit="false"/>
    </xf>
    <xf xfId="0" fontId="37" numFmtId="0" fillId="2" borderId="8" applyFont="1" applyNumberFormat="0" applyFill="0" applyBorder="1" applyAlignment="1">
      <alignment horizontal="center" vertical="bottom" textRotation="0" wrapText="false" shrinkToFit="false"/>
    </xf>
    <xf xfId="0" fontId="11" numFmtId="171" fillId="2" borderId="0" applyFont="1" applyNumberFormat="1" applyFill="0" applyBorder="0" applyAlignment="1">
      <alignment horizontal="left" vertical="bottom" textRotation="0" wrapText="false" shrinkToFit="false"/>
    </xf>
    <xf xfId="0" fontId="9" numFmtId="0" fillId="2" borderId="11" applyFont="1" applyNumberFormat="0" applyFill="0" applyBorder="1" applyAlignment="1">
      <alignment horizontal="left" vertical="top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false" shrinkToFit="false"/>
    </xf>
    <xf xfId="0" fontId="9" numFmtId="0" fillId="2" borderId="11" applyFont="1" applyNumberFormat="0" applyFill="0" applyBorder="1" applyAlignment="1">
      <alignment horizontal="left" vertical="top" textRotation="0" wrapText="false" shrinkToFit="false"/>
    </xf>
    <xf xfId="0" fontId="9" numFmtId="0" fillId="2" borderId="0" applyFont="1" applyNumberFormat="0" applyFill="0" applyBorder="0" applyAlignment="1">
      <alignment horizontal="justify" vertical="top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6" applyFont="0" applyNumberFormat="0" applyFill="0" applyBorder="1" applyAlignment="0">
      <alignment horizontal="general" vertical="bottom" textRotation="0" wrapText="false" shrinkToFit="false"/>
    </xf>
    <xf xfId="0" fontId="0" numFmtId="0" fillId="2" borderId="33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justify" vertical="top" textRotation="0" wrapText="true" shrinkToFit="false"/>
    </xf>
    <xf xfId="0" fontId="0" numFmtId="0" fillId="2" borderId="0" applyFont="0" applyNumberFormat="0" applyFill="0" applyBorder="0" applyAlignment="1" applyProtection="true">
      <alignment horizontal="left" vertical="top" textRotation="0" wrapText="false" shrinkToFit="false"/>
      <protection locked="false"/>
    </xf>
    <xf xfId="0" fontId="0" numFmtId="0" fillId="2" borderId="10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12" applyFont="0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1">
      <alignment horizontal="center" vertical="center" textRotation="0" wrapText="false" shrinkToFit="false"/>
    </xf>
    <xf xfId="0" fontId="0" numFmtId="0" fillId="2" borderId="9" applyFont="0" applyNumberFormat="0" applyFill="0" applyBorder="1" applyAlignment="1">
      <alignment horizontal="center" vertical="center" textRotation="0" wrapText="true" shrinkToFit="false"/>
    </xf>
    <xf xfId="0" fontId="0" quotePrefix="1" numFmtId="176" fillId="2" borderId="0" applyFont="0" applyNumberFormat="1" applyFill="0" applyBorder="0" applyAlignment="1">
      <alignment horizontal="left" vertical="center" textRotation="0" wrapText="false" shrinkToFit="false"/>
    </xf>
    <xf xfId="0" fontId="0" numFmtId="176" fillId="2" borderId="0" applyFont="0" applyNumberFormat="1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image13.png"/><Relationship Id="rId2" Type="http://schemas.openxmlformats.org/officeDocument/2006/relationships/image" Target="../media/image24.png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image" Target="../media/image35.png"/><Relationship Id="rId2" Type="http://schemas.openxmlformats.org/officeDocument/2006/relationships/image" Target="../media/image36.png"/></Relationships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57150</xdr:rowOff>
    </xdr:from>
    <xdr:ext cx="857250" cy="628650"/>
    <xdr:pic>
      <xdr:nvPicPr>
        <xdr:cNvPr id="1" name="Picture 1" descr="Description: C:\Users\KHOIRIYAH\Documents\VCD\Logo BPS.gi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47625</xdr:colOff>
      <xdr:row>32</xdr:row>
      <xdr:rowOff>238125</xdr:rowOff>
    </xdr:from>
    <xdr:ext cx="895350" cy="571500"/>
    <xdr:pic>
      <xdr:nvPicPr>
        <xdr:cNvPr id="2" name="Picture 3" descr="E:\ttd pak agus\ttd pak agus-0001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57150</xdr:rowOff>
    </xdr:from>
    <xdr:ext cx="857250" cy="561975"/>
    <xdr:pic>
      <xdr:nvPicPr>
        <xdr:cNvPr id="1" name="Picture 1" descr="Description: C:\Users\KHOIRIYAH\Documents\VCD\Logo BPS.gi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47625</xdr:colOff>
      <xdr:row>32</xdr:row>
      <xdr:rowOff>238125</xdr:rowOff>
    </xdr:from>
    <xdr:ext cx="895350" cy="571500"/>
    <xdr:pic>
      <xdr:nvPicPr>
        <xdr:cNvPr id="2" name="Picture 4" descr="E:\ttd pak agus\ttd pak agus-0001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0</xdr:row>
      <xdr:rowOff>57150</xdr:rowOff>
    </xdr:from>
    <xdr:ext cx="1019175" cy="781050"/>
    <xdr:pic>
      <xdr:nvPicPr>
        <xdr:cNvPr id="1" name="Picture 1" descr="BPS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123825</xdr:colOff>
      <xdr:row>0</xdr:row>
      <xdr:rowOff>57150</xdr:rowOff>
    </xdr:from>
    <xdr:ext cx="1019175" cy="781050"/>
    <xdr:pic>
      <xdr:nvPicPr>
        <xdr:cNvPr id="2" name="Picture 1" descr="BPS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4.vml"/><Relationship Id="rId_comments1" Type="http://schemas.openxmlformats.org/officeDocument/2006/relationships/comments" Target="../comments4.xml"/></Relationships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FF0000"/>
    <outlinePr summaryBelow="1" summaryRight="1"/>
  </sheetPr>
  <dimension ref="A1:C11"/>
  <sheetViews>
    <sheetView tabSelected="0" workbookViewId="0" showGridLines="false" showRowColHeaders="1">
      <selection activeCell="C11" sqref="C11"/>
    </sheetView>
  </sheetViews>
  <sheetFormatPr defaultRowHeight="14.4" outlineLevelRow="0" outlineLevelCol="0"/>
  <cols>
    <col min="1" max="1" width="5" customWidth="true" style="0"/>
    <col min="2" max="2" width="4.28515625" customWidth="true" style="0"/>
  </cols>
  <sheetData>
    <row r="1" spans="1:3">
      <c r="A1" s="278" t="s">
        <v>0</v>
      </c>
    </row>
    <row r="3" spans="1:3">
      <c r="A3">
        <v>1</v>
      </c>
      <c r="B3" s="278" t="s">
        <v>1</v>
      </c>
    </row>
    <row r="4" spans="1:3">
      <c r="B4" s="278" t="s">
        <v>2</v>
      </c>
      <c r="C4" s="278" t="s">
        <v>3</v>
      </c>
    </row>
    <row r="5" spans="1:3">
      <c r="B5" s="278" t="s">
        <v>4</v>
      </c>
      <c r="C5" s="278" t="s">
        <v>5</v>
      </c>
    </row>
    <row r="6" spans="1:3">
      <c r="C6" s="278" t="s">
        <v>6</v>
      </c>
    </row>
    <row r="7" spans="1:3">
      <c r="A7">
        <v>2</v>
      </c>
      <c r="B7" s="278" t="s">
        <v>7</v>
      </c>
    </row>
    <row r="8" spans="1:3">
      <c r="A8">
        <v>3</v>
      </c>
      <c r="B8" s="278" t="s">
        <v>8</v>
      </c>
    </row>
    <row r="9" spans="1:3">
      <c r="A9">
        <v>4</v>
      </c>
      <c r="B9" s="278" t="s">
        <v>9</v>
      </c>
    </row>
    <row r="10" spans="1:3">
      <c r="A10">
        <v>5</v>
      </c>
      <c r="B10" s="278" t="s">
        <v>10</v>
      </c>
    </row>
    <row r="11" spans="1:3">
      <c r="A11">
        <v>6</v>
      </c>
      <c r="B11" s="278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FF0000"/>
    <outlinePr summaryBelow="1" summaryRight="1"/>
  </sheetPr>
  <dimension ref="A1:Y20"/>
  <sheetViews>
    <sheetView tabSelected="0" workbookViewId="0" showGridLines="true" showRowColHeaders="1">
      <selection activeCell="A17" sqref="A17"/>
    </sheetView>
  </sheetViews>
  <sheetFormatPr customHeight="true" defaultRowHeight="16.5" outlineLevelRow="0" outlineLevelCol="0"/>
  <cols>
    <col min="1" max="1" width="10.5703125" customWidth="true" style="0"/>
    <col min="2" max="2" width="4.140625" customWidth="true" style="0"/>
    <col min="3" max="3" width="4.140625" customWidth="true" style="0"/>
    <col min="4" max="4" width="9.7109375" customWidth="true" style="0"/>
    <col min="5" max="5" width="10.7109375" customWidth="true" style="0"/>
    <col min="6" max="6" width="4.5703125" customWidth="true" style="0"/>
    <col min="7" max="7" width="4.5703125" customWidth="true" style="0"/>
    <col min="8" max="8" width="10.7109375" customWidth="true" style="0"/>
    <col min="9" max="9" width="10.7109375" customWidth="true" style="0"/>
    <col min="10" max="10" width="4.140625" customWidth="true" style="0"/>
    <col min="11" max="11" width="4.140625" customWidth="true" style="0"/>
    <col min="12" max="12" width="10.7109375" customWidth="true" style="0"/>
    <col min="13" max="13" width="10.7109375" customWidth="true" style="0"/>
    <col min="14" max="14" width="4" customWidth="true" style="0"/>
    <col min="15" max="15" width="4" customWidth="true" style="0"/>
    <col min="16" max="16" width="10.42578125" customWidth="true" style="0"/>
    <col min="17" max="17" width="10.42578125" customWidth="true" style="0"/>
    <col min="20" max="20" width="12.42578125" customWidth="true" style="0"/>
    <col min="21" max="21" width="23.140625" customWidth="true" style="0"/>
    <col min="24" max="24" width="30.85546875" customWidth="true" style="0"/>
    <col min="25" max="25" width="30.85546875" customWidth="true" style="0"/>
  </cols>
  <sheetData>
    <row r="1" spans="1:25" customHeight="1" ht="16.5">
      <c r="A1" s="587" t="s">
        <v>12</v>
      </c>
      <c r="B1" s="587"/>
      <c r="C1" s="587"/>
      <c r="D1" s="587"/>
      <c r="E1" s="587"/>
      <c r="F1" s="587"/>
      <c r="G1" s="587"/>
      <c r="H1" s="587"/>
      <c r="I1" s="587"/>
      <c r="J1" s="587"/>
      <c r="K1" s="587"/>
      <c r="L1" s="587"/>
      <c r="M1" s="587"/>
      <c r="N1" s="587"/>
      <c r="O1" s="587"/>
      <c r="P1" s="587"/>
      <c r="Q1" s="587"/>
    </row>
    <row r="3" spans="1:25" customHeight="1" ht="16.5">
      <c r="A3" s="588" t="s">
        <v>13</v>
      </c>
      <c r="B3" s="589" t="s">
        <v>14</v>
      </c>
      <c r="C3" s="589"/>
      <c r="D3" s="589"/>
      <c r="E3" s="589"/>
      <c r="F3" s="589" t="s">
        <v>15</v>
      </c>
      <c r="G3" s="589"/>
      <c r="H3" s="589"/>
      <c r="I3" s="589"/>
      <c r="J3" s="589" t="s">
        <v>16</v>
      </c>
      <c r="K3" s="589"/>
      <c r="L3" s="589"/>
      <c r="M3" s="589"/>
      <c r="N3" s="589" t="s">
        <v>17</v>
      </c>
      <c r="O3" s="589"/>
      <c r="P3" s="589"/>
      <c r="Q3" s="589"/>
      <c r="S3" s="591" t="s">
        <v>18</v>
      </c>
      <c r="T3" s="588"/>
      <c r="U3" s="588"/>
      <c r="V3" s="316"/>
    </row>
    <row r="4" spans="1:25" customHeight="1" ht="30.75">
      <c r="A4" s="588"/>
      <c r="B4" s="590" t="s">
        <v>19</v>
      </c>
      <c r="C4" s="590"/>
      <c r="D4" s="434" t="s">
        <v>20</v>
      </c>
      <c r="E4" s="434" t="s">
        <v>21</v>
      </c>
      <c r="F4" s="590" t="s">
        <v>19</v>
      </c>
      <c r="G4" s="590"/>
      <c r="H4" s="434" t="s">
        <v>20</v>
      </c>
      <c r="I4" s="434" t="s">
        <v>21</v>
      </c>
      <c r="J4" s="590" t="s">
        <v>19</v>
      </c>
      <c r="K4" s="590"/>
      <c r="L4" s="434" t="s">
        <v>20</v>
      </c>
      <c r="M4" s="434" t="s">
        <v>21</v>
      </c>
      <c r="N4" s="590" t="s">
        <v>19</v>
      </c>
      <c r="O4" s="590"/>
      <c r="P4" s="434" t="s">
        <v>20</v>
      </c>
      <c r="Q4" s="434" t="s">
        <v>21</v>
      </c>
      <c r="S4" s="317" t="s">
        <v>22</v>
      </c>
      <c r="T4" s="317" t="s">
        <v>13</v>
      </c>
      <c r="U4" s="318" t="s">
        <v>23</v>
      </c>
      <c r="V4" s="316"/>
    </row>
    <row r="5" spans="1:25" customHeight="1" ht="16.5">
      <c r="A5" s="312" t="s">
        <v>24</v>
      </c>
      <c r="B5" s="313">
        <v>8</v>
      </c>
      <c r="C5" s="433" t="s">
        <v>25</v>
      </c>
      <c r="D5" s="314">
        <v>75000</v>
      </c>
      <c r="E5" s="314" t="str">
        <f>B5*D5</f>
        <v>0</v>
      </c>
      <c r="F5" s="313">
        <v>6</v>
      </c>
      <c r="G5" s="433" t="s">
        <v>25</v>
      </c>
      <c r="H5" s="314">
        <v>75000</v>
      </c>
      <c r="I5" s="314" t="str">
        <f>F5*H5</f>
        <v>0</v>
      </c>
      <c r="J5" s="313">
        <v>3</v>
      </c>
      <c r="K5" s="433" t="s">
        <v>25</v>
      </c>
      <c r="L5" s="314">
        <v>75000</v>
      </c>
      <c r="M5" s="314" t="str">
        <f>J5*L5</f>
        <v>0</v>
      </c>
      <c r="N5" s="313">
        <v>7</v>
      </c>
      <c r="O5" s="433" t="s">
        <v>25</v>
      </c>
      <c r="P5" s="314">
        <v>75000</v>
      </c>
      <c r="Q5" s="314" t="str">
        <f>N5*P5</f>
        <v>0</v>
      </c>
      <c r="S5" s="319">
        <v>7601</v>
      </c>
      <c r="T5" s="320" t="s">
        <v>24</v>
      </c>
      <c r="U5" s="321">
        <v>3135000</v>
      </c>
      <c r="V5" s="316"/>
    </row>
    <row r="6" spans="1:25" customHeight="1" ht="16.5">
      <c r="A6" s="312" t="s">
        <v>26</v>
      </c>
      <c r="B6" s="313">
        <v>9</v>
      </c>
      <c r="C6" s="433" t="s">
        <v>25</v>
      </c>
      <c r="D6" s="314">
        <v>75000</v>
      </c>
      <c r="E6" s="314" t="str">
        <f>B6*D6</f>
        <v>0</v>
      </c>
      <c r="F6" s="313">
        <v>7</v>
      </c>
      <c r="G6" s="433" t="s">
        <v>25</v>
      </c>
      <c r="H6" s="314">
        <v>75000</v>
      </c>
      <c r="I6" s="314" t="str">
        <f>F6*H6</f>
        <v>0</v>
      </c>
      <c r="J6" s="313">
        <v>4</v>
      </c>
      <c r="K6" s="433" t="s">
        <v>25</v>
      </c>
      <c r="L6" s="314">
        <v>75000</v>
      </c>
      <c r="M6" s="314" t="str">
        <f>J6*L6</f>
        <v>0</v>
      </c>
      <c r="N6" s="313">
        <v>7</v>
      </c>
      <c r="O6" s="433" t="s">
        <v>25</v>
      </c>
      <c r="P6" s="314">
        <v>75000</v>
      </c>
      <c r="Q6" s="314" t="str">
        <f>N6*P6</f>
        <v>0</v>
      </c>
      <c r="S6" s="319">
        <v>7603</v>
      </c>
      <c r="T6" s="320" t="s">
        <v>27</v>
      </c>
      <c r="U6" s="321">
        <v>5525000</v>
      </c>
      <c r="V6" s="316"/>
    </row>
    <row r="7" spans="1:25" customHeight="1" ht="16.5">
      <c r="A7" s="312" t="s">
        <v>27</v>
      </c>
      <c r="B7" s="313">
        <v>8</v>
      </c>
      <c r="C7" s="433" t="s">
        <v>25</v>
      </c>
      <c r="D7" s="314">
        <v>75000</v>
      </c>
      <c r="E7" s="314" t="str">
        <f>B7*D7</f>
        <v>0</v>
      </c>
      <c r="F7" s="313">
        <v>6</v>
      </c>
      <c r="G7" s="433" t="s">
        <v>25</v>
      </c>
      <c r="H7" s="314">
        <v>75000</v>
      </c>
      <c r="I7" s="314" t="str">
        <f>F7*H7</f>
        <v>0</v>
      </c>
      <c r="J7" s="313">
        <v>3</v>
      </c>
      <c r="K7" s="433" t="s">
        <v>25</v>
      </c>
      <c r="L7" s="314">
        <v>75000</v>
      </c>
      <c r="M7" s="314" t="str">
        <f>J7*L7</f>
        <v>0</v>
      </c>
      <c r="N7" s="313">
        <v>7</v>
      </c>
      <c r="O7" s="433" t="s">
        <v>25</v>
      </c>
      <c r="P7" s="314">
        <v>75000</v>
      </c>
      <c r="Q7" s="314" t="str">
        <f>N7*P7</f>
        <v>0</v>
      </c>
      <c r="S7" s="319">
        <v>7604</v>
      </c>
      <c r="T7" s="320" t="s">
        <v>28</v>
      </c>
      <c r="U7" s="321">
        <v>3190000</v>
      </c>
      <c r="V7" s="316"/>
    </row>
    <row r="8" spans="1:25" customHeight="1" ht="16.5">
      <c r="A8" s="312" t="s">
        <v>28</v>
      </c>
      <c r="B8" s="313">
        <v>9</v>
      </c>
      <c r="C8" s="433" t="s">
        <v>25</v>
      </c>
      <c r="D8" s="314">
        <v>75000</v>
      </c>
      <c r="E8" s="314" t="str">
        <f>B8*D8</f>
        <v>0</v>
      </c>
      <c r="F8" s="313">
        <v>6</v>
      </c>
      <c r="G8" s="433" t="s">
        <v>25</v>
      </c>
      <c r="H8" s="314">
        <v>75000</v>
      </c>
      <c r="I8" s="314" t="str">
        <f>F8*H8</f>
        <v>0</v>
      </c>
      <c r="J8" s="313">
        <v>3</v>
      </c>
      <c r="K8" s="433" t="s">
        <v>25</v>
      </c>
      <c r="L8" s="314">
        <v>75000</v>
      </c>
      <c r="M8" s="314" t="str">
        <f>J8*L8</f>
        <v>0</v>
      </c>
      <c r="N8" s="313">
        <v>6</v>
      </c>
      <c r="O8" s="433" t="s">
        <v>25</v>
      </c>
      <c r="P8" s="314">
        <v>75000</v>
      </c>
      <c r="Q8" s="314" t="str">
        <f>N8*P8</f>
        <v>0</v>
      </c>
      <c r="S8" s="319">
        <v>7605</v>
      </c>
      <c r="T8" s="320" t="s">
        <v>29</v>
      </c>
      <c r="U8" s="321">
        <v>3300000</v>
      </c>
      <c r="V8" s="316"/>
    </row>
    <row r="9" spans="1:25" customHeight="1" ht="16.5">
      <c r="A9" s="312" t="s">
        <v>29</v>
      </c>
      <c r="B9" s="313">
        <v>8</v>
      </c>
      <c r="C9" s="433" t="s">
        <v>25</v>
      </c>
      <c r="D9" s="314">
        <v>75000</v>
      </c>
      <c r="E9" s="314" t="str">
        <f>B9*D9</f>
        <v>0</v>
      </c>
      <c r="F9" s="313">
        <v>6</v>
      </c>
      <c r="G9" s="433" t="s">
        <v>25</v>
      </c>
      <c r="H9" s="314">
        <v>75000</v>
      </c>
      <c r="I9" s="314" t="str">
        <f>F9*H9</f>
        <v>0</v>
      </c>
      <c r="J9" s="313">
        <v>4</v>
      </c>
      <c r="K9" s="433" t="s">
        <v>25</v>
      </c>
      <c r="L9" s="314">
        <v>75000</v>
      </c>
      <c r="M9" s="314" t="str">
        <f>J9*L9</f>
        <v>0</v>
      </c>
      <c r="N9" s="313">
        <v>7</v>
      </c>
      <c r="O9" s="433" t="s">
        <v>25</v>
      </c>
      <c r="P9" s="314">
        <v>75000</v>
      </c>
      <c r="Q9" s="314" t="str">
        <f>N9*P9</f>
        <v>0</v>
      </c>
      <c r="S9" s="319" t="s">
        <v>30</v>
      </c>
      <c r="T9" s="319"/>
      <c r="U9" s="321">
        <v>15150000</v>
      </c>
      <c r="V9" s="316"/>
    </row>
    <row r="10" spans="1:25" customHeight="1" ht="16.5">
      <c r="A10" s="312" t="s">
        <v>31</v>
      </c>
      <c r="B10" s="313">
        <v>8</v>
      </c>
      <c r="C10" s="433" t="s">
        <v>25</v>
      </c>
      <c r="D10" s="314">
        <v>75000</v>
      </c>
      <c r="E10" s="314" t="str">
        <f>B10*D10</f>
        <v>0</v>
      </c>
      <c r="F10" s="313">
        <v>6</v>
      </c>
      <c r="G10" s="433" t="s">
        <v>25</v>
      </c>
      <c r="H10" s="314">
        <v>75000</v>
      </c>
      <c r="I10" s="314" t="str">
        <f>F10*H10</f>
        <v>0</v>
      </c>
      <c r="J10" s="313">
        <v>3</v>
      </c>
      <c r="K10" s="433" t="s">
        <v>25</v>
      </c>
      <c r="L10" s="314">
        <v>75000</v>
      </c>
      <c r="M10" s="314" t="str">
        <f>J10*L10</f>
        <v>0</v>
      </c>
      <c r="N10" s="313">
        <v>6</v>
      </c>
      <c r="O10" s="433" t="s">
        <v>25</v>
      </c>
      <c r="P10" s="314">
        <v>75000</v>
      </c>
      <c r="Q10" s="314" t="str">
        <f>N10*P10</f>
        <v>0</v>
      </c>
      <c r="V10" s="316"/>
    </row>
    <row r="11" spans="1:25" customHeight="1" ht="16.5">
      <c r="A11" s="312" t="s">
        <v>32</v>
      </c>
      <c r="B11" s="313" t="str">
        <f>SUM(B5:B10)</f>
        <v>0</v>
      </c>
      <c r="C11" s="433" t="s">
        <v>25</v>
      </c>
      <c r="D11" s="314">
        <v>75000</v>
      </c>
      <c r="E11" s="315" t="str">
        <f>SUM(E5:E10)</f>
        <v>0</v>
      </c>
      <c r="F11" s="313" t="str">
        <f>SUM(F5:F10)</f>
        <v>0</v>
      </c>
      <c r="G11" s="433" t="s">
        <v>25</v>
      </c>
      <c r="H11" s="314">
        <v>75000</v>
      </c>
      <c r="I11" s="315" t="str">
        <f>SUM(I5:I10)</f>
        <v>0</v>
      </c>
      <c r="J11" s="313" t="str">
        <f>SUM(J5:J10)</f>
        <v>0</v>
      </c>
      <c r="K11" s="433" t="s">
        <v>25</v>
      </c>
      <c r="L11" s="314">
        <v>75000</v>
      </c>
      <c r="M11" s="315" t="str">
        <f>SUM(M5:M10)</f>
        <v>0</v>
      </c>
      <c r="N11" s="313" t="str">
        <f>SUM(N5:N10)</f>
        <v>0</v>
      </c>
      <c r="O11" s="433" t="s">
        <v>25</v>
      </c>
      <c r="P11" s="314">
        <v>75000</v>
      </c>
      <c r="Q11" s="315" t="str">
        <f>SUM(Q5:Q10)</f>
        <v>0</v>
      </c>
      <c r="X11" s="322"/>
    </row>
    <row r="12" spans="1:25" customHeight="1" ht="16.5">
      <c r="X12" s="323"/>
      <c r="Y12" s="324"/>
    </row>
    <row r="13" spans="1:25" customHeight="1" ht="16.5">
      <c r="A13" s="325" t="s">
        <v>33</v>
      </c>
    </row>
    <row r="14" spans="1:25" customHeight="1" ht="16.5">
      <c r="A14" s="322"/>
    </row>
    <row r="15" spans="1:25" customHeight="1" ht="16.5">
      <c r="A15" s="592" t="s">
        <v>34</v>
      </c>
      <c r="B15" s="592"/>
      <c r="C15" s="592"/>
      <c r="D15" s="592"/>
      <c r="E15" s="592"/>
      <c r="F15" s="592" t="s">
        <v>35</v>
      </c>
      <c r="G15" s="592"/>
      <c r="H15" s="592"/>
      <c r="I15" s="592"/>
      <c r="J15" s="592"/>
      <c r="K15" s="592"/>
    </row>
    <row r="16" spans="1:25" customHeight="1" ht="16.5">
      <c r="A16" s="585" t="s">
        <v>15</v>
      </c>
      <c r="B16" s="585"/>
      <c r="C16" s="585"/>
      <c r="D16" s="585"/>
      <c r="E16" s="585"/>
      <c r="F16" s="586" t="s">
        <v>36</v>
      </c>
      <c r="G16" s="586"/>
      <c r="H16" s="586"/>
      <c r="I16" s="586"/>
      <c r="J16" s="586"/>
      <c r="K16" s="586"/>
    </row>
    <row r="17" spans="1:25" customHeight="1" ht="16.5">
      <c r="A17" s="585" t="s">
        <v>16</v>
      </c>
      <c r="B17" s="585"/>
      <c r="C17" s="585"/>
      <c r="D17" s="585"/>
      <c r="E17" s="585"/>
      <c r="F17" s="586" t="s">
        <v>37</v>
      </c>
      <c r="G17" s="586"/>
      <c r="H17" s="586"/>
      <c r="I17" s="586"/>
      <c r="J17" s="586"/>
      <c r="K17" s="586"/>
    </row>
    <row r="18" spans="1:25" customHeight="1" ht="16.5">
      <c r="A18" s="585" t="s">
        <v>17</v>
      </c>
      <c r="B18" s="585"/>
      <c r="C18" s="585"/>
      <c r="D18" s="585"/>
      <c r="E18" s="585"/>
      <c r="F18" s="586" t="s">
        <v>38</v>
      </c>
      <c r="G18" s="586"/>
      <c r="H18" s="586"/>
      <c r="I18" s="586"/>
      <c r="J18" s="586"/>
      <c r="K18" s="586"/>
    </row>
    <row r="19" spans="1:25" customHeight="1" ht="16.5">
      <c r="A19" s="585" t="s">
        <v>18</v>
      </c>
      <c r="B19" s="585"/>
      <c r="C19" s="585"/>
      <c r="D19" s="585"/>
      <c r="E19" s="585"/>
      <c r="F19" s="586" t="s">
        <v>39</v>
      </c>
      <c r="G19" s="586"/>
      <c r="H19" s="586"/>
      <c r="I19" s="586"/>
      <c r="J19" s="586"/>
      <c r="K19" s="586"/>
    </row>
    <row r="20" spans="1:25" customHeight="1" ht="16.5">
      <c r="A20" s="585" t="s">
        <v>14</v>
      </c>
      <c r="B20" s="585"/>
      <c r="C20" s="585"/>
      <c r="D20" s="585"/>
      <c r="E20" s="585"/>
      <c r="F20" s="586" t="s">
        <v>39</v>
      </c>
      <c r="G20" s="586"/>
      <c r="H20" s="586"/>
      <c r="I20" s="586"/>
      <c r="J20" s="586"/>
      <c r="K20" s="58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S3:U3"/>
    <mergeCell ref="A15:E15"/>
    <mergeCell ref="A17:E17"/>
    <mergeCell ref="A18:E18"/>
    <mergeCell ref="A19:E19"/>
    <mergeCell ref="F15:K15"/>
    <mergeCell ref="F16:K16"/>
    <mergeCell ref="F17:K17"/>
    <mergeCell ref="F18:K18"/>
    <mergeCell ref="A16:E16"/>
    <mergeCell ref="A20:E20"/>
    <mergeCell ref="F19:K19"/>
    <mergeCell ref="F20:K20"/>
    <mergeCell ref="A1:Q1"/>
    <mergeCell ref="A3:A4"/>
    <mergeCell ref="B3:E3"/>
    <mergeCell ref="F3:I3"/>
    <mergeCell ref="J3:M3"/>
    <mergeCell ref="N3:Q3"/>
    <mergeCell ref="B4:C4"/>
    <mergeCell ref="F4:G4"/>
    <mergeCell ref="J4:K4"/>
    <mergeCell ref="N4:O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3"/>
  <sheetViews>
    <sheetView tabSelected="0" workbookViewId="0" view="pageBreakPreview" showGridLines="true" showRowColHeaders="1">
      <selection activeCell="A4" sqref="A4"/>
    </sheetView>
  </sheetViews>
  <sheetFormatPr defaultRowHeight="14.4" defaultColWidth="8.5703125" outlineLevelRow="0" outlineLevelCol="0"/>
  <cols>
    <col min="1" max="1" width="4" customWidth="true" style="326"/>
    <col min="2" max="2" width="24.140625" customWidth="true" style="327"/>
    <col min="3" max="3" width="20.28515625" customWidth="true" style="327"/>
    <col min="4" max="4" width="41.7109375" customWidth="true" style="331"/>
    <col min="5" max="5" width="21.42578125" customWidth="true" style="329"/>
    <col min="6" max="6" width="10.28515625" hidden="true" customWidth="true" style="329"/>
    <col min="7" max="7" width="10" hidden="true" customWidth="true" style="330"/>
    <col min="8" max="8" width="9.140625" hidden="true" customWidth="true" style="331"/>
    <col min="9" max="9" width="8.5703125" style="327"/>
  </cols>
  <sheetData>
    <row r="1" spans="1:9" customHeight="1" ht="13.5"/>
    <row r="2" spans="1:9" customHeight="1" ht="20.25">
      <c r="A2" s="435" t="s">
        <v>40</v>
      </c>
      <c r="B2" s="435" t="s">
        <v>41</v>
      </c>
      <c r="C2" s="435" t="s">
        <v>42</v>
      </c>
      <c r="D2" s="435" t="s">
        <v>43</v>
      </c>
      <c r="E2" s="593" t="s">
        <v>44</v>
      </c>
      <c r="F2" s="594"/>
      <c r="G2" s="595" t="s">
        <v>45</v>
      </c>
      <c r="H2" s="595"/>
    </row>
    <row r="3" spans="1:9" customHeight="1" ht="15">
      <c r="A3" s="432">
        <v>1</v>
      </c>
      <c r="B3" s="432">
        <v>2</v>
      </c>
      <c r="C3" s="432">
        <v>3</v>
      </c>
      <c r="D3" s="432">
        <v>4</v>
      </c>
      <c r="E3" s="432">
        <v>5</v>
      </c>
      <c r="F3" s="435" t="s">
        <v>46</v>
      </c>
      <c r="G3" s="332">
        <v>2016</v>
      </c>
      <c r="H3" s="333">
        <v>2017</v>
      </c>
    </row>
    <row r="4" spans="1:9" customHeight="1" ht="26.25" s="328" customFormat="1">
      <c r="A4" s="376">
        <v>1</v>
      </c>
      <c r="B4" s="467" t="s">
        <v>47</v>
      </c>
      <c r="C4" s="468" t="s">
        <v>48</v>
      </c>
      <c r="D4" s="377" t="s">
        <v>49</v>
      </c>
      <c r="E4" s="376" t="s">
        <v>50</v>
      </c>
      <c r="F4" s="334" t="s">
        <v>51</v>
      </c>
      <c r="G4" s="335" t="s">
        <v>52</v>
      </c>
      <c r="H4" s="336"/>
    </row>
    <row r="5" spans="1:9" customHeight="1" ht="26.25" s="328" customFormat="1">
      <c r="A5" s="367">
        <v>2</v>
      </c>
      <c r="B5" s="368" t="s">
        <v>53</v>
      </c>
      <c r="C5" s="368" t="s">
        <v>54</v>
      </c>
      <c r="D5" s="368" t="s">
        <v>55</v>
      </c>
      <c r="E5" s="369" t="s">
        <v>50</v>
      </c>
      <c r="F5" s="337">
        <v>42008</v>
      </c>
      <c r="G5" s="338"/>
      <c r="H5" s="339" t="s">
        <v>56</v>
      </c>
    </row>
    <row r="6" spans="1:9" customHeight="1" ht="26.25" s="328" customFormat="1">
      <c r="A6" s="370">
        <v>3</v>
      </c>
      <c r="B6" s="371" t="s">
        <v>57</v>
      </c>
      <c r="C6" s="371" t="s">
        <v>58</v>
      </c>
      <c r="D6" s="371" t="s">
        <v>59</v>
      </c>
      <c r="E6" s="372" t="s">
        <v>60</v>
      </c>
      <c r="F6" s="337" t="s">
        <v>61</v>
      </c>
      <c r="G6" s="354"/>
      <c r="H6" s="345"/>
    </row>
    <row r="7" spans="1:9" customHeight="1" ht="25.5" s="328" customFormat="1">
      <c r="A7" s="373">
        <v>4</v>
      </c>
      <c r="B7" s="385" t="s">
        <v>62</v>
      </c>
      <c r="C7" s="385" t="s">
        <v>63</v>
      </c>
      <c r="D7" s="386" t="s">
        <v>64</v>
      </c>
      <c r="E7" s="375" t="s">
        <v>65</v>
      </c>
      <c r="F7" s="337" t="s">
        <v>66</v>
      </c>
      <c r="G7" s="338" t="s">
        <v>67</v>
      </c>
      <c r="H7" s="339"/>
    </row>
    <row r="8" spans="1:9" customHeight="1" ht="26.25" s="328" customFormat="1">
      <c r="A8" s="373">
        <v>5</v>
      </c>
      <c r="B8" s="385" t="s">
        <v>68</v>
      </c>
      <c r="C8" s="385" t="s">
        <v>69</v>
      </c>
      <c r="D8" s="386" t="s">
        <v>64</v>
      </c>
      <c r="E8" s="375" t="s">
        <v>65</v>
      </c>
      <c r="F8" s="572"/>
      <c r="G8" s="354"/>
      <c r="H8" s="345"/>
    </row>
    <row r="9" spans="1:9" customHeight="1" ht="26.25" s="328" customFormat="1">
      <c r="A9" s="370">
        <v>6</v>
      </c>
      <c r="B9" s="371" t="s">
        <v>70</v>
      </c>
      <c r="C9" s="381" t="s">
        <v>71</v>
      </c>
      <c r="D9" s="371" t="s">
        <v>72</v>
      </c>
      <c r="E9" s="372" t="s">
        <v>73</v>
      </c>
      <c r="F9" s="337"/>
      <c r="G9" s="354"/>
      <c r="H9" s="345"/>
    </row>
    <row r="10" spans="1:9">
      <c r="A10" s="373">
        <v>7</v>
      </c>
      <c r="B10" s="385" t="s">
        <v>74</v>
      </c>
      <c r="C10" s="385" t="s">
        <v>75</v>
      </c>
      <c r="D10" s="386" t="s">
        <v>76</v>
      </c>
      <c r="E10" s="375" t="s">
        <v>77</v>
      </c>
      <c r="F10" s="572"/>
      <c r="G10" s="344"/>
      <c r="H10" s="345"/>
    </row>
    <row r="11" spans="1:9" customHeight="1" ht="26.25">
      <c r="A11" s="373">
        <v>8</v>
      </c>
      <c r="B11" s="385" t="s">
        <v>78</v>
      </c>
      <c r="C11" s="385" t="s">
        <v>79</v>
      </c>
      <c r="D11" s="386" t="s">
        <v>76</v>
      </c>
      <c r="E11" s="375" t="s">
        <v>80</v>
      </c>
      <c r="F11" s="337" t="s">
        <v>66</v>
      </c>
      <c r="G11" s="579" t="s">
        <v>67</v>
      </c>
      <c r="H11" s="339"/>
    </row>
    <row r="12" spans="1:9" customHeight="1" ht="26.25">
      <c r="A12" s="373">
        <v>9</v>
      </c>
      <c r="B12" s="386" t="s">
        <v>81</v>
      </c>
      <c r="C12" s="385" t="s">
        <v>82</v>
      </c>
      <c r="D12" s="386" t="s">
        <v>76</v>
      </c>
      <c r="E12" s="375" t="s">
        <v>77</v>
      </c>
      <c r="F12" s="572"/>
      <c r="G12" s="344"/>
      <c r="H12" s="345"/>
    </row>
    <row r="13" spans="1:9" customHeight="1" ht="26.25">
      <c r="A13" s="373">
        <v>10</v>
      </c>
      <c r="B13" s="385" t="s">
        <v>83</v>
      </c>
      <c r="C13" s="385" t="s">
        <v>84</v>
      </c>
      <c r="D13" s="386" t="s">
        <v>85</v>
      </c>
      <c r="E13" s="375" t="s">
        <v>80</v>
      </c>
      <c r="F13" s="572"/>
      <c r="G13" s="344"/>
      <c r="H13" s="345"/>
    </row>
    <row r="14" spans="1:9" customHeight="1" ht="26.25">
      <c r="A14" s="373">
        <v>11</v>
      </c>
      <c r="B14" s="385" t="s">
        <v>86</v>
      </c>
      <c r="C14" s="385" t="s">
        <v>87</v>
      </c>
      <c r="D14" s="386" t="s">
        <v>85</v>
      </c>
      <c r="E14" s="375" t="s">
        <v>88</v>
      </c>
      <c r="F14" s="572"/>
      <c r="G14" s="344"/>
      <c r="H14" s="345"/>
    </row>
    <row r="15" spans="1:9" customHeight="1" ht="26.25">
      <c r="A15" s="373">
        <v>12</v>
      </c>
      <c r="B15" s="374" t="s">
        <v>89</v>
      </c>
      <c r="C15" s="384" t="s">
        <v>90</v>
      </c>
      <c r="D15" s="374" t="s">
        <v>91</v>
      </c>
      <c r="E15" s="375" t="s">
        <v>80</v>
      </c>
      <c r="F15" s="337" t="s">
        <v>66</v>
      </c>
      <c r="G15" s="338" t="s">
        <v>67</v>
      </c>
      <c r="H15" s="339"/>
    </row>
    <row r="16" spans="1:9" customHeight="1" ht="26.25" s="328" customFormat="1">
      <c r="A16" s="373">
        <v>13</v>
      </c>
      <c r="B16" s="386" t="s">
        <v>92</v>
      </c>
      <c r="C16" s="385" t="s">
        <v>93</v>
      </c>
      <c r="D16" s="386" t="s">
        <v>94</v>
      </c>
      <c r="E16" s="375" t="s">
        <v>77</v>
      </c>
      <c r="F16" s="572"/>
      <c r="G16" s="354"/>
      <c r="H16" s="345"/>
    </row>
    <row r="17" spans="1:9" customHeight="1" ht="26.25" s="328" customFormat="1">
      <c r="A17" s="373">
        <v>14</v>
      </c>
      <c r="B17" s="385" t="s">
        <v>95</v>
      </c>
      <c r="C17" s="385" t="s">
        <v>96</v>
      </c>
      <c r="D17" s="386" t="s">
        <v>85</v>
      </c>
      <c r="E17" s="375" t="s">
        <v>65</v>
      </c>
      <c r="F17" s="572"/>
      <c r="G17" s="354"/>
      <c r="H17" s="345"/>
    </row>
    <row r="18" spans="1:9" customHeight="1" ht="26.25" s="328" customFormat="1">
      <c r="A18" s="370">
        <v>15</v>
      </c>
      <c r="B18" s="371" t="s">
        <v>97</v>
      </c>
      <c r="C18" s="381" t="s">
        <v>98</v>
      </c>
      <c r="D18" s="371" t="s">
        <v>99</v>
      </c>
      <c r="E18" s="372" t="s">
        <v>73</v>
      </c>
      <c r="F18" s="337">
        <v>41643</v>
      </c>
      <c r="G18" s="338" t="s">
        <v>100</v>
      </c>
      <c r="H18" s="339"/>
    </row>
    <row r="19" spans="1:9" s="328" customFormat="1">
      <c r="A19" s="373">
        <v>16</v>
      </c>
      <c r="B19" s="385" t="s">
        <v>101</v>
      </c>
      <c r="C19" s="385" t="s">
        <v>102</v>
      </c>
      <c r="D19" s="386" t="s">
        <v>103</v>
      </c>
      <c r="E19" s="375" t="s">
        <v>77</v>
      </c>
      <c r="F19" s="572"/>
      <c r="G19" s="354"/>
      <c r="H19" s="345"/>
    </row>
    <row r="20" spans="1:9" customHeight="1" ht="26.25" s="328" customFormat="1">
      <c r="A20" s="373">
        <v>17</v>
      </c>
      <c r="B20" s="385" t="s">
        <v>104</v>
      </c>
      <c r="C20" s="385" t="s">
        <v>105</v>
      </c>
      <c r="D20" s="386" t="s">
        <v>103</v>
      </c>
      <c r="E20" s="375" t="s">
        <v>77</v>
      </c>
      <c r="F20" s="572"/>
      <c r="G20" s="354"/>
      <c r="H20" s="345"/>
    </row>
    <row r="21" spans="1:9" customHeight="1" ht="26.25" s="328" customFormat="1">
      <c r="A21" s="373">
        <v>18</v>
      </c>
      <c r="B21" s="385" t="s">
        <v>106</v>
      </c>
      <c r="C21" s="385" t="s">
        <v>107</v>
      </c>
      <c r="D21" s="386" t="s">
        <v>103</v>
      </c>
      <c r="E21" s="375" t="s">
        <v>65</v>
      </c>
      <c r="F21" s="572"/>
      <c r="G21" s="354"/>
      <c r="H21" s="345"/>
    </row>
    <row r="22" spans="1:9" customHeight="1" ht="25.5" s="328" customFormat="1">
      <c r="A22" s="370">
        <v>19</v>
      </c>
      <c r="B22" s="382" t="s">
        <v>108</v>
      </c>
      <c r="C22" s="371" t="s">
        <v>109</v>
      </c>
      <c r="D22" s="371" t="s">
        <v>110</v>
      </c>
      <c r="E22" s="372" t="s">
        <v>60</v>
      </c>
      <c r="F22" s="337"/>
      <c r="G22" s="338"/>
      <c r="H22" s="339"/>
    </row>
    <row r="23" spans="1:9" customHeight="1" ht="36" s="328" customFormat="1">
      <c r="A23" s="373">
        <v>20</v>
      </c>
      <c r="B23" s="386" t="s">
        <v>111</v>
      </c>
      <c r="C23" s="385" t="s">
        <v>112</v>
      </c>
      <c r="D23" s="386" t="s">
        <v>113</v>
      </c>
      <c r="E23" s="375" t="s">
        <v>65</v>
      </c>
      <c r="F23" s="575"/>
      <c r="G23" s="354"/>
      <c r="H23" s="345"/>
    </row>
    <row r="24" spans="1:9" customHeight="1" ht="36" s="328" customFormat="1">
      <c r="A24" s="367">
        <v>21</v>
      </c>
      <c r="B24" s="379" t="s">
        <v>114</v>
      </c>
      <c r="C24" s="379" t="s">
        <v>115</v>
      </c>
      <c r="D24" s="368" t="s">
        <v>116</v>
      </c>
      <c r="E24" s="369" t="s">
        <v>73</v>
      </c>
      <c r="F24" s="337">
        <v>40547</v>
      </c>
      <c r="G24" s="338"/>
      <c r="H24" s="340" t="s">
        <v>117</v>
      </c>
    </row>
    <row r="25" spans="1:9" customHeight="1" ht="26.25" s="328" customFormat="1">
      <c r="A25" s="370">
        <v>22</v>
      </c>
      <c r="B25" s="382" t="s">
        <v>118</v>
      </c>
      <c r="C25" s="382" t="s">
        <v>119</v>
      </c>
      <c r="D25" s="470" t="s">
        <v>120</v>
      </c>
      <c r="E25" s="372" t="s">
        <v>80</v>
      </c>
      <c r="F25" s="340"/>
      <c r="G25" s="338"/>
      <c r="H25" s="339"/>
    </row>
    <row r="26" spans="1:9" customHeight="1" ht="26.25" s="328" customFormat="1">
      <c r="A26" s="373">
        <v>23</v>
      </c>
      <c r="B26" s="386" t="s">
        <v>121</v>
      </c>
      <c r="C26" s="385" t="s">
        <v>122</v>
      </c>
      <c r="D26" s="386" t="s">
        <v>123</v>
      </c>
      <c r="E26" s="375" t="s">
        <v>77</v>
      </c>
      <c r="F26" s="572"/>
      <c r="G26" s="354"/>
      <c r="H26" s="345"/>
    </row>
    <row r="27" spans="1:9" customHeight="1" ht="26.25" s="328" customFormat="1">
      <c r="A27" s="370">
        <v>24</v>
      </c>
      <c r="B27" s="371" t="s">
        <v>124</v>
      </c>
      <c r="C27" s="371" t="s">
        <v>125</v>
      </c>
      <c r="D27" s="371" t="s">
        <v>126</v>
      </c>
      <c r="E27" s="372" t="s">
        <v>60</v>
      </c>
      <c r="F27" s="340">
        <v>42014</v>
      </c>
      <c r="G27" s="341" t="s">
        <v>127</v>
      </c>
      <c r="H27" s="339"/>
    </row>
    <row r="28" spans="1:9" customHeight="1" ht="26.25" s="328" customFormat="1">
      <c r="A28" s="373">
        <v>25</v>
      </c>
      <c r="B28" s="385" t="s">
        <v>128</v>
      </c>
      <c r="C28" s="385" t="s">
        <v>129</v>
      </c>
      <c r="D28" s="386" t="s">
        <v>130</v>
      </c>
      <c r="E28" s="375" t="s">
        <v>65</v>
      </c>
      <c r="F28" s="572"/>
      <c r="G28" s="354"/>
      <c r="H28" s="345"/>
    </row>
    <row r="29" spans="1:9" customHeight="1" ht="26.25" s="328" customFormat="1">
      <c r="A29" s="370">
        <v>26</v>
      </c>
      <c r="B29" s="371" t="s">
        <v>131</v>
      </c>
      <c r="C29" s="371" t="s">
        <v>132</v>
      </c>
      <c r="D29" s="371" t="s">
        <v>133</v>
      </c>
      <c r="E29" s="372" t="s">
        <v>60</v>
      </c>
      <c r="F29" s="340">
        <v>42008</v>
      </c>
      <c r="G29" s="338"/>
      <c r="H29" s="339" t="s">
        <v>134</v>
      </c>
    </row>
    <row r="30" spans="1:9" customHeight="1" ht="26.25" s="328" customFormat="1">
      <c r="A30" s="373">
        <v>27</v>
      </c>
      <c r="B30" s="386" t="s">
        <v>135</v>
      </c>
      <c r="C30" s="385" t="s">
        <v>136</v>
      </c>
      <c r="D30" s="386" t="s">
        <v>137</v>
      </c>
      <c r="E30" s="375" t="s">
        <v>65</v>
      </c>
      <c r="F30" s="572"/>
      <c r="G30" s="354"/>
      <c r="H30" s="345"/>
    </row>
    <row r="31" spans="1:9" customHeight="1" ht="26.25" s="328" customFormat="1">
      <c r="A31" s="367">
        <v>28</v>
      </c>
      <c r="B31" s="378" t="s">
        <v>138</v>
      </c>
      <c r="C31" s="378" t="s">
        <v>139</v>
      </c>
      <c r="D31" s="380" t="s">
        <v>140</v>
      </c>
      <c r="E31" s="369" t="s">
        <v>50</v>
      </c>
      <c r="F31" s="337" t="s">
        <v>141</v>
      </c>
      <c r="G31" s="341" t="s">
        <v>142</v>
      </c>
      <c r="H31" s="339"/>
    </row>
    <row r="32" spans="1:9" customHeight="1" ht="26.25" s="328" customFormat="1">
      <c r="A32" s="471">
        <v>29</v>
      </c>
      <c r="B32" s="472" t="s">
        <v>143</v>
      </c>
      <c r="C32" s="472" t="s">
        <v>144</v>
      </c>
      <c r="D32" s="472" t="s">
        <v>145</v>
      </c>
      <c r="E32" s="473" t="s">
        <v>73</v>
      </c>
      <c r="F32" s="337" t="s">
        <v>61</v>
      </c>
      <c r="G32" s="354"/>
      <c r="H32" s="345"/>
    </row>
    <row r="33" spans="1:9" customHeight="1" ht="25.5" s="328" customFormat="1">
      <c r="A33" s="373">
        <v>30</v>
      </c>
      <c r="B33" s="385" t="s">
        <v>146</v>
      </c>
      <c r="C33" s="385" t="s">
        <v>147</v>
      </c>
      <c r="D33" s="386" t="s">
        <v>148</v>
      </c>
      <c r="E33" s="375" t="s">
        <v>65</v>
      </c>
      <c r="F33" s="572"/>
      <c r="G33" s="354"/>
      <c r="H33" s="345"/>
    </row>
    <row r="34" spans="1:9" customHeight="1" ht="25.5" s="328" customFormat="1">
      <c r="A34" s="370">
        <v>31</v>
      </c>
      <c r="B34" s="371" t="s">
        <v>149</v>
      </c>
      <c r="C34" s="371" t="s">
        <v>150</v>
      </c>
      <c r="D34" s="371" t="s">
        <v>151</v>
      </c>
      <c r="E34" s="372" t="s">
        <v>60</v>
      </c>
      <c r="F34" s="337" t="s">
        <v>152</v>
      </c>
      <c r="G34" s="342" t="s">
        <v>153</v>
      </c>
      <c r="H34" s="343"/>
    </row>
    <row r="35" spans="1:9" customHeight="1" ht="25.5" s="328" customFormat="1">
      <c r="A35" s="373">
        <v>32</v>
      </c>
      <c r="B35" s="385" t="s">
        <v>154</v>
      </c>
      <c r="C35" s="385" t="s">
        <v>155</v>
      </c>
      <c r="D35" s="386" t="s">
        <v>156</v>
      </c>
      <c r="E35" s="375" t="s">
        <v>77</v>
      </c>
      <c r="F35" s="572"/>
      <c r="G35" s="354"/>
      <c r="H35" s="345"/>
    </row>
    <row r="36" spans="1:9" customHeight="1" ht="25.5">
      <c r="A36" s="370">
        <v>33</v>
      </c>
      <c r="B36" s="371" t="s">
        <v>157</v>
      </c>
      <c r="C36" s="371" t="s">
        <v>158</v>
      </c>
      <c r="D36" s="371" t="s">
        <v>159</v>
      </c>
      <c r="E36" s="372" t="s">
        <v>73</v>
      </c>
      <c r="F36" s="573">
        <v>42008</v>
      </c>
      <c r="G36" s="578"/>
      <c r="H36" s="584" t="s">
        <v>160</v>
      </c>
    </row>
    <row r="37" spans="1:9" customHeight="1" ht="25.5">
      <c r="A37" s="373">
        <v>34</v>
      </c>
      <c r="B37" s="374" t="s">
        <v>161</v>
      </c>
      <c r="C37" s="384" t="s">
        <v>162</v>
      </c>
      <c r="D37" s="374" t="s">
        <v>163</v>
      </c>
      <c r="E37" s="375" t="s">
        <v>80</v>
      </c>
      <c r="F37" s="573" t="s">
        <v>66</v>
      </c>
      <c r="G37" s="577" t="s">
        <v>67</v>
      </c>
      <c r="H37" s="582"/>
    </row>
    <row r="38" spans="1:9" customHeight="1" ht="25.5">
      <c r="A38" s="367">
        <v>35</v>
      </c>
      <c r="B38" s="368" t="s">
        <v>164</v>
      </c>
      <c r="C38" s="368" t="s">
        <v>165</v>
      </c>
      <c r="D38" s="368" t="s">
        <v>166</v>
      </c>
      <c r="E38" s="369" t="s">
        <v>50</v>
      </c>
      <c r="F38" s="573" t="s">
        <v>167</v>
      </c>
      <c r="G38" s="577"/>
      <c r="H38" s="582" t="s">
        <v>168</v>
      </c>
    </row>
    <row r="39" spans="1:9" customHeight="1" ht="25.5">
      <c r="A39" s="370">
        <v>36</v>
      </c>
      <c r="B39" s="371" t="s">
        <v>169</v>
      </c>
      <c r="C39" s="371" t="s">
        <v>170</v>
      </c>
      <c r="D39" s="371" t="s">
        <v>171</v>
      </c>
      <c r="E39" s="372" t="s">
        <v>73</v>
      </c>
      <c r="F39" s="574" t="s">
        <v>172</v>
      </c>
      <c r="G39" s="578"/>
      <c r="H39" s="583" t="s">
        <v>173</v>
      </c>
    </row>
    <row r="40" spans="1:9" customHeight="1" ht="25.5">
      <c r="A40" s="373">
        <v>37</v>
      </c>
      <c r="B40" s="385" t="s">
        <v>174</v>
      </c>
      <c r="C40" s="385" t="s">
        <v>175</v>
      </c>
      <c r="D40" s="386" t="s">
        <v>176</v>
      </c>
      <c r="E40" s="375" t="s">
        <v>77</v>
      </c>
    </row>
    <row r="41" spans="1:9" customHeight="1" ht="25.5">
      <c r="A41" s="373">
        <v>38</v>
      </c>
      <c r="B41" s="385" t="s">
        <v>177</v>
      </c>
      <c r="C41" s="385" t="s">
        <v>178</v>
      </c>
      <c r="D41" s="386" t="s">
        <v>176</v>
      </c>
      <c r="E41" s="375" t="s">
        <v>77</v>
      </c>
    </row>
    <row r="42" spans="1:9" customHeight="1" ht="25.5">
      <c r="A42" s="370">
        <v>39</v>
      </c>
      <c r="B42" s="371" t="s">
        <v>179</v>
      </c>
      <c r="C42" s="371" t="s">
        <v>180</v>
      </c>
      <c r="D42" s="371" t="s">
        <v>181</v>
      </c>
      <c r="E42" s="372" t="s">
        <v>60</v>
      </c>
      <c r="F42" s="573">
        <v>42008</v>
      </c>
      <c r="G42" s="577"/>
      <c r="H42" s="582" t="s">
        <v>182</v>
      </c>
    </row>
    <row r="43" spans="1:9" customHeight="1" ht="25.5">
      <c r="A43" s="370">
        <v>40</v>
      </c>
      <c r="B43" s="371" t="s">
        <v>183</v>
      </c>
      <c r="C43" s="371" t="s">
        <v>184</v>
      </c>
      <c r="D43" s="371" t="s">
        <v>185</v>
      </c>
      <c r="E43" s="372" t="s">
        <v>60</v>
      </c>
      <c r="F43" s="573">
        <v>41643</v>
      </c>
      <c r="G43" s="577"/>
      <c r="H43" s="582" t="s">
        <v>186</v>
      </c>
    </row>
    <row r="44" spans="1:9" customHeight="1" ht="25.5">
      <c r="A44" s="373">
        <v>41</v>
      </c>
      <c r="B44" s="386" t="s">
        <v>187</v>
      </c>
      <c r="C44" s="385" t="s">
        <v>188</v>
      </c>
      <c r="D44" s="386" t="s">
        <v>189</v>
      </c>
      <c r="E44" s="375" t="s">
        <v>77</v>
      </c>
    </row>
    <row r="45" spans="1:9" customHeight="1" ht="25.5">
      <c r="A45" s="367">
        <v>42</v>
      </c>
      <c r="B45" s="378" t="s">
        <v>190</v>
      </c>
      <c r="C45" s="378" t="s">
        <v>191</v>
      </c>
      <c r="D45" s="380" t="s">
        <v>192</v>
      </c>
      <c r="E45" s="369" t="s">
        <v>50</v>
      </c>
      <c r="F45" s="573">
        <v>41278</v>
      </c>
      <c r="G45" s="577"/>
      <c r="H45" s="582" t="s">
        <v>193</v>
      </c>
    </row>
    <row r="46" spans="1:9" customHeight="1" ht="25.5">
      <c r="A46" s="370">
        <v>43</v>
      </c>
      <c r="B46" s="371" t="s">
        <v>194</v>
      </c>
      <c r="C46" s="371" t="s">
        <v>195</v>
      </c>
      <c r="D46" s="371" t="s">
        <v>196</v>
      </c>
      <c r="E46" s="372" t="s">
        <v>60</v>
      </c>
      <c r="F46" s="573" t="s">
        <v>197</v>
      </c>
      <c r="G46" s="577" t="s">
        <v>198</v>
      </c>
      <c r="H46" s="582"/>
    </row>
    <row r="47" spans="1:9" customHeight="1" ht="25.5">
      <c r="A47" s="373">
        <v>44</v>
      </c>
      <c r="B47" s="386" t="s">
        <v>199</v>
      </c>
      <c r="C47" s="385" t="s">
        <v>200</v>
      </c>
      <c r="D47" s="386" t="s">
        <v>201</v>
      </c>
      <c r="E47" s="375" t="s">
        <v>65</v>
      </c>
    </row>
    <row r="48" spans="1:9" customHeight="1" ht="25.5">
      <c r="A48" s="370">
        <v>45</v>
      </c>
      <c r="B48" s="371" t="s">
        <v>202</v>
      </c>
      <c r="C48" s="371" t="s">
        <v>203</v>
      </c>
      <c r="D48" s="371" t="s">
        <v>204</v>
      </c>
      <c r="E48" s="372" t="s">
        <v>60</v>
      </c>
      <c r="F48" s="573">
        <v>41278</v>
      </c>
      <c r="G48" s="577" t="s">
        <v>205</v>
      </c>
      <c r="H48" s="582"/>
    </row>
    <row r="49" spans="1:9" customHeight="1" ht="25.5">
      <c r="A49" s="373">
        <v>46</v>
      </c>
      <c r="B49" s="386" t="s">
        <v>206</v>
      </c>
      <c r="C49" s="385" t="s">
        <v>207</v>
      </c>
      <c r="D49" s="386" t="s">
        <v>208</v>
      </c>
      <c r="E49" s="375" t="s">
        <v>65</v>
      </c>
    </row>
    <row r="50" spans="1:9" customHeight="1" ht="25.5">
      <c r="A50" s="370">
        <v>47</v>
      </c>
      <c r="B50" s="371" t="s">
        <v>209</v>
      </c>
      <c r="C50" s="371" t="s">
        <v>210</v>
      </c>
      <c r="D50" s="371" t="s">
        <v>211</v>
      </c>
      <c r="E50" s="372" t="s">
        <v>60</v>
      </c>
      <c r="F50" s="573">
        <v>40912</v>
      </c>
      <c r="G50" s="580" t="s">
        <v>127</v>
      </c>
      <c r="H50" s="582"/>
    </row>
    <row r="51" spans="1:9" customHeight="1" ht="25.5">
      <c r="A51" s="373">
        <v>48</v>
      </c>
      <c r="B51" s="386" t="s">
        <v>212</v>
      </c>
      <c r="C51" s="385" t="s">
        <v>213</v>
      </c>
      <c r="D51" s="386" t="s">
        <v>214</v>
      </c>
      <c r="E51" s="375" t="s">
        <v>77</v>
      </c>
    </row>
    <row r="52" spans="1:9" customHeight="1" ht="25.5">
      <c r="A52" s="367">
        <v>49</v>
      </c>
      <c r="B52" s="378" t="s">
        <v>215</v>
      </c>
      <c r="C52" s="378" t="s">
        <v>216</v>
      </c>
      <c r="D52" s="380" t="s">
        <v>217</v>
      </c>
      <c r="E52" s="369" t="s">
        <v>50</v>
      </c>
      <c r="F52" s="573" t="s">
        <v>167</v>
      </c>
      <c r="G52" s="576"/>
      <c r="H52" s="582" t="s">
        <v>168</v>
      </c>
    </row>
    <row r="53" spans="1:9" customHeight="1" ht="25.5">
      <c r="A53" s="370">
        <v>50</v>
      </c>
      <c r="B53" s="371" t="s">
        <v>218</v>
      </c>
      <c r="C53" s="371" t="s">
        <v>219</v>
      </c>
      <c r="D53" s="371" t="s">
        <v>220</v>
      </c>
      <c r="E53" s="372" t="s">
        <v>60</v>
      </c>
      <c r="F53" s="573">
        <v>42008</v>
      </c>
      <c r="G53" s="577"/>
      <c r="H53" s="582" t="s">
        <v>221</v>
      </c>
    </row>
    <row r="54" spans="1:9" customHeight="1" ht="25.5">
      <c r="A54" s="370">
        <v>51</v>
      </c>
      <c r="B54" s="371" t="s">
        <v>222</v>
      </c>
      <c r="C54" s="383" t="s">
        <v>223</v>
      </c>
      <c r="D54" s="371" t="s">
        <v>224</v>
      </c>
      <c r="E54" s="372" t="s">
        <v>60</v>
      </c>
      <c r="F54" s="573">
        <v>42008</v>
      </c>
      <c r="G54" s="577"/>
      <c r="H54" s="582" t="s">
        <v>225</v>
      </c>
    </row>
    <row r="55" spans="1:9" customHeight="1" ht="31.5">
      <c r="A55" s="373">
        <v>52</v>
      </c>
      <c r="B55" s="385" t="s">
        <v>226</v>
      </c>
      <c r="C55" s="385" t="s">
        <v>227</v>
      </c>
      <c r="D55" s="386" t="s">
        <v>228</v>
      </c>
      <c r="E55" s="375" t="s">
        <v>65</v>
      </c>
    </row>
    <row r="56" spans="1:9" customHeight="1" ht="31.5">
      <c r="A56" s="370">
        <v>53</v>
      </c>
      <c r="B56" s="371" t="s">
        <v>229</v>
      </c>
      <c r="C56" s="383" t="s">
        <v>230</v>
      </c>
      <c r="D56" s="371" t="s">
        <v>231</v>
      </c>
      <c r="E56" s="372" t="s">
        <v>80</v>
      </c>
      <c r="F56" s="573" t="s">
        <v>66</v>
      </c>
      <c r="G56" s="577" t="s">
        <v>67</v>
      </c>
      <c r="H56" s="582"/>
    </row>
    <row r="57" spans="1:9" customHeight="1" ht="31.5">
      <c r="A57" s="373">
        <v>54</v>
      </c>
      <c r="B57" s="385" t="s">
        <v>232</v>
      </c>
      <c r="C57" s="385" t="s">
        <v>233</v>
      </c>
      <c r="D57" s="386" t="s">
        <v>234</v>
      </c>
      <c r="E57" s="375" t="s">
        <v>235</v>
      </c>
    </row>
    <row r="58" spans="1:9" customHeight="1" ht="31.5">
      <c r="A58" s="373">
        <v>55</v>
      </c>
      <c r="B58" s="386" t="s">
        <v>236</v>
      </c>
      <c r="C58" s="385" t="s">
        <v>237</v>
      </c>
      <c r="D58" s="386" t="s">
        <v>238</v>
      </c>
      <c r="E58" s="375" t="s">
        <v>77</v>
      </c>
    </row>
    <row r="59" spans="1:9" customHeight="1" ht="32.1">
      <c r="A59" s="373">
        <v>56</v>
      </c>
      <c r="B59" s="385" t="s">
        <v>239</v>
      </c>
      <c r="C59" s="385" t="s">
        <v>240</v>
      </c>
      <c r="D59" s="386" t="s">
        <v>241</v>
      </c>
      <c r="E59" s="375" t="s">
        <v>77</v>
      </c>
    </row>
    <row r="60" spans="1:9" customHeight="1" ht="32.1">
      <c r="A60" s="471">
        <v>57</v>
      </c>
      <c r="B60" s="474" t="s">
        <v>242</v>
      </c>
      <c r="C60" s="475" t="s">
        <v>243</v>
      </c>
      <c r="D60" s="476" t="s">
        <v>244</v>
      </c>
      <c r="E60" s="472" t="s">
        <v>50</v>
      </c>
      <c r="F60" s="573" t="s">
        <v>61</v>
      </c>
      <c r="G60" s="576"/>
      <c r="H60" s="581"/>
    </row>
    <row r="61" spans="1:9" customHeight="1" ht="32.1">
      <c r="A61" s="471">
        <v>58</v>
      </c>
      <c r="B61" s="472" t="s">
        <v>245</v>
      </c>
      <c r="C61" s="472" t="s">
        <v>246</v>
      </c>
      <c r="D61" s="472" t="s">
        <v>247</v>
      </c>
      <c r="E61" s="472" t="s">
        <v>50</v>
      </c>
      <c r="F61" s="573"/>
      <c r="G61" s="576"/>
      <c r="H61" s="581"/>
    </row>
    <row r="62" spans="1:9">
      <c r="A62" s="373"/>
      <c r="B62" s="386"/>
      <c r="C62" s="385"/>
      <c r="D62" s="386"/>
      <c r="E62" s="375"/>
    </row>
    <row r="63" spans="1:9">
      <c r="B63" s="555"/>
      <c r="C63" s="555"/>
      <c r="D63" s="556"/>
      <c r="E63" s="55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F2"/>
    <mergeCell ref="G2:H2"/>
  </mergeCells>
  <printOptions gridLines="false" gridLinesSet="true"/>
  <pageMargins left="0.7" right="0.7" top="0.75" bottom="0.75" header="0.3" footer="0.3"/>
  <pageSetup paperSize="9" orientation="portrait" scale="8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tabColor rgb="FF7030A0"/>
    <outlinePr summaryBelow="1" summaryRight="1"/>
  </sheetPr>
  <dimension ref="A1:AZ5"/>
  <sheetViews>
    <sheetView tabSelected="1" workbookViewId="0" zoomScaleNormal="90" view="pageBreakPreview" showGridLines="true" showRowColHeaders="1">
      <pane xSplit="4" ySplit="2" topLeftCell="E3" activePane="bottomRight" state="frozen"/>
      <selection pane="topRight"/>
      <selection pane="bottomLeft"/>
      <selection pane="bottomRight" activeCell="E1" sqref="E1"/>
    </sheetView>
  </sheetViews>
  <sheetFormatPr customHeight="true" defaultRowHeight="27.75" defaultColWidth="9.140625" outlineLevelRow="0" outlineLevelCol="0"/>
  <cols>
    <col min="1" max="1" width="4.7109375" customWidth="true" style="413"/>
    <col min="2" max="2" width="7.5703125" customWidth="true" style="419"/>
    <col min="3" max="3" width="6.42578125" customWidth="true" style="419"/>
    <col min="4" max="4" width="5.85546875" customWidth="true" style="412"/>
    <col min="5" max="5" width="18" customWidth="true" style="415"/>
    <col min="6" max="6" width="19.85546875" customWidth="true" style="415"/>
    <col min="7" max="7" width="12.140625" customWidth="true" style="415"/>
    <col min="8" max="8" width="28.5703125" customWidth="true" style="415"/>
    <col min="9" max="9" width="9" customWidth="true" style="412"/>
    <col min="10" max="10" width="28.7109375" customWidth="true" style="414"/>
    <col min="11" max="11" width="9.28515625" customWidth="true" style="415"/>
    <col min="12" max="12" width="8.7109375" customWidth="true" style="415"/>
    <col min="13" max="13" width="12.140625" customWidth="true" style="415"/>
    <col min="14" max="14" width="9" customWidth="true" style="412"/>
    <col min="15" max="15" width="12.28515625" customWidth="true" style="416"/>
    <col min="16" max="16" width="12.28515625" customWidth="true" style="416"/>
    <col min="17" max="17" width="12.28515625" customWidth="true" style="415"/>
    <col min="18" max="18" width="7.85546875" customWidth="true" style="412"/>
    <col min="19" max="19" width="13.140625" customWidth="true" style="415"/>
    <col min="20" max="20" width="7.85546875" customWidth="true" style="417"/>
    <col min="21" max="21" width="11.7109375" customWidth="true" style="417"/>
    <col min="22" max="22" width="18.42578125" customWidth="true" style="417"/>
    <col min="23" max="23" width="18.28515625" customWidth="true" style="417"/>
    <col min="24" max="24" width="11.5703125" customWidth="true" style="466"/>
    <col min="25" max="25" width="13.28515625" customWidth="true" style="419"/>
    <col min="26" max="26" width="12.85546875" customWidth="true" style="419"/>
    <col min="27" max="27" width="13.5703125" customWidth="true" style="418"/>
    <col min="28" max="28" width="12.85546875" customWidth="true" style="418"/>
    <col min="29" max="29" width="12.28515625" customWidth="true" style="418"/>
    <col min="30" max="30" width="12.28515625" customWidth="true" style="418"/>
    <col min="31" max="31" width="10.7109375" customWidth="true" style="420"/>
    <col min="32" max="32" width="7.7109375" customWidth="true" style="421"/>
    <col min="33" max="33" width="10.85546875" customWidth="true" style="420"/>
    <col min="34" max="34" width="8.140625" customWidth="true" style="421"/>
    <col min="35" max="35" width="10" customWidth="true" style="420"/>
    <col min="36" max="36" width="11.85546875" customWidth="true" style="415"/>
    <col min="37" max="37" width="11.85546875" customWidth="true" style="417"/>
    <col min="38" max="38" width="11.85546875" customWidth="true" style="469"/>
    <col min="39" max="39" width="11.85546875" customWidth="true" style="417"/>
    <col min="40" max="40" width="11.85546875" customWidth="true" style="429"/>
    <col min="41" max="41" width="11.85546875" customWidth="true" style="347"/>
    <col min="42" max="42" width="11.85546875" customWidth="true" style="347"/>
    <col min="43" max="43" width="11.85546875" customWidth="true" style="431"/>
    <col min="44" max="44" width="9.140625" style="222"/>
    <col min="45" max="45" width="5.140625" customWidth="true" style="222"/>
    <col min="46" max="46" width="13" customWidth="true" style="222"/>
    <col min="47" max="47" width="19.5703125" customWidth="true" style="222"/>
    <col min="48" max="48" width="21.85546875" customWidth="true" style="222"/>
    <col min="49" max="49" width="21.140625" customWidth="true" style="222"/>
    <col min="50" max="50" width="35.42578125" customWidth="true" style="222"/>
    <col min="51" max="51" width="17.42578125" customWidth="true" style="222"/>
    <col min="52" max="52" width="9.140625" style="222"/>
  </cols>
  <sheetData>
    <row r="1" spans="1:52" customHeight="1" ht="45" s="352" customFormat="1">
      <c r="A1" s="436" t="s">
        <v>40</v>
      </c>
      <c r="B1" s="350" t="s">
        <v>248</v>
      </c>
      <c r="C1" s="596" t="s">
        <v>249</v>
      </c>
      <c r="D1" s="596"/>
      <c r="E1" s="436" t="s">
        <v>250</v>
      </c>
      <c r="F1" s="436" t="s">
        <v>41</v>
      </c>
      <c r="G1" s="436" t="s">
        <v>251</v>
      </c>
      <c r="H1" s="436" t="s">
        <v>43</v>
      </c>
      <c r="I1" s="436" t="s">
        <v>252</v>
      </c>
      <c r="J1" s="436" t="s">
        <v>253</v>
      </c>
      <c r="K1" s="436" t="s">
        <v>254</v>
      </c>
      <c r="L1" s="436" t="s">
        <v>255</v>
      </c>
      <c r="M1" s="436" t="s">
        <v>256</v>
      </c>
      <c r="N1" s="436" t="s">
        <v>257</v>
      </c>
      <c r="O1" s="436" t="s">
        <v>258</v>
      </c>
      <c r="P1" s="436" t="s">
        <v>259</v>
      </c>
      <c r="Q1" s="436" t="s">
        <v>260</v>
      </c>
      <c r="R1" s="436" t="s">
        <v>261</v>
      </c>
      <c r="S1" s="436" t="s">
        <v>262</v>
      </c>
      <c r="T1" s="437" t="s">
        <v>263</v>
      </c>
      <c r="U1" s="437" t="s">
        <v>264</v>
      </c>
      <c r="V1" s="437" t="s">
        <v>265</v>
      </c>
      <c r="W1" s="437" t="s">
        <v>266</v>
      </c>
      <c r="X1" s="464" t="s">
        <v>267</v>
      </c>
      <c r="Y1" s="350" t="s">
        <v>268</v>
      </c>
      <c r="Z1" s="437" t="s">
        <v>269</v>
      </c>
      <c r="AA1" s="437" t="s">
        <v>270</v>
      </c>
      <c r="AB1" s="437" t="s">
        <v>271</v>
      </c>
      <c r="AC1" s="598" t="s">
        <v>43</v>
      </c>
      <c r="AD1" s="598"/>
      <c r="AE1" s="351" t="s">
        <v>272</v>
      </c>
      <c r="AF1" s="351" t="s">
        <v>273</v>
      </c>
      <c r="AG1" s="351" t="s">
        <v>274</v>
      </c>
      <c r="AH1" s="351" t="s">
        <v>275</v>
      </c>
      <c r="AI1" s="351" t="s">
        <v>276</v>
      </c>
      <c r="AJ1" s="436" t="s">
        <v>277</v>
      </c>
      <c r="AK1" s="437" t="s">
        <v>278</v>
      </c>
      <c r="AL1" s="426" t="s">
        <v>279</v>
      </c>
      <c r="AM1" s="437" t="s">
        <v>280</v>
      </c>
      <c r="AN1" s="426" t="s">
        <v>281</v>
      </c>
      <c r="AO1" s="437" t="s">
        <v>282</v>
      </c>
      <c r="AP1" s="426" t="s">
        <v>283</v>
      </c>
      <c r="AQ1" s="426" t="s">
        <v>284</v>
      </c>
      <c r="AS1" s="597" t="s">
        <v>285</v>
      </c>
      <c r="AT1" s="597"/>
      <c r="AU1" s="597"/>
      <c r="AV1" s="597"/>
    </row>
    <row r="2" spans="1:52" customHeight="1" ht="14.25" s="353" customFormat="1">
      <c r="A2" s="363">
        <v>1</v>
      </c>
      <c r="B2" s="392">
        <v>2</v>
      </c>
      <c r="C2" s="363">
        <v>3</v>
      </c>
      <c r="D2" s="392">
        <v>4</v>
      </c>
      <c r="E2" s="363">
        <v>5</v>
      </c>
      <c r="F2" s="392">
        <v>6</v>
      </c>
      <c r="G2" s="363">
        <v>7</v>
      </c>
      <c r="H2" s="392">
        <v>8</v>
      </c>
      <c r="I2" s="436">
        <v>9</v>
      </c>
      <c r="J2" s="392">
        <v>10</v>
      </c>
      <c r="K2" s="363">
        <v>11</v>
      </c>
      <c r="L2" s="392">
        <v>12</v>
      </c>
      <c r="M2" s="363">
        <v>13</v>
      </c>
      <c r="N2" s="392">
        <v>14</v>
      </c>
      <c r="O2" s="363">
        <v>15</v>
      </c>
      <c r="P2" s="392">
        <v>16</v>
      </c>
      <c r="Q2" s="363">
        <v>17</v>
      </c>
      <c r="R2" s="392">
        <v>18</v>
      </c>
      <c r="S2" s="363">
        <v>19</v>
      </c>
      <c r="T2" s="392">
        <v>20</v>
      </c>
      <c r="U2" s="363">
        <v>21</v>
      </c>
      <c r="V2" s="392">
        <v>22</v>
      </c>
      <c r="W2" s="363">
        <v>23</v>
      </c>
      <c r="X2" s="392">
        <v>24</v>
      </c>
      <c r="Y2" s="363">
        <v>25</v>
      </c>
      <c r="Z2" s="392">
        <v>26</v>
      </c>
      <c r="AA2" s="363">
        <v>27</v>
      </c>
      <c r="AB2" s="363">
        <v>28</v>
      </c>
      <c r="AC2" s="363">
        <v>29</v>
      </c>
      <c r="AD2" s="363">
        <v>30</v>
      </c>
      <c r="AE2" s="392">
        <v>31</v>
      </c>
      <c r="AF2" s="363">
        <v>32</v>
      </c>
      <c r="AG2" s="363">
        <v>33</v>
      </c>
      <c r="AH2" s="363">
        <v>34</v>
      </c>
      <c r="AI2" s="363">
        <v>35</v>
      </c>
      <c r="AJ2" s="363">
        <v>36</v>
      </c>
      <c r="AK2" s="425">
        <v>37</v>
      </c>
      <c r="AL2" s="430">
        <v>38</v>
      </c>
      <c r="AM2" s="425">
        <v>39</v>
      </c>
      <c r="AN2" s="430">
        <v>40</v>
      </c>
      <c r="AO2" s="425">
        <v>41</v>
      </c>
      <c r="AP2" s="425">
        <v>42</v>
      </c>
      <c r="AQ2" s="430">
        <v>43</v>
      </c>
    </row>
    <row r="3" spans="1:52" customHeight="1" ht="51" s="355" customFormat="1">
      <c r="A3" s="554">
        <v>1</v>
      </c>
      <c r="B3" s="393">
        <v>53</v>
      </c>
      <c r="C3" s="393">
        <v>1</v>
      </c>
      <c r="D3" s="394"/>
      <c r="E3" s="395" t="str">
        <f>VLOOKUP(B3,'Data Pegawai'!A$4:E$96,3)</f>
        <v>0</v>
      </c>
      <c r="F3" s="395" t="str">
        <f>VLOOKUP(B3,'Data Pegawai'!A$4:E$96,2)</f>
        <v>0</v>
      </c>
      <c r="G3" s="395" t="str">
        <f>VLOOKUP(B3,'Data Pegawai'!$A$4:E$96,5)</f>
        <v>0</v>
      </c>
      <c r="H3" s="395" t="str">
        <f>VLOOKUP(B3,'Data Pegawai'!A$4:E$96,4)</f>
        <v>0</v>
      </c>
      <c r="I3" s="396" t="s">
        <v>286</v>
      </c>
      <c r="J3" s="397" t="s">
        <v>287</v>
      </c>
      <c r="K3" s="398" t="s">
        <v>288</v>
      </c>
      <c r="L3" s="398" t="s">
        <v>28</v>
      </c>
      <c r="M3" s="398" t="s">
        <v>24</v>
      </c>
      <c r="N3" s="396">
        <v>3</v>
      </c>
      <c r="O3" s="399" t="s">
        <v>289</v>
      </c>
      <c r="P3" s="399" t="s">
        <v>290</v>
      </c>
      <c r="Q3" s="398" t="s">
        <v>291</v>
      </c>
      <c r="R3" s="400" t="s">
        <v>292</v>
      </c>
      <c r="S3" s="401" t="s">
        <v>293</v>
      </c>
      <c r="T3" s="402">
        <v>524111</v>
      </c>
      <c r="U3" s="402"/>
      <c r="V3" s="403" t="str">
        <f>VLOOKUP(U3,$AS$3:$AV$5,3)</f>
        <v>0</v>
      </c>
      <c r="W3" s="403" t="str">
        <f>VLOOKUP(U3,$AS$3:$AV$5,4)</f>
        <v>0</v>
      </c>
      <c r="X3" s="404"/>
      <c r="Y3" s="405"/>
      <c r="Z3" s="406" t="str">
        <f>VLOOKUP(Y3,$AS$3:$AY$5,7)</f>
        <v>0</v>
      </c>
      <c r="AA3" s="407" t="str">
        <f>VLOOKUP(Y3,$AS$3:$AX$5,3)</f>
        <v>0</v>
      </c>
      <c r="AB3" s="407" t="str">
        <f>VLOOKUP(Y3,$AS$3:$AX$5,4)</f>
        <v>0</v>
      </c>
      <c r="AC3" s="407" t="str">
        <f>VLOOKUP(Y3,$AS$3:$AX$5,5)</f>
        <v>0</v>
      </c>
      <c r="AD3" s="407" t="str">
        <f>VLOOKUP(Y3,$AS$3:$AX$5,6)</f>
        <v>0</v>
      </c>
      <c r="AE3" s="408"/>
      <c r="AF3" s="409"/>
      <c r="AG3" s="408"/>
      <c r="AH3" s="409"/>
      <c r="AI3" s="408"/>
      <c r="AJ3" s="391"/>
      <c r="AK3" s="402"/>
      <c r="AL3" s="427"/>
      <c r="AM3" s="402"/>
      <c r="AN3" s="428"/>
      <c r="AO3" s="402"/>
      <c r="AP3" s="402"/>
      <c r="AQ3" s="427"/>
      <c r="AS3" s="387">
        <v>1</v>
      </c>
      <c r="AT3" s="388" t="s">
        <v>294</v>
      </c>
      <c r="AU3" s="388" t="str">
        <f>'Data Pegawai'!B4</f>
        <v>0</v>
      </c>
      <c r="AV3" s="388" t="str">
        <f>'Data Pegawai'!C4</f>
        <v>0</v>
      </c>
      <c r="AW3" s="388" t="s">
        <v>295</v>
      </c>
      <c r="AX3" s="388" t="s">
        <v>296</v>
      </c>
      <c r="AY3" s="389" t="s">
        <v>297</v>
      </c>
    </row>
    <row r="4" spans="1:52" customHeight="1" ht="51" s="355" customFormat="1">
      <c r="A4" s="412">
        <v>2</v>
      </c>
      <c r="B4" s="393"/>
      <c r="C4" s="393"/>
      <c r="D4" s="394"/>
      <c r="E4" s="395" t="str">
        <f>VLOOKUP(B4,'Data Pegawai'!A$4:E$96,3)</f>
        <v>0</v>
      </c>
      <c r="F4" s="395" t="str">
        <f>VLOOKUP(B4,'Data Pegawai'!A$4:E$96,2)</f>
        <v>0</v>
      </c>
      <c r="G4" s="395" t="str">
        <f>VLOOKUP(B4,'Data Pegawai'!$A$4:E$96,5)</f>
        <v>0</v>
      </c>
      <c r="H4" s="395" t="str">
        <f>VLOOKUP(B4,'Data Pegawai'!A$4:E$96,4)</f>
        <v>0</v>
      </c>
      <c r="I4" s="396" t="s">
        <v>286</v>
      </c>
      <c r="J4" s="397"/>
      <c r="K4" s="398"/>
      <c r="L4" s="398" t="s">
        <v>28</v>
      </c>
      <c r="M4" s="398"/>
      <c r="N4" s="396"/>
      <c r="O4" s="410"/>
      <c r="P4" s="410"/>
      <c r="Q4" s="398" t="s">
        <v>291</v>
      </c>
      <c r="R4" s="400"/>
      <c r="S4" s="401"/>
      <c r="T4" s="402"/>
      <c r="U4" s="402"/>
      <c r="V4" s="403" t="str">
        <f>VLOOKUP(U4,$AS$3:$AV$5,3)</f>
        <v>0</v>
      </c>
      <c r="W4" s="403" t="str">
        <f>VLOOKUP(U4,$AS$3:$AV$5,4)</f>
        <v>0</v>
      </c>
      <c r="X4" s="465"/>
      <c r="Y4" s="411"/>
      <c r="Z4" s="406" t="str">
        <f>VLOOKUP(Y4,$AS$3:$AY$5,7)</f>
        <v>0</v>
      </c>
      <c r="AA4" s="407" t="str">
        <f>VLOOKUP(Y4,$AS$3:$AX$5,3)</f>
        <v>0</v>
      </c>
      <c r="AB4" s="407" t="str">
        <f>VLOOKUP(Y4,$AS$3:$AX$5,4)</f>
        <v>0</v>
      </c>
      <c r="AC4" s="407" t="str">
        <f>VLOOKUP(Y4,$AS$3:$AX$5,5)</f>
        <v>0</v>
      </c>
      <c r="AD4" s="407" t="str">
        <f>VLOOKUP(Y4,$AS$3:$AX$5,6)</f>
        <v>0</v>
      </c>
      <c r="AE4" s="408"/>
      <c r="AF4" s="409"/>
      <c r="AG4" s="408"/>
      <c r="AH4" s="409"/>
      <c r="AI4" s="408"/>
      <c r="AJ4" s="391"/>
      <c r="AK4" s="402"/>
      <c r="AL4" s="427"/>
      <c r="AM4" s="402"/>
      <c r="AN4" s="428"/>
      <c r="AO4" s="402"/>
      <c r="AP4" s="402"/>
      <c r="AQ4" s="427"/>
      <c r="AS4" s="422">
        <v>2</v>
      </c>
      <c r="AT4" s="424" t="s">
        <v>298</v>
      </c>
      <c r="AU4" s="388" t="str">
        <f>'Data Pegawai'!B5</f>
        <v>0</v>
      </c>
      <c r="AV4" s="388" t="str">
        <f>'Data Pegawai'!C5</f>
        <v>0</v>
      </c>
      <c r="AW4" s="388" t="s">
        <v>299</v>
      </c>
      <c r="AX4" s="388" t="s">
        <v>55</v>
      </c>
      <c r="AY4" s="389" t="s">
        <v>300</v>
      </c>
    </row>
    <row r="5" spans="1:52" customHeight="1" ht="25.5" s="356" customFormat="1">
      <c r="A5" s="558">
        <v>3</v>
      </c>
      <c r="B5" s="393"/>
      <c r="C5" s="393"/>
      <c r="D5" s="394"/>
      <c r="E5" s="395" t="str">
        <f>VLOOKUP(B5,'Data Pegawai'!A$4:E$96,3)</f>
        <v>0</v>
      </c>
      <c r="F5" s="395" t="str">
        <f>VLOOKUP(B5,'Data Pegawai'!A$4:E$96,2)</f>
        <v>0</v>
      </c>
      <c r="G5" s="395" t="str">
        <f>VLOOKUP(B5,'Data Pegawai'!$A$4:E$96,5)</f>
        <v>0</v>
      </c>
      <c r="H5" s="395" t="str">
        <f>VLOOKUP(B5,'Data Pegawai'!A$4:E$96,4)</f>
        <v>0</v>
      </c>
      <c r="I5" s="396" t="s">
        <v>286</v>
      </c>
      <c r="J5" s="397"/>
      <c r="K5" s="398"/>
      <c r="L5" s="398" t="s">
        <v>28</v>
      </c>
      <c r="M5" s="398"/>
      <c r="N5" s="396"/>
      <c r="O5" s="399"/>
      <c r="P5" s="399"/>
      <c r="Q5" s="398" t="s">
        <v>291</v>
      </c>
      <c r="R5" s="400"/>
      <c r="S5" s="401"/>
      <c r="T5" s="402"/>
      <c r="U5" s="402"/>
      <c r="V5" s="403" t="str">
        <f>VLOOKUP(U5,$AS$3:$AV$5,3)</f>
        <v>0</v>
      </c>
      <c r="W5" s="403" t="str">
        <f>VLOOKUP(U5,$AS$3:$AV$5,4)</f>
        <v>0</v>
      </c>
      <c r="X5" s="465"/>
      <c r="Y5" s="411"/>
      <c r="Z5" s="406" t="str">
        <f>VLOOKUP(Y5,$AS$3:$AY$5,7)</f>
        <v>0</v>
      </c>
      <c r="AA5" s="407" t="str">
        <f>VLOOKUP(Y5,$AS$3:$AX$5,3)</f>
        <v>0</v>
      </c>
      <c r="AB5" s="407" t="str">
        <f>VLOOKUP(Y5,$AS$3:$AX$5,4)</f>
        <v>0</v>
      </c>
      <c r="AC5" s="407" t="str">
        <f>VLOOKUP(Y5,$AS$3:$AX$5,5)</f>
        <v>0</v>
      </c>
      <c r="AD5" s="407" t="str">
        <f>VLOOKUP(Y5,$AS$3:$AX$5,6)</f>
        <v>0</v>
      </c>
      <c r="AE5" s="408"/>
      <c r="AF5" s="409"/>
      <c r="AG5" s="408"/>
      <c r="AH5" s="409"/>
      <c r="AI5" s="408"/>
      <c r="AJ5" s="391"/>
      <c r="AK5" s="402"/>
      <c r="AL5" s="427"/>
      <c r="AM5" s="402"/>
      <c r="AN5" s="428"/>
      <c r="AO5" s="402"/>
      <c r="AP5" s="402"/>
      <c r="AQ5" s="427"/>
      <c r="AS5" s="422">
        <v>3</v>
      </c>
      <c r="AT5" s="423" t="s">
        <v>301</v>
      </c>
      <c r="AU5" s="388" t="str">
        <f>'Data Pegawai'!B6</f>
        <v>0</v>
      </c>
      <c r="AV5" s="388" t="str">
        <f>'Data Pegawai'!C6</f>
        <v>0</v>
      </c>
      <c r="AW5" s="388" t="s">
        <v>299</v>
      </c>
      <c r="AX5" s="388" t="s">
        <v>302</v>
      </c>
      <c r="AY5" s="389" t="s">
        <v>303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AS1:AV1"/>
    <mergeCell ref="AC1:AD1"/>
  </mergeCells>
  <printOptions gridLines="false" gridLinesSet="true"/>
  <pageMargins left="0.27" right="0.19" top="0.4" bottom="0.75" header="0.3" footer="0.3"/>
  <pageSetup paperSize="9" orientation="landscape" scale="58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7" man="1"/>
  </colBreaks>
  <legacyDrawing r:id="rId_comments_vml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tabColor rgb="FF7030A0"/>
    <outlinePr summaryBelow="1" summaryRight="1"/>
  </sheetPr>
  <dimension ref="A1:E14"/>
  <sheetViews>
    <sheetView tabSelected="0" workbookViewId="0" showGridLines="true" showRowColHeaders="1">
      <selection activeCell="B10" sqref="B10"/>
    </sheetView>
  </sheetViews>
  <sheetFormatPr defaultRowHeight="14.4" outlineLevelRow="0" outlineLevelCol="0"/>
  <cols>
    <col min="1" max="1" width="17.42578125" customWidth="true" style="0"/>
    <col min="2" max="2" width="26" customWidth="true" style="0"/>
    <col min="3" max="3" width="33.7109375" customWidth="true" style="0"/>
  </cols>
  <sheetData>
    <row r="1" spans="1:5">
      <c r="A1" s="278" t="s">
        <v>304</v>
      </c>
    </row>
    <row r="2" spans="1:5">
      <c r="A2" s="278"/>
    </row>
    <row r="3" spans="1:5">
      <c r="A3" s="212" t="s">
        <v>296</v>
      </c>
      <c r="B3" s="212" t="s">
        <v>305</v>
      </c>
      <c r="C3" s="212" t="s">
        <v>306</v>
      </c>
      <c r="D3" s="212"/>
      <c r="E3" s="212"/>
    </row>
    <row r="4" spans="1:5">
      <c r="A4" s="212"/>
      <c r="B4" s="212"/>
      <c r="C4" s="212"/>
      <c r="D4" s="212"/>
      <c r="E4" s="212"/>
    </row>
    <row r="5" spans="1:5">
      <c r="A5" s="212" t="s">
        <v>307</v>
      </c>
      <c r="B5" s="212" t="s">
        <v>308</v>
      </c>
      <c r="C5" s="212" t="s">
        <v>309</v>
      </c>
      <c r="D5" s="212"/>
      <c r="E5" s="212"/>
    </row>
    <row r="6" spans="1:5">
      <c r="A6" s="212" t="s">
        <v>310</v>
      </c>
      <c r="B6" s="212" t="s">
        <v>311</v>
      </c>
      <c r="C6" s="212" t="s">
        <v>312</v>
      </c>
      <c r="D6" s="212"/>
      <c r="E6" s="212"/>
    </row>
    <row r="7" spans="1:5">
      <c r="A7" s="274" t="s">
        <v>313</v>
      </c>
      <c r="B7" s="274" t="s">
        <v>314</v>
      </c>
      <c r="C7" s="274" t="s">
        <v>315</v>
      </c>
      <c r="D7" s="274"/>
      <c r="E7" s="274"/>
    </row>
    <row r="8" spans="1:5">
      <c r="A8" s="274" t="s">
        <v>316</v>
      </c>
      <c r="B8" s="274" t="s">
        <v>317</v>
      </c>
      <c r="C8" s="274" t="s">
        <v>318</v>
      </c>
      <c r="D8" s="274"/>
      <c r="E8" s="274"/>
    </row>
    <row r="9" spans="1:5">
      <c r="A9" s="212" t="s">
        <v>319</v>
      </c>
      <c r="B9" s="212" t="s">
        <v>320</v>
      </c>
      <c r="C9" s="212" t="s">
        <v>321</v>
      </c>
      <c r="D9" s="212"/>
      <c r="E9" s="212"/>
    </row>
    <row r="13" spans="1:5">
      <c r="B13" s="212" t="s">
        <v>322</v>
      </c>
      <c r="C13" s="212" t="s">
        <v>323</v>
      </c>
      <c r="D13" s="212"/>
      <c r="E13" s="212"/>
    </row>
    <row r="14" spans="1:5">
      <c r="B14" s="212" t="s">
        <v>324</v>
      </c>
      <c r="C14" s="212" t="s">
        <v>325</v>
      </c>
      <c r="D14" s="212"/>
      <c r="E14" s="2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44"/>
  <sheetViews>
    <sheetView tabSelected="0" workbookViewId="0" view="pageBreakPreview" showGridLines="true" showRowColHeaders="1">
      <selection activeCell="C40" sqref="C40"/>
    </sheetView>
  </sheetViews>
  <sheetFormatPr customHeight="true" defaultRowHeight="18" defaultColWidth="9.140625" outlineLevelRow="0" outlineLevelCol="0"/>
  <cols>
    <col min="1" max="1" width="3.85546875" customWidth="true" style="122"/>
    <col min="2" max="2" width="3.7109375" customWidth="true" style="126"/>
    <col min="3" max="3" width="36.28515625" customWidth="true" style="122"/>
    <col min="4" max="4" width="2.85546875" customWidth="true" style="127"/>
    <col min="5" max="5" width="7.140625" customWidth="true" style="127"/>
    <col min="6" max="6" width="2.85546875" customWidth="true" style="127"/>
    <col min="7" max="7" width="20.5703125" customWidth="true" style="127"/>
    <col min="8" max="8" width="1.7109375" customWidth="true" style="127"/>
    <col min="9" max="9" width="4.28515625" customWidth="true" style="127"/>
    <col min="10" max="10" width="20.42578125" customWidth="true" style="127"/>
    <col min="11" max="11" width="9.140625" style="122"/>
  </cols>
  <sheetData>
    <row r="1" spans="1:19" customHeight="1" ht="18">
      <c r="A1" s="24" t="s">
        <v>326</v>
      </c>
    </row>
    <row r="2" spans="1:19" customHeight="1" ht="18">
      <c r="A2" s="25" t="s">
        <v>327</v>
      </c>
    </row>
    <row r="3" spans="1:19" customHeight="1" ht="4.5">
      <c r="A3" s="24"/>
    </row>
    <row r="4" spans="1:19" customHeight="1" ht="12.75">
      <c r="G4" s="128" t="s">
        <v>328</v>
      </c>
      <c r="H4" s="128" t="s">
        <v>329</v>
      </c>
      <c r="I4" s="129">
        <v>1</v>
      </c>
    </row>
    <row r="5" spans="1:19" customHeight="1" ht="12.75">
      <c r="A5" s="130"/>
      <c r="C5" s="130"/>
      <c r="D5" s="131"/>
      <c r="G5" s="128" t="s">
        <v>330</v>
      </c>
      <c r="H5" s="128" t="s">
        <v>329</v>
      </c>
      <c r="I5" s="129"/>
      <c r="J5" s="131"/>
    </row>
    <row r="6" spans="1:19" customHeight="1" ht="12.75">
      <c r="A6" s="130"/>
      <c r="C6" s="130"/>
      <c r="D6" s="131"/>
      <c r="G6" s="128" t="s">
        <v>331</v>
      </c>
      <c r="H6" s="128" t="s">
        <v>329</v>
      </c>
      <c r="I6" s="279">
        <v>263</v>
      </c>
      <c r="J6" s="132" t="s">
        <v>332</v>
      </c>
    </row>
    <row r="7" spans="1:19" customHeight="1" ht="4.5">
      <c r="A7" s="130"/>
      <c r="C7" s="130"/>
      <c r="D7" s="131"/>
      <c r="E7" s="131"/>
      <c r="F7" s="131"/>
      <c r="G7" s="131"/>
      <c r="H7" s="131"/>
      <c r="I7" s="131"/>
      <c r="J7" s="131"/>
    </row>
    <row r="8" spans="1:19" customHeight="1" ht="20.1">
      <c r="A8" s="629" t="s">
        <v>333</v>
      </c>
      <c r="B8" s="629"/>
      <c r="C8" s="629"/>
      <c r="D8" s="629"/>
      <c r="E8" s="629"/>
      <c r="F8" s="629"/>
      <c r="G8" s="629"/>
      <c r="H8" s="629"/>
      <c r="I8" s="629"/>
      <c r="J8" s="629"/>
    </row>
    <row r="9" spans="1:19" customHeight="1" ht="9.95"/>
    <row r="10" spans="1:19" customHeight="1" ht="18">
      <c r="A10" s="133" t="s">
        <v>334</v>
      </c>
      <c r="B10" s="134" t="s">
        <v>335</v>
      </c>
      <c r="C10" s="135"/>
      <c r="D10" s="630" t="s">
        <v>336</v>
      </c>
      <c r="E10" s="631"/>
      <c r="F10" s="631"/>
      <c r="G10" s="631"/>
      <c r="H10" s="631"/>
      <c r="I10" s="631"/>
      <c r="J10" s="632"/>
    </row>
    <row r="11" spans="1:19" customHeight="1" ht="6.75">
      <c r="A11" s="136"/>
      <c r="B11" s="137"/>
      <c r="C11" s="138"/>
      <c r="D11" s="239"/>
      <c r="E11" s="240"/>
      <c r="F11" s="240"/>
      <c r="G11" s="240"/>
      <c r="H11" s="240"/>
      <c r="I11" s="240"/>
      <c r="J11" s="241"/>
    </row>
    <row r="12" spans="1:19" customHeight="1" ht="33.75">
      <c r="A12" s="139" t="s">
        <v>337</v>
      </c>
      <c r="B12" s="633" t="s">
        <v>338</v>
      </c>
      <c r="C12" s="634"/>
      <c r="D12" s="635" t="str">
        <f>VLOOKUP($I$6,'Data SPD'!$A$3:$AI$4,4)</f>
        <v>0</v>
      </c>
      <c r="E12" s="636"/>
      <c r="F12" s="636"/>
      <c r="G12" s="636"/>
      <c r="H12" s="233" t="s">
        <v>339</v>
      </c>
      <c r="I12" s="637" t="str">
        <f>VLOOKUP($I$6,'Data SPD'!$A$3:$AI$4,3)</f>
        <v>0</v>
      </c>
      <c r="J12" s="638"/>
    </row>
    <row r="13" spans="1:19" customHeight="1" ht="18">
      <c r="A13" s="136">
        <v>3</v>
      </c>
      <c r="B13" s="141" t="s">
        <v>2</v>
      </c>
      <c r="C13" s="142" t="s">
        <v>340</v>
      </c>
      <c r="D13" s="143" t="s">
        <v>2</v>
      </c>
      <c r="E13" s="88" t="str">
        <f>VLOOKUP($I$6,'Data SPD'!$A$3:$AI$4,5)</f>
        <v>0</v>
      </c>
      <c r="F13" s="89"/>
      <c r="G13" s="144"/>
      <c r="H13" s="145"/>
      <c r="I13" s="90"/>
      <c r="J13" s="91"/>
    </row>
    <row r="14" spans="1:19" customHeight="1" ht="18">
      <c r="A14" s="136"/>
      <c r="B14" s="137" t="s">
        <v>4</v>
      </c>
      <c r="C14" s="167" t="s">
        <v>341</v>
      </c>
      <c r="D14" s="165" t="s">
        <v>4</v>
      </c>
      <c r="E14" s="235" t="str">
        <f>VLOOKUP($I$6,'Data SPD'!$A$3:$AI$4,6)</f>
        <v>0</v>
      </c>
      <c r="F14" s="235"/>
      <c r="G14" s="235"/>
      <c r="H14" s="236"/>
      <c r="I14" s="234"/>
      <c r="J14" s="237"/>
    </row>
    <row r="15" spans="1:19" customHeight="1" ht="18">
      <c r="A15" s="146"/>
      <c r="B15" s="147" t="s">
        <v>342</v>
      </c>
      <c r="C15" s="148" t="s">
        <v>343</v>
      </c>
      <c r="D15" s="149" t="s">
        <v>344</v>
      </c>
      <c r="E15" s="619" t="str">
        <f>VLOOKUP($I$6,'Data SPD'!$A$3:$AI$5,7)</f>
        <v>0</v>
      </c>
      <c r="F15" s="619"/>
      <c r="G15" s="619"/>
      <c r="H15" s="150"/>
      <c r="I15" s="150"/>
      <c r="J15" s="151"/>
    </row>
    <row r="16" spans="1:19" customHeight="1" ht="18">
      <c r="A16" s="152">
        <v>4</v>
      </c>
      <c r="B16" s="153" t="s">
        <v>345</v>
      </c>
      <c r="C16" s="154"/>
      <c r="D16" s="620" t="str">
        <f>VLOOKUP($I$6,'Data SPD'!$A$3:$AI$5,8)</f>
        <v>0</v>
      </c>
      <c r="E16" s="621"/>
      <c r="F16" s="621"/>
      <c r="G16" s="621"/>
      <c r="H16" s="621"/>
      <c r="I16" s="621"/>
      <c r="J16" s="622"/>
    </row>
    <row r="17" spans="1:19" customHeight="1" ht="23.25">
      <c r="A17" s="155"/>
      <c r="B17" s="156"/>
      <c r="C17" s="157"/>
      <c r="D17" s="623"/>
      <c r="E17" s="624"/>
      <c r="F17" s="624"/>
      <c r="G17" s="624"/>
      <c r="H17" s="624"/>
      <c r="I17" s="624"/>
      <c r="J17" s="625"/>
      <c r="M17" s="122" t="str">
        <f>440000/3</f>
        <v>0</v>
      </c>
    </row>
    <row r="18" spans="1:19" customHeight="1" ht="18">
      <c r="A18" s="146">
        <v>5</v>
      </c>
      <c r="B18" s="158" t="s">
        <v>346</v>
      </c>
      <c r="C18" s="159"/>
      <c r="D18" s="626" t="str">
        <f>VLOOKUP($I$6,'Data SPD'!$A$3:$AI$4,9)</f>
        <v>0</v>
      </c>
      <c r="E18" s="627"/>
      <c r="F18" s="627"/>
      <c r="G18" s="627"/>
      <c r="H18" s="627"/>
      <c r="I18" s="627"/>
      <c r="J18" s="628"/>
      <c r="P18" s="160"/>
      <c r="Q18" s="161"/>
      <c r="R18" s="161"/>
      <c r="S18" s="161"/>
    </row>
    <row r="19" spans="1:19" customHeight="1" ht="23.25">
      <c r="A19" s="162">
        <v>6</v>
      </c>
      <c r="B19" s="141" t="s">
        <v>2</v>
      </c>
      <c r="C19" s="142" t="s">
        <v>347</v>
      </c>
      <c r="D19" s="143" t="s">
        <v>348</v>
      </c>
      <c r="E19" s="610" t="str">
        <f>VLOOKUP($I$6,'Data SPD'!$A$3:$AI$4,10)</f>
        <v>0</v>
      </c>
      <c r="F19" s="610"/>
      <c r="G19" s="610"/>
      <c r="H19" s="163"/>
      <c r="I19" s="163"/>
      <c r="J19" s="164"/>
    </row>
    <row r="20" spans="1:19" customHeight="1" ht="18">
      <c r="A20" s="146"/>
      <c r="B20" s="147" t="s">
        <v>4</v>
      </c>
      <c r="C20" s="148" t="s">
        <v>349</v>
      </c>
      <c r="D20" s="149" t="s">
        <v>350</v>
      </c>
      <c r="E20" s="238" t="str">
        <f>VLOOKUP($I$6,'Data SPD'!$A$3:$AI$4,11)</f>
        <v>0</v>
      </c>
      <c r="F20" s="150"/>
      <c r="G20" s="150"/>
      <c r="H20" s="150"/>
      <c r="I20" s="150"/>
      <c r="J20" s="151"/>
      <c r="L20" s="617" t="str">
        <f>VLOOKUP($I$6,'Data SPD'!$A$3:$AI$4,16)</f>
        <v>0</v>
      </c>
      <c r="M20" s="617"/>
      <c r="N20" s="617"/>
    </row>
    <row r="21" spans="1:19" customHeight="1" ht="18">
      <c r="A21" s="162">
        <v>7</v>
      </c>
      <c r="B21" s="141" t="s">
        <v>2</v>
      </c>
      <c r="C21" s="142" t="s">
        <v>351</v>
      </c>
      <c r="D21" s="143" t="s">
        <v>348</v>
      </c>
      <c r="E21" s="615" t="str">
        <f>VLOOKUP($I$6,'Data SPD'!$A$3:$AI$4,12)</f>
        <v>0</v>
      </c>
      <c r="F21" s="615"/>
      <c r="G21" s="615"/>
      <c r="H21" s="616" t="s">
        <v>352</v>
      </c>
      <c r="I21" s="616"/>
      <c r="J21" s="164"/>
      <c r="L21" s="617" t="str">
        <f>VLOOKUP($I$6,'Data SPD'!$A$3:$AI$4,17)</f>
        <v>0</v>
      </c>
      <c r="M21" s="617"/>
      <c r="N21" s="617"/>
    </row>
    <row r="22" spans="1:19" customHeight="1" ht="18">
      <c r="A22" s="136"/>
      <c r="B22" s="137" t="s">
        <v>4</v>
      </c>
      <c r="C22" s="167" t="s">
        <v>353</v>
      </c>
      <c r="D22" s="165" t="s">
        <v>354</v>
      </c>
      <c r="E22" s="617" t="str">
        <f>VLOOKUP($I$6,'Data SPD'!$A$3:$AI$4,13)</f>
        <v>0</v>
      </c>
      <c r="F22" s="617"/>
      <c r="G22" s="617"/>
      <c r="H22" s="166"/>
      <c r="I22" s="166"/>
      <c r="J22" s="168"/>
    </row>
    <row r="23" spans="1:19" customHeight="1" ht="18">
      <c r="A23" s="146"/>
      <c r="B23" s="147" t="s">
        <v>342</v>
      </c>
      <c r="C23" s="148" t="s">
        <v>355</v>
      </c>
      <c r="D23" s="149" t="s">
        <v>344</v>
      </c>
      <c r="E23" s="618" t="str">
        <f>VLOOKUP($I$6,'Data SPD'!$A$3:$AI$4,14)</f>
        <v>0</v>
      </c>
      <c r="F23" s="618"/>
      <c r="G23" s="618"/>
      <c r="H23" s="166"/>
      <c r="I23" s="166"/>
      <c r="J23" s="168"/>
    </row>
    <row r="24" spans="1:19" customHeight="1" ht="18">
      <c r="A24" s="139">
        <v>8</v>
      </c>
      <c r="B24" s="169"/>
      <c r="C24" s="170" t="s">
        <v>356</v>
      </c>
      <c r="D24" s="612" t="s">
        <v>357</v>
      </c>
      <c r="E24" s="613"/>
      <c r="F24" s="614"/>
      <c r="G24" s="613" t="s">
        <v>358</v>
      </c>
      <c r="H24" s="613"/>
      <c r="I24" s="613"/>
      <c r="J24" s="614"/>
    </row>
    <row r="25" spans="1:19" customHeight="1" ht="15.75">
      <c r="A25" s="162"/>
      <c r="B25" s="141" t="s">
        <v>334</v>
      </c>
      <c r="C25" s="171"/>
      <c r="D25" s="172"/>
      <c r="E25" s="93"/>
      <c r="F25" s="173"/>
      <c r="G25" s="93"/>
      <c r="H25" s="93"/>
      <c r="I25" s="93"/>
      <c r="J25" s="173"/>
      <c r="K25" s="608" t="s">
        <v>359</v>
      </c>
      <c r="L25" s="609"/>
      <c r="M25" s="610" t="s">
        <v>360</v>
      </c>
      <c r="N25" s="610"/>
      <c r="O25" s="610"/>
      <c r="P25" s="610"/>
      <c r="Q25" s="611"/>
    </row>
    <row r="26" spans="1:19" customHeight="1" ht="15.75">
      <c r="A26" s="136"/>
      <c r="B26" s="137" t="s">
        <v>337</v>
      </c>
      <c r="C26" s="174"/>
      <c r="D26" s="175"/>
      <c r="E26" s="176"/>
      <c r="F26" s="177"/>
      <c r="G26" s="176"/>
      <c r="H26" s="176"/>
      <c r="I26" s="176"/>
      <c r="J26" s="177"/>
      <c r="K26" s="604">
        <v>2886</v>
      </c>
      <c r="L26" s="605"/>
      <c r="M26" s="606" t="s">
        <v>361</v>
      </c>
      <c r="N26" s="606"/>
      <c r="O26" s="606"/>
      <c r="P26" s="606"/>
      <c r="Q26" s="607"/>
    </row>
    <row r="27" spans="1:19" customHeight="1" ht="15.75">
      <c r="A27" s="146"/>
      <c r="B27" s="147" t="s">
        <v>362</v>
      </c>
      <c r="C27" s="178"/>
      <c r="D27" s="179"/>
      <c r="E27" s="92"/>
      <c r="F27" s="180"/>
      <c r="G27" s="92"/>
      <c r="H27" s="92"/>
      <c r="I27" s="92"/>
      <c r="J27" s="180"/>
    </row>
    <row r="28" spans="1:19" customHeight="1" ht="27" hidden="true">
      <c r="A28" s="162">
        <v>9</v>
      </c>
      <c r="B28" s="275" t="s">
        <v>363</v>
      </c>
      <c r="C28" s="154"/>
      <c r="D28" s="608" t="s">
        <v>359</v>
      </c>
      <c r="E28" s="609"/>
      <c r="F28" s="610" t="s">
        <v>360</v>
      </c>
      <c r="G28" s="610"/>
      <c r="H28" s="610"/>
      <c r="I28" s="610"/>
      <c r="J28" s="611"/>
      <c r="K28" s="608" t="s">
        <v>364</v>
      </c>
      <c r="L28" s="609"/>
      <c r="M28" s="610" t="s">
        <v>365</v>
      </c>
      <c r="N28" s="610"/>
      <c r="O28" s="610"/>
      <c r="P28" s="610"/>
      <c r="Q28" s="611"/>
    </row>
    <row r="29" spans="1:19" customHeight="1" ht="26.25" hidden="true">
      <c r="A29" s="136"/>
      <c r="B29" s="276" t="s">
        <v>366</v>
      </c>
      <c r="C29" s="277"/>
      <c r="D29" s="604">
        <v>2886</v>
      </c>
      <c r="E29" s="605"/>
      <c r="F29" s="606" t="s">
        <v>361</v>
      </c>
      <c r="G29" s="606"/>
      <c r="H29" s="606"/>
      <c r="I29" s="606"/>
      <c r="J29" s="607"/>
      <c r="K29" s="604">
        <v>2895</v>
      </c>
      <c r="L29" s="605"/>
      <c r="M29" s="606" t="s">
        <v>367</v>
      </c>
      <c r="N29" s="606"/>
      <c r="O29" s="606"/>
      <c r="P29" s="606"/>
      <c r="Q29" s="607"/>
    </row>
    <row r="30" spans="1:19" customHeight="1" ht="18" hidden="true">
      <c r="A30" s="136"/>
      <c r="B30" s="276" t="s">
        <v>368</v>
      </c>
      <c r="C30" s="277"/>
      <c r="D30" s="604" t="s">
        <v>369</v>
      </c>
      <c r="E30" s="605"/>
      <c r="F30" s="606" t="s">
        <v>370</v>
      </c>
      <c r="G30" s="606"/>
      <c r="H30" s="606"/>
      <c r="I30" s="606"/>
      <c r="J30" s="607"/>
    </row>
    <row r="31" spans="1:19" customHeight="1" ht="18">
      <c r="A31" s="136">
        <v>9</v>
      </c>
      <c r="B31" s="137" t="s">
        <v>2</v>
      </c>
      <c r="C31" s="167" t="s">
        <v>371</v>
      </c>
      <c r="D31" s="181" t="s">
        <v>348</v>
      </c>
      <c r="E31" s="88" t="str">
        <f>IF(K31="","",VLOOKUP($I$6,'Data SPD'!$A$3:$AI$4,15))</f>
        <v>0</v>
      </c>
      <c r="F31" s="176"/>
      <c r="G31" s="182"/>
      <c r="H31" s="182"/>
      <c r="I31" s="182"/>
      <c r="J31" s="177"/>
      <c r="K31" s="183">
        <v>1</v>
      </c>
      <c r="L31" s="122" t="s">
        <v>372</v>
      </c>
    </row>
    <row r="32" spans="1:19" customHeight="1" ht="18">
      <c r="A32" s="146"/>
      <c r="B32" s="147" t="s">
        <v>4</v>
      </c>
      <c r="C32" s="148" t="s">
        <v>263</v>
      </c>
      <c r="D32" s="184" t="s">
        <v>4</v>
      </c>
      <c r="E32" s="230" t="str">
        <f>IF(K31="","",VLOOKUP($I$6,'Data SPD'!$A$3:$AI$4,18))</f>
        <v>0</v>
      </c>
      <c r="F32" s="185"/>
      <c r="G32" s="186"/>
      <c r="H32" s="186"/>
      <c r="I32" s="186"/>
      <c r="J32" s="187"/>
    </row>
    <row r="33" spans="1:19" customHeight="1" ht="18">
      <c r="A33" s="188">
        <v>10</v>
      </c>
      <c r="B33" s="189" t="s">
        <v>373</v>
      </c>
      <c r="C33" s="190"/>
      <c r="D33" s="191"/>
      <c r="E33" s="192"/>
      <c r="F33" s="192"/>
      <c r="G33" s="192"/>
      <c r="H33" s="192"/>
      <c r="I33" s="192"/>
      <c r="J33" s="193"/>
    </row>
    <row r="34" spans="1:19" customHeight="1" ht="14.25">
      <c r="A34" s="194" t="s">
        <v>374</v>
      </c>
      <c r="B34" s="195"/>
      <c r="C34" s="196"/>
      <c r="D34" s="197"/>
      <c r="E34" s="197"/>
      <c r="F34" s="197"/>
      <c r="G34" s="197"/>
      <c r="H34" s="197"/>
      <c r="I34" s="197"/>
      <c r="J34" s="197"/>
    </row>
    <row r="35" spans="1:19" customHeight="1" ht="15">
      <c r="F35" s="128" t="s">
        <v>375</v>
      </c>
      <c r="H35" s="128" t="s">
        <v>329</v>
      </c>
      <c r="I35" s="198" t="s">
        <v>28</v>
      </c>
    </row>
    <row r="36" spans="1:19" customHeight="1" ht="14.25">
      <c r="F36" s="199" t="s">
        <v>376</v>
      </c>
      <c r="G36" s="140"/>
      <c r="H36" s="199" t="s">
        <v>329</v>
      </c>
      <c r="I36" s="599" t="str">
        <f>VLOOKUP($I$6,'Data SPD'!$A$3:$AI$4,2)</f>
        <v>0</v>
      </c>
      <c r="J36" s="599"/>
    </row>
    <row r="37" spans="1:19" customHeight="1" ht="9.95">
      <c r="J37" s="128" t="s">
        <v>377</v>
      </c>
    </row>
    <row r="38" spans="1:19" customHeight="1" ht="15">
      <c r="F38" s="600" t="str">
        <f>VLOOKUP($I$6,'Data SPD'!$A$3:$AI$4,19)</f>
        <v>0</v>
      </c>
      <c r="G38" s="600"/>
      <c r="H38" s="600"/>
      <c r="I38" s="600"/>
      <c r="J38" s="600"/>
    </row>
    <row r="39" spans="1:19" customHeight="1" ht="11.25">
      <c r="F39" s="601"/>
      <c r="G39" s="601"/>
      <c r="H39" s="601"/>
      <c r="I39" s="601"/>
      <c r="J39" s="601"/>
    </row>
    <row r="40" spans="1:19" customHeight="1" ht="18">
      <c r="A40" s="232"/>
      <c r="B40" s="232"/>
      <c r="C40" s="232"/>
      <c r="D40" s="232"/>
      <c r="E40" s="232"/>
      <c r="F40" s="232"/>
      <c r="G40" s="88"/>
      <c r="H40" s="198"/>
      <c r="I40" s="198"/>
      <c r="J40" s="200"/>
    </row>
    <row r="41" spans="1:19" customHeight="1" ht="18">
      <c r="F41" s="198"/>
      <c r="G41" s="198"/>
      <c r="H41" s="198"/>
      <c r="I41" s="198"/>
      <c r="J41" s="200"/>
    </row>
    <row r="42" spans="1:19" customHeight="1" ht="18">
      <c r="B42" s="201"/>
      <c r="F42" s="602" t="str">
        <f>#REF!</f>
        <v>0</v>
      </c>
      <c r="G42" s="602"/>
      <c r="H42" s="602"/>
      <c r="I42" s="602"/>
      <c r="J42" s="602"/>
    </row>
    <row r="43" spans="1:19" customHeight="1" ht="15.75">
      <c r="F43" s="603" t="str">
        <f>#REF!</f>
        <v>0</v>
      </c>
      <c r="G43" s="603"/>
      <c r="H43" s="603"/>
      <c r="I43" s="603"/>
      <c r="J43" s="603"/>
    </row>
    <row r="44" spans="1:19" customHeight="1" ht="18">
      <c r="A44" s="20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J8"/>
    <mergeCell ref="D10:J10"/>
    <mergeCell ref="B12:C12"/>
    <mergeCell ref="D12:G12"/>
    <mergeCell ref="I12:J12"/>
    <mergeCell ref="E15:G15"/>
    <mergeCell ref="D16:J17"/>
    <mergeCell ref="D18:J18"/>
    <mergeCell ref="E19:G19"/>
    <mergeCell ref="L20:N20"/>
    <mergeCell ref="E21:G21"/>
    <mergeCell ref="H21:I21"/>
    <mergeCell ref="L21:N21"/>
    <mergeCell ref="E22:G22"/>
    <mergeCell ref="E23:G23"/>
    <mergeCell ref="D24:F24"/>
    <mergeCell ref="G24:J24"/>
    <mergeCell ref="K25:L25"/>
    <mergeCell ref="M25:Q25"/>
    <mergeCell ref="K29:L29"/>
    <mergeCell ref="M29:Q29"/>
    <mergeCell ref="D30:E30"/>
    <mergeCell ref="F30:J30"/>
    <mergeCell ref="K26:L26"/>
    <mergeCell ref="M26:Q26"/>
    <mergeCell ref="D28:E28"/>
    <mergeCell ref="F28:J28"/>
    <mergeCell ref="K28:L28"/>
    <mergeCell ref="M28:Q28"/>
    <mergeCell ref="D29:E29"/>
    <mergeCell ref="F29:J29"/>
    <mergeCell ref="I36:J36"/>
    <mergeCell ref="F38:J38"/>
    <mergeCell ref="F39:J39"/>
    <mergeCell ref="F42:J42"/>
    <mergeCell ref="F43:J43"/>
  </mergeCells>
  <printOptions gridLines="false" gridLinesSet="true" horizontalCentered="true"/>
  <pageMargins left="0.2755905511811" right="0.23622047244094" top="0.59055118110236" bottom="0.59055118110236" header="0.51181102362205" footer="0.51181102362205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9"/>
  <sheetViews>
    <sheetView tabSelected="0" workbookViewId="0" showGridLines="true" showRowColHeaders="1">
      <selection activeCell="E27" sqref="E27"/>
    </sheetView>
  </sheetViews>
  <sheetFormatPr customHeight="true" defaultRowHeight="15" defaultColWidth="9.140625" outlineLevelRow="0" outlineLevelCol="0"/>
  <cols>
    <col min="1" max="1" width="7.7109375" customWidth="true" style="26"/>
    <col min="2" max="2" width="2.85546875" customWidth="true" style="26"/>
    <col min="3" max="3" width="2.140625" customWidth="true" style="28"/>
    <col min="4" max="4" width="11" customWidth="true" style="26"/>
    <col min="5" max="5" width="16.28515625" customWidth="true" style="26"/>
    <col min="6" max="6" width="7.7109375" customWidth="true" style="26"/>
    <col min="7" max="7" width="11.5703125" customWidth="true" style="26"/>
    <col min="8" max="8" width="7.7109375" customWidth="true" style="26"/>
    <col min="9" max="9" width="7.7109375" customWidth="true" style="26"/>
    <col min="10" max="10" width="1.7109375" customWidth="true" style="26"/>
    <col min="11" max="11" width="7.7109375" customWidth="true" style="26"/>
    <col min="12" max="12" width="8.7109375" customWidth="true" style="26"/>
    <col min="13" max="13" width="0.85546875" customWidth="true" style="26"/>
    <col min="14" max="14" width="9.140625" style="26"/>
  </cols>
  <sheetData>
    <row r="1" spans="1:14" customHeight="1" ht="21">
      <c r="A1" s="640" t="s">
        <v>378</v>
      </c>
      <c r="B1" s="640"/>
      <c r="C1" s="640"/>
      <c r="D1" s="640"/>
      <c r="E1" s="640"/>
      <c r="F1" s="640"/>
      <c r="G1" s="640"/>
      <c r="H1" s="640"/>
      <c r="I1" s="640"/>
      <c r="J1" s="640"/>
      <c r="K1" s="640"/>
      <c r="L1" s="640"/>
      <c r="M1" s="640"/>
    </row>
    <row r="2" spans="1:14" customHeight="1" ht="12" s="27" customFormat="1">
      <c r="A2" s="641" t="str">
        <f>"Nomor. 0"&amp;D!L2&amp;" / ST / 2013"</f>
        <v>0</v>
      </c>
      <c r="B2" s="641"/>
      <c r="C2" s="641"/>
      <c r="D2" s="641"/>
      <c r="E2" s="641"/>
      <c r="F2" s="641"/>
      <c r="G2" s="641"/>
      <c r="H2" s="641"/>
      <c r="I2" s="641"/>
      <c r="J2" s="641"/>
      <c r="K2" s="641"/>
      <c r="L2" s="641"/>
      <c r="M2" s="641"/>
    </row>
    <row r="3" spans="1:14" customHeight="1" ht="12.75">
      <c r="A3" s="440"/>
      <c r="B3" s="440"/>
      <c r="C3" s="440"/>
      <c r="D3" s="440"/>
      <c r="E3" s="440"/>
      <c r="F3" s="440"/>
      <c r="G3" s="440"/>
      <c r="H3" s="440"/>
      <c r="I3" s="440"/>
      <c r="J3" s="440"/>
      <c r="K3" s="440"/>
      <c r="L3" s="440"/>
      <c r="M3" s="440"/>
    </row>
    <row r="4" spans="1:14" customHeight="1" ht="3.75"/>
    <row r="5" spans="1:14" customHeight="1" ht="15" s="203" customFormat="1">
      <c r="A5" s="203" t="s">
        <v>379</v>
      </c>
      <c r="C5" s="204"/>
    </row>
    <row r="6" spans="1:14" customHeight="1" ht="11.25" s="203" customFormat="1">
      <c r="C6" s="204"/>
    </row>
    <row r="7" spans="1:14" customHeight="1" ht="18" s="203" customFormat="1">
      <c r="A7" s="205" t="s">
        <v>380</v>
      </c>
      <c r="B7" s="203" t="s">
        <v>329</v>
      </c>
      <c r="C7" s="205" t="str">
        <f>D!$D$11</f>
        <v>0</v>
      </c>
    </row>
    <row r="8" spans="1:14" customHeight="1" ht="18" s="203" customFormat="1">
      <c r="A8" s="205" t="s">
        <v>42</v>
      </c>
      <c r="B8" s="203" t="s">
        <v>329</v>
      </c>
      <c r="C8" s="642" t="str">
        <f>D!$I$11</f>
        <v>0</v>
      </c>
      <c r="D8" s="643"/>
      <c r="E8" s="643"/>
    </row>
    <row r="9" spans="1:14" customHeight="1" ht="18" s="203" customFormat="1">
      <c r="A9" s="205" t="s">
        <v>43</v>
      </c>
      <c r="B9" s="203" t="s">
        <v>329</v>
      </c>
      <c r="C9" s="205" t="str">
        <f>D!E13</f>
        <v>0</v>
      </c>
    </row>
    <row r="10" spans="1:14" customHeight="1" ht="18" s="203" customFormat="1">
      <c r="A10" s="203" t="s">
        <v>381</v>
      </c>
      <c r="B10" s="205" t="s">
        <v>329</v>
      </c>
      <c r="C10" s="204" t="s">
        <v>382</v>
      </c>
    </row>
    <row r="11" spans="1:14" customHeight="1" ht="19.5" s="203" customFormat="1">
      <c r="A11" s="206" t="s">
        <v>383</v>
      </c>
      <c r="B11" s="207" t="s">
        <v>329</v>
      </c>
      <c r="C11" s="208" t="s">
        <v>334</v>
      </c>
      <c r="D11" s="639" t="s">
        <v>384</v>
      </c>
      <c r="E11" s="639"/>
      <c r="F11" s="639"/>
      <c r="G11" s="639"/>
      <c r="H11" s="639"/>
      <c r="I11" s="639"/>
      <c r="J11" s="639"/>
      <c r="K11" s="639"/>
      <c r="L11" s="639"/>
      <c r="M11" s="205"/>
    </row>
    <row r="12" spans="1:14" customHeight="1" ht="21" s="203" customFormat="1">
      <c r="A12" s="206"/>
      <c r="B12" s="207"/>
      <c r="C12" s="208" t="s">
        <v>337</v>
      </c>
      <c r="D12" s="639" t="s">
        <v>385</v>
      </c>
      <c r="E12" s="639"/>
      <c r="F12" s="639"/>
      <c r="G12" s="639"/>
      <c r="H12" s="639"/>
      <c r="I12" s="639"/>
      <c r="J12" s="639"/>
      <c r="K12" s="639"/>
      <c r="L12" s="639"/>
      <c r="M12" s="205"/>
    </row>
    <row r="13" spans="1:14" customHeight="1" ht="27.75" s="203" customFormat="1">
      <c r="A13" s="206"/>
      <c r="B13" s="207"/>
      <c r="C13" s="208" t="s">
        <v>362</v>
      </c>
      <c r="D13" s="639" t="s">
        <v>386</v>
      </c>
      <c r="E13" s="639"/>
      <c r="F13" s="639"/>
      <c r="G13" s="639"/>
      <c r="H13" s="639"/>
      <c r="I13" s="639"/>
      <c r="J13" s="639"/>
      <c r="K13" s="639"/>
      <c r="L13" s="639"/>
      <c r="M13" s="205"/>
    </row>
    <row r="14" spans="1:14" customHeight="1" ht="28.5" s="203" customFormat="1">
      <c r="A14" s="206"/>
      <c r="B14" s="207"/>
      <c r="C14" s="208" t="s">
        <v>387</v>
      </c>
      <c r="D14" s="639" t="s">
        <v>388</v>
      </c>
      <c r="E14" s="639"/>
      <c r="F14" s="639"/>
      <c r="G14" s="639"/>
      <c r="H14" s="639"/>
      <c r="I14" s="639"/>
      <c r="J14" s="639"/>
      <c r="K14" s="639"/>
      <c r="L14" s="639"/>
      <c r="M14" s="205"/>
    </row>
    <row r="15" spans="1:14" customHeight="1" ht="5.25" s="203" customFormat="1">
      <c r="A15" s="206"/>
      <c r="B15" s="207"/>
      <c r="C15" s="208"/>
      <c r="D15" s="639"/>
      <c r="E15" s="639"/>
      <c r="F15" s="639"/>
      <c r="G15" s="639"/>
      <c r="H15" s="639"/>
      <c r="I15" s="639"/>
      <c r="J15" s="639"/>
      <c r="K15" s="639"/>
      <c r="L15" s="639"/>
      <c r="M15" s="205"/>
    </row>
    <row r="16" spans="1:14" customHeight="1" ht="15" s="203" customFormat="1">
      <c r="C16" s="204"/>
      <c r="D16" s="205"/>
    </row>
    <row r="17" spans="1:14" customHeight="1" ht="15" s="203" customFormat="1">
      <c r="A17" s="203" t="s">
        <v>253</v>
      </c>
      <c r="B17" s="203" t="s">
        <v>329</v>
      </c>
      <c r="C17" s="648" t="str">
        <f>D!D15&amp;" di "&amp;D!E19</f>
        <v>0</v>
      </c>
      <c r="D17" s="648"/>
      <c r="E17" s="648"/>
      <c r="F17" s="648"/>
      <c r="G17" s="648"/>
      <c r="H17" s="648"/>
      <c r="I17" s="648"/>
      <c r="J17" s="648"/>
      <c r="K17" s="648"/>
      <c r="L17" s="648"/>
    </row>
    <row r="18" spans="1:14" customHeight="1" ht="15" s="203" customFormat="1">
      <c r="C18" s="648"/>
      <c r="D18" s="648"/>
      <c r="E18" s="648"/>
      <c r="F18" s="648"/>
      <c r="G18" s="648"/>
      <c r="H18" s="648"/>
      <c r="I18" s="648"/>
      <c r="J18" s="648"/>
      <c r="K18" s="648"/>
      <c r="L18" s="648"/>
    </row>
    <row r="19" spans="1:14" customHeight="1" ht="15" s="203" customFormat="1">
      <c r="A19" s="203" t="s">
        <v>389</v>
      </c>
      <c r="B19" s="205" t="s">
        <v>329</v>
      </c>
      <c r="C19" s="205" t="str">
        <f>D!E20&amp;" hari, mulai tgl. "&amp;D!E21&amp;" s.d. "&amp;D!E22</f>
        <v>0</v>
      </c>
      <c r="D19" s="205"/>
      <c r="E19" s="205"/>
      <c r="F19" s="205"/>
      <c r="G19" s="205"/>
      <c r="H19" s="205"/>
      <c r="I19" s="205"/>
    </row>
    <row r="20" spans="1:14" customHeight="1" ht="15" s="203" customFormat="1">
      <c r="B20" s="205"/>
      <c r="C20" s="204" t="s">
        <v>390</v>
      </c>
    </row>
    <row r="21" spans="1:14" customHeight="1" ht="15" s="203" customFormat="1">
      <c r="A21" s="639" t="s">
        <v>391</v>
      </c>
      <c r="B21" s="639"/>
      <c r="C21" s="639"/>
      <c r="D21" s="639"/>
      <c r="E21" s="639"/>
      <c r="F21" s="639"/>
      <c r="G21" s="639"/>
      <c r="H21" s="639"/>
      <c r="I21" s="639"/>
      <c r="J21" s="639"/>
      <c r="K21" s="639"/>
      <c r="L21" s="639"/>
    </row>
    <row r="22" spans="1:14" customHeight="1" ht="15" s="203" customFormat="1">
      <c r="A22" s="639"/>
      <c r="B22" s="639"/>
      <c r="C22" s="639"/>
      <c r="D22" s="639"/>
      <c r="E22" s="639"/>
      <c r="F22" s="639"/>
      <c r="G22" s="639"/>
      <c r="H22" s="639"/>
      <c r="I22" s="639"/>
      <c r="J22" s="639"/>
      <c r="K22" s="639"/>
      <c r="L22" s="639"/>
      <c r="N22" s="209"/>
    </row>
    <row r="23" spans="1:14" customHeight="1" ht="15" s="203" customFormat="1">
      <c r="C23" s="204"/>
    </row>
    <row r="24" spans="1:14" customHeight="1" ht="15" s="203" customFormat="1">
      <c r="C24" s="204"/>
    </row>
    <row r="25" spans="1:14" customHeight="1" ht="15" s="203" customFormat="1">
      <c r="C25" s="204"/>
      <c r="H25" s="203" t="s">
        <v>375</v>
      </c>
      <c r="J25" s="203" t="s">
        <v>329</v>
      </c>
      <c r="K25" s="203" t="str">
        <f>D!I36</f>
        <v>0</v>
      </c>
    </row>
    <row r="26" spans="1:14" customHeight="1" ht="15" s="203" customFormat="1">
      <c r="C26" s="204"/>
      <c r="H26" s="210" t="s">
        <v>392</v>
      </c>
      <c r="I26" s="210"/>
      <c r="J26" s="210" t="s">
        <v>329</v>
      </c>
      <c r="K26" s="649" t="str">
        <f>D!$I$37</f>
        <v>0</v>
      </c>
      <c r="L26" s="649"/>
      <c r="M26" s="211"/>
    </row>
    <row r="27" spans="1:14" customHeight="1" ht="9" s="203" customFormat="1">
      <c r="C27" s="204"/>
    </row>
    <row r="28" spans="1:14" customHeight="1" ht="15" s="203" customFormat="1">
      <c r="C28" s="204"/>
      <c r="H28" s="644" t="str">
        <f>#REF!</f>
        <v>0</v>
      </c>
      <c r="I28" s="644"/>
      <c r="J28" s="644"/>
      <c r="K28" s="644"/>
      <c r="L28" s="644"/>
      <c r="M28" s="644"/>
    </row>
    <row r="29" spans="1:14" customHeight="1" ht="13.5" s="203" customFormat="1">
      <c r="C29" s="204"/>
      <c r="H29" s="644" t="s">
        <v>296</v>
      </c>
      <c r="I29" s="644"/>
      <c r="J29" s="644"/>
      <c r="K29" s="644"/>
      <c r="L29" s="644"/>
      <c r="M29" s="644"/>
    </row>
    <row r="30" spans="1:14" customHeight="1" ht="45.75" s="203" customFormat="1">
      <c r="C30" s="204"/>
    </row>
    <row r="31" spans="1:14" customHeight="1" ht="15" s="203" customFormat="1">
      <c r="C31" s="204"/>
      <c r="H31" s="645" t="str">
        <f>#REF!</f>
        <v>0</v>
      </c>
      <c r="I31" s="646"/>
      <c r="J31" s="646"/>
      <c r="K31" s="646"/>
      <c r="L31" s="646"/>
      <c r="M31" s="646"/>
    </row>
    <row r="32" spans="1:14" customHeight="1" ht="15" s="203" customFormat="1">
      <c r="C32" s="204"/>
      <c r="H32" s="647" t="str">
        <f>#REF!</f>
        <v>0</v>
      </c>
      <c r="I32" s="647"/>
      <c r="J32" s="647"/>
      <c r="K32" s="647"/>
      <c r="L32" s="647"/>
      <c r="M32" s="647"/>
    </row>
    <row r="33" spans="1:14" customHeight="1" ht="15" s="203" customFormat="1">
      <c r="C33" s="204"/>
    </row>
    <row r="34" spans="1:14" customHeight="1" ht="15" s="203" customFormat="1">
      <c r="C34" s="204"/>
    </row>
    <row r="35" spans="1:14" customHeight="1" ht="15" s="203" customFormat="1">
      <c r="C35" s="204"/>
    </row>
    <row r="36" spans="1:14" customHeight="1" ht="15" s="203" customFormat="1">
      <c r="C36" s="204"/>
    </row>
    <row r="37" spans="1:14" customHeight="1" ht="15" s="203" customFormat="1">
      <c r="C37" s="204"/>
    </row>
    <row r="38" spans="1:14" customHeight="1" ht="15" s="203" customFormat="1">
      <c r="C38" s="204"/>
    </row>
    <row r="39" spans="1:14" customHeight="1" ht="15" s="203" customFormat="1">
      <c r="C39" s="204"/>
    </row>
    <row r="40" spans="1:14" customHeight="1" ht="15" s="203" customFormat="1">
      <c r="C40" s="204"/>
    </row>
    <row r="41" spans="1:14" customHeight="1" ht="15" s="203" customFormat="1">
      <c r="C41" s="204"/>
    </row>
    <row r="42" spans="1:14" customHeight="1" ht="15" s="203" customFormat="1">
      <c r="C42" s="204"/>
    </row>
    <row r="43" spans="1:14" customHeight="1" ht="15" s="203" customFormat="1">
      <c r="C43" s="204"/>
    </row>
    <row r="44" spans="1:14" customHeight="1" ht="15" s="203" customFormat="1">
      <c r="C44" s="204"/>
    </row>
    <row r="45" spans="1:14" customHeight="1" ht="15" s="203" customFormat="1">
      <c r="C45" s="204"/>
    </row>
    <row r="46" spans="1:14" customHeight="1" ht="15" s="203" customFormat="1">
      <c r="C46" s="204"/>
    </row>
    <row r="47" spans="1:14" customHeight="1" ht="15" s="203" customFormat="1">
      <c r="C47" s="204"/>
    </row>
    <row r="48" spans="1:14" customHeight="1" ht="15" s="203" customFormat="1">
      <c r="C48" s="204"/>
    </row>
    <row r="49" spans="1:14" customHeight="1" ht="15" s="203" customFormat="1">
      <c r="C49" s="204"/>
    </row>
    <row r="50" spans="1:14" customHeight="1" ht="15" s="203" customFormat="1">
      <c r="C50" s="204"/>
    </row>
    <row r="51" spans="1:14" customHeight="1" ht="15" s="203" customFormat="1">
      <c r="C51" s="204"/>
    </row>
    <row r="52" spans="1:14" customHeight="1" ht="15" s="203" customFormat="1">
      <c r="C52" s="204"/>
    </row>
    <row r="53" spans="1:14" customHeight="1" ht="15" s="203" customFormat="1">
      <c r="C53" s="204"/>
    </row>
    <row r="54" spans="1:14" customHeight="1" ht="15" s="203" customFormat="1">
      <c r="C54" s="204"/>
    </row>
    <row r="55" spans="1:14" customHeight="1" ht="15" s="203" customFormat="1">
      <c r="C55" s="204"/>
    </row>
    <row r="56" spans="1:14" customHeight="1" ht="15" s="203" customFormat="1">
      <c r="C56" s="204"/>
    </row>
    <row r="57" spans="1:14" customHeight="1" ht="15" s="203" customFormat="1">
      <c r="C57" s="204"/>
    </row>
    <row r="58" spans="1:14" customHeight="1" ht="15" s="203" customFormat="1">
      <c r="C58" s="204"/>
    </row>
    <row r="59" spans="1:14" customHeight="1" ht="15" s="203" customFormat="1">
      <c r="C59" s="204"/>
    </row>
    <row r="60" spans="1:14" customHeight="1" ht="15" s="203" customFormat="1">
      <c r="C60" s="204"/>
    </row>
    <row r="61" spans="1:14" customHeight="1" ht="15" s="203" customFormat="1">
      <c r="C61" s="204"/>
    </row>
    <row r="62" spans="1:14" customHeight="1" ht="15" s="203" customFormat="1">
      <c r="C62" s="204"/>
    </row>
    <row r="63" spans="1:14" customHeight="1" ht="15" s="203" customFormat="1">
      <c r="C63" s="204"/>
    </row>
    <row r="64" spans="1:14" customHeight="1" ht="15" s="203" customFormat="1">
      <c r="C64" s="204"/>
    </row>
    <row r="65" spans="1:14" customHeight="1" ht="15" s="203" customFormat="1">
      <c r="C65" s="204"/>
    </row>
    <row r="66" spans="1:14" customHeight="1" ht="15" s="203" customFormat="1">
      <c r="C66" s="204"/>
    </row>
    <row r="67" spans="1:14" customHeight="1" ht="15" s="203" customFormat="1">
      <c r="C67" s="204"/>
    </row>
    <row r="68" spans="1:14" customHeight="1" ht="15" s="203" customFormat="1">
      <c r="C68" s="204"/>
    </row>
    <row r="69" spans="1:14" customHeight="1" ht="15" s="203" customFormat="1">
      <c r="C69" s="204"/>
    </row>
    <row r="70" spans="1:14" customHeight="1" ht="15" s="203" customFormat="1">
      <c r="C70" s="204"/>
    </row>
    <row r="71" spans="1:14" customHeight="1" ht="15" s="203" customFormat="1">
      <c r="C71" s="204"/>
    </row>
    <row r="72" spans="1:14" customHeight="1" ht="15" s="203" customFormat="1">
      <c r="C72" s="204"/>
    </row>
    <row r="73" spans="1:14" customHeight="1" ht="15" s="203" customFormat="1">
      <c r="C73" s="204"/>
    </row>
    <row r="74" spans="1:14" customHeight="1" ht="15" s="203" customFormat="1">
      <c r="C74" s="204"/>
    </row>
    <row r="75" spans="1:14" customHeight="1" ht="15" s="203" customFormat="1">
      <c r="C75" s="204"/>
    </row>
    <row r="76" spans="1:14" customHeight="1" ht="15" s="203" customFormat="1">
      <c r="C76" s="204"/>
    </row>
    <row r="77" spans="1:14" customHeight="1" ht="15" s="203" customFormat="1">
      <c r="C77" s="204"/>
    </row>
    <row r="78" spans="1:14" customHeight="1" ht="15" s="203" customFormat="1">
      <c r="C78" s="204"/>
    </row>
    <row r="79" spans="1:14" customHeight="1" ht="15" s="203" customFormat="1">
      <c r="C79" s="204"/>
    </row>
    <row r="80" spans="1:14" customHeight="1" ht="15" s="203" customFormat="1">
      <c r="C80" s="204"/>
    </row>
    <row r="81" spans="1:14" customHeight="1" ht="15" s="203" customFormat="1">
      <c r="C81" s="204"/>
    </row>
    <row r="82" spans="1:14" customHeight="1" ht="15" s="203" customFormat="1">
      <c r="C82" s="204"/>
    </row>
    <row r="83" spans="1:14" customHeight="1" ht="15" s="203" customFormat="1">
      <c r="C83" s="204"/>
    </row>
    <row r="84" spans="1:14" customHeight="1" ht="15" s="203" customFormat="1">
      <c r="C84" s="204"/>
    </row>
    <row r="85" spans="1:14" customHeight="1" ht="15" s="203" customFormat="1">
      <c r="C85" s="204"/>
    </row>
    <row r="86" spans="1:14" customHeight="1" ht="15" s="203" customFormat="1">
      <c r="C86" s="204"/>
    </row>
    <row r="87" spans="1:14" customHeight="1" ht="15" s="203" customFormat="1">
      <c r="C87" s="204"/>
    </row>
    <row r="88" spans="1:14" customHeight="1" ht="15" s="203" customFormat="1">
      <c r="C88" s="204"/>
    </row>
    <row r="89" spans="1:14" customHeight="1" ht="15" s="203" customFormat="1">
      <c r="C89" s="20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29:M29"/>
    <mergeCell ref="H31:M31"/>
    <mergeCell ref="H32:M32"/>
    <mergeCell ref="D14:L14"/>
    <mergeCell ref="D15:L15"/>
    <mergeCell ref="C17:L18"/>
    <mergeCell ref="A21:L22"/>
    <mergeCell ref="K26:L26"/>
    <mergeCell ref="H28:M28"/>
    <mergeCell ref="D13:L13"/>
    <mergeCell ref="A1:M1"/>
    <mergeCell ref="A2:M2"/>
    <mergeCell ref="C8:E8"/>
    <mergeCell ref="D11:L11"/>
    <mergeCell ref="D12:L12"/>
  </mergeCells>
  <printOptions gridLines="false" gridLinesSet="true" horizontalCentered="true"/>
  <pageMargins left="0.6" right="0.5" top="0.57" bottom="0.38" header="0.51181102362205" footer="0.26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</sheetPr>
  <dimension ref="A1:S44"/>
  <sheetViews>
    <sheetView tabSelected="0" workbookViewId="0" view="pageBreakPreview" showGridLines="true" showRowColHeaders="1">
      <selection activeCell="L19" sqref="L19"/>
    </sheetView>
  </sheetViews>
  <sheetFormatPr customHeight="true" defaultRowHeight="18" defaultColWidth="9.140625" outlineLevelRow="0" outlineLevelCol="0"/>
  <cols>
    <col min="1" max="1" width="3.85546875" customWidth="true" style="122"/>
    <col min="2" max="2" width="3.7109375" customWidth="true" style="126"/>
    <col min="3" max="3" width="36.28515625" customWidth="true" style="122"/>
    <col min="4" max="4" width="4.140625" customWidth="true" style="127"/>
    <col min="5" max="5" width="7.42578125" customWidth="true" style="127"/>
    <col min="6" max="6" width="5" customWidth="true" style="127"/>
    <col min="7" max="7" width="16.85546875" customWidth="true" style="127"/>
    <col min="8" max="8" width="1.7109375" customWidth="true" style="127"/>
    <col min="9" max="9" width="5.28515625" customWidth="true" style="127"/>
    <col min="10" max="10" width="19.28515625" customWidth="true" style="127"/>
    <col min="11" max="11" width="9.140625" style="122"/>
    <col min="12" max="12" width="32" customWidth="true" style="306"/>
    <col min="13" max="13" width="9.140625" style="122"/>
  </cols>
  <sheetData>
    <row r="1" spans="1:19" customHeight="1" ht="18">
      <c r="A1" s="24" t="s">
        <v>326</v>
      </c>
      <c r="L1" s="348" t="s">
        <v>393</v>
      </c>
    </row>
    <row r="2" spans="1:19" customHeight="1" ht="18">
      <c r="A2" s="25" t="s">
        <v>327</v>
      </c>
      <c r="L2" s="349">
        <v>1</v>
      </c>
    </row>
    <row r="3" spans="1:19" customHeight="1" ht="4.5">
      <c r="A3" s="24"/>
      <c r="L3" s="306">
        <v>318</v>
      </c>
    </row>
    <row r="4" spans="1:19" customHeight="1" ht="12.75">
      <c r="G4" s="128" t="s">
        <v>328</v>
      </c>
      <c r="H4" s="128" t="s">
        <v>329</v>
      </c>
      <c r="I4" s="129">
        <v>2</v>
      </c>
    </row>
    <row r="5" spans="1:19" customHeight="1" ht="12.75">
      <c r="A5" s="478"/>
      <c r="B5" s="479"/>
      <c r="C5" s="478"/>
      <c r="D5" s="480"/>
      <c r="E5" s="481"/>
      <c r="F5" s="481"/>
      <c r="G5" s="477" t="s">
        <v>394</v>
      </c>
      <c r="H5" s="477" t="s">
        <v>329</v>
      </c>
      <c r="I5" s="481" t="str">
        <f>VLOOKUP($L$2,'Data SPD'!$A$3:$AJ$5,3)&amp;"/SPD/2021"</f>
        <v>0</v>
      </c>
      <c r="J5" s="482"/>
    </row>
    <row r="6" spans="1:19" customHeight="1" ht="4.5">
      <c r="A6" s="478"/>
      <c r="B6" s="479"/>
      <c r="C6" s="478"/>
      <c r="D6" s="480"/>
      <c r="E6" s="480"/>
      <c r="F6" s="480"/>
      <c r="G6" s="480"/>
      <c r="H6" s="480"/>
      <c r="I6" s="480"/>
      <c r="J6" s="480"/>
    </row>
    <row r="7" spans="1:19" customHeight="1" ht="20.1">
      <c r="A7" s="629" t="s">
        <v>395</v>
      </c>
      <c r="B7" s="629"/>
      <c r="C7" s="629"/>
      <c r="D7" s="629"/>
      <c r="E7" s="629"/>
      <c r="F7" s="629"/>
      <c r="G7" s="629"/>
      <c r="H7" s="629"/>
      <c r="I7" s="629"/>
      <c r="J7" s="629"/>
    </row>
    <row r="8" spans="1:19" customHeight="1" ht="9.95">
      <c r="A8" s="483"/>
      <c r="B8" s="479"/>
      <c r="C8" s="483"/>
      <c r="D8" s="481"/>
      <c r="E8" s="481"/>
      <c r="F8" s="481"/>
      <c r="G8" s="481"/>
      <c r="H8" s="481"/>
      <c r="I8" s="481"/>
      <c r="J8" s="481"/>
    </row>
    <row r="9" spans="1:19" customHeight="1" ht="18">
      <c r="A9" s="484" t="s">
        <v>334</v>
      </c>
      <c r="B9" s="485" t="s">
        <v>335</v>
      </c>
      <c r="C9" s="486"/>
      <c r="D9" s="676" t="str">
        <f>F42</f>
        <v>0</v>
      </c>
      <c r="E9" s="677"/>
      <c r="F9" s="677"/>
      <c r="G9" s="677"/>
      <c r="H9" s="677"/>
      <c r="I9" s="677"/>
      <c r="J9" s="678"/>
    </row>
    <row r="10" spans="1:19" customHeight="1" ht="6.75">
      <c r="A10" s="487"/>
      <c r="B10" s="488"/>
      <c r="C10" s="489"/>
      <c r="D10" s="490"/>
      <c r="E10" s="491"/>
      <c r="F10" s="491"/>
      <c r="G10" s="491"/>
      <c r="H10" s="491"/>
      <c r="I10" s="491"/>
      <c r="J10" s="492"/>
    </row>
    <row r="11" spans="1:19" customHeight="1" ht="33.75">
      <c r="A11" s="493" t="s">
        <v>337</v>
      </c>
      <c r="B11" s="684" t="s">
        <v>338</v>
      </c>
      <c r="C11" s="685"/>
      <c r="D11" s="679" t="str">
        <f>VLOOKUP($L$2,'Data SPD'!A3:AJ5,6)</f>
        <v>0</v>
      </c>
      <c r="E11" s="680"/>
      <c r="F11" s="680"/>
      <c r="G11" s="680"/>
      <c r="H11" s="494" t="s">
        <v>339</v>
      </c>
      <c r="I11" s="637" t="str">
        <f>VLOOKUP($L$2,'Data SPD'!$A$3:$AJ$5,5)</f>
        <v>0</v>
      </c>
      <c r="J11" s="638"/>
    </row>
    <row r="12" spans="1:19" customHeight="1" ht="18">
      <c r="A12" s="487">
        <v>3</v>
      </c>
      <c r="B12" s="495" t="s">
        <v>2</v>
      </c>
      <c r="C12" s="496" t="s">
        <v>340</v>
      </c>
      <c r="D12" s="497" t="s">
        <v>2</v>
      </c>
      <c r="E12" s="498" t="str">
        <f>VLOOKUP($L$2,'Data SPD'!$A$3:$AJ$5,7)</f>
        <v>0</v>
      </c>
      <c r="F12" s="89"/>
      <c r="G12" s="499"/>
      <c r="H12" s="500"/>
      <c r="I12" s="90"/>
      <c r="J12" s="91"/>
      <c r="L12" s="362"/>
    </row>
    <row r="13" spans="1:19" customHeight="1" ht="27.75">
      <c r="A13" s="487"/>
      <c r="B13" s="488" t="s">
        <v>4</v>
      </c>
      <c r="C13" s="501" t="s">
        <v>341</v>
      </c>
      <c r="D13" s="502" t="s">
        <v>4</v>
      </c>
      <c r="E13" s="682" t="str">
        <f>VLOOKUP($L$2,'Data SPD'!$A$3:$AJ$5,8)</f>
        <v>0</v>
      </c>
      <c r="F13" s="682"/>
      <c r="G13" s="682"/>
      <c r="H13" s="682"/>
      <c r="I13" s="682"/>
      <c r="J13" s="683"/>
    </row>
    <row r="14" spans="1:19" customHeight="1" ht="18">
      <c r="A14" s="503"/>
      <c r="B14" s="504" t="s">
        <v>342</v>
      </c>
      <c r="C14" s="505" t="s">
        <v>343</v>
      </c>
      <c r="D14" s="506" t="s">
        <v>344</v>
      </c>
      <c r="E14" s="673" t="str">
        <f>VLOOKUP($L$2,'Data SPD'!$A$3:$AJ$5,9)</f>
        <v>0</v>
      </c>
      <c r="F14" s="673"/>
      <c r="G14" s="673"/>
      <c r="H14" s="507"/>
      <c r="I14" s="507"/>
      <c r="J14" s="508"/>
    </row>
    <row r="15" spans="1:19" customHeight="1" ht="18">
      <c r="A15" s="509">
        <v>4</v>
      </c>
      <c r="B15" s="510" t="s">
        <v>345</v>
      </c>
      <c r="C15" s="511"/>
      <c r="D15" s="656" t="str">
        <f>VLOOKUP($L$2,'Data SPD'!$A$3:$AJ$5,10)</f>
        <v>0</v>
      </c>
      <c r="E15" s="657"/>
      <c r="F15" s="657"/>
      <c r="G15" s="657"/>
      <c r="H15" s="657"/>
      <c r="I15" s="657"/>
      <c r="J15" s="658"/>
    </row>
    <row r="16" spans="1:19" customHeight="1" ht="22.5">
      <c r="A16" s="512"/>
      <c r="B16" s="513"/>
      <c r="C16" s="514"/>
      <c r="D16" s="659"/>
      <c r="E16" s="660"/>
      <c r="F16" s="660"/>
      <c r="G16" s="660"/>
      <c r="H16" s="660"/>
      <c r="I16" s="660"/>
      <c r="J16" s="661"/>
    </row>
    <row r="17" spans="1:19" customHeight="1" ht="35.25">
      <c r="A17" s="503">
        <v>5</v>
      </c>
      <c r="B17" s="515" t="s">
        <v>346</v>
      </c>
      <c r="C17" s="516"/>
      <c r="D17" s="686" t="str">
        <f>VLOOKUP($L$2,'Data SPD'!$A$3:$AJ$5,11)</f>
        <v>0</v>
      </c>
      <c r="E17" s="687"/>
      <c r="F17" s="687"/>
      <c r="G17" s="687"/>
      <c r="H17" s="687"/>
      <c r="I17" s="687"/>
      <c r="J17" s="688"/>
      <c r="P17" s="160"/>
      <c r="Q17" s="161"/>
      <c r="R17" s="161"/>
      <c r="S17" s="161"/>
    </row>
    <row r="18" spans="1:19" customHeight="1" ht="23.25">
      <c r="A18" s="517">
        <v>6</v>
      </c>
      <c r="B18" s="495" t="s">
        <v>2</v>
      </c>
      <c r="C18" s="496" t="s">
        <v>347</v>
      </c>
      <c r="D18" s="497" t="s">
        <v>348</v>
      </c>
      <c r="E18" s="654" t="str">
        <f>VLOOKUP($L$2,'Data SPD'!$A$3:$AJ$5,12)</f>
        <v>0</v>
      </c>
      <c r="F18" s="654"/>
      <c r="G18" s="654"/>
      <c r="H18" s="518"/>
      <c r="I18" s="518"/>
      <c r="J18" s="519"/>
    </row>
    <row r="19" spans="1:19" customHeight="1" ht="18">
      <c r="A19" s="503"/>
      <c r="B19" s="504" t="s">
        <v>4</v>
      </c>
      <c r="C19" s="505" t="s">
        <v>349</v>
      </c>
      <c r="D19" s="506" t="s">
        <v>350</v>
      </c>
      <c r="E19" s="520" t="str">
        <f>VLOOKUP($L$2,'Data SPD'!$A$3:$AJ$5,13)</f>
        <v>0</v>
      </c>
      <c r="F19" s="507"/>
      <c r="G19" s="507"/>
      <c r="H19" s="507"/>
      <c r="I19" s="507"/>
      <c r="J19" s="508"/>
      <c r="L19" s="311"/>
      <c r="M19" s="438"/>
      <c r="N19" s="438"/>
    </row>
    <row r="20" spans="1:19" customHeight="1" ht="18">
      <c r="A20" s="517">
        <v>7</v>
      </c>
      <c r="B20" s="495" t="s">
        <v>2</v>
      </c>
      <c r="C20" s="496" t="s">
        <v>351</v>
      </c>
      <c r="D20" s="497" t="s">
        <v>348</v>
      </c>
      <c r="E20" s="669" t="str">
        <f>VLOOKUP($L$2,'Data SPD'!$A$3:$AJ$5,14)</f>
        <v>0</v>
      </c>
      <c r="F20" s="669"/>
      <c r="G20" s="669"/>
      <c r="H20" s="681"/>
      <c r="I20" s="681"/>
      <c r="J20" s="519"/>
      <c r="L20" s="311"/>
      <c r="M20" s="438"/>
      <c r="N20" s="438"/>
    </row>
    <row r="21" spans="1:19" customHeight="1" ht="18">
      <c r="A21" s="487"/>
      <c r="B21" s="488" t="s">
        <v>4</v>
      </c>
      <c r="C21" s="501" t="s">
        <v>353</v>
      </c>
      <c r="D21" s="502" t="s">
        <v>354</v>
      </c>
      <c r="E21" s="675" t="str">
        <f>VLOOKUP($L$2,'Data SPD'!$A$3:$AJ$5,15)</f>
        <v>0</v>
      </c>
      <c r="F21" s="675"/>
      <c r="G21" s="675"/>
      <c r="H21" s="521"/>
      <c r="I21" s="521"/>
      <c r="J21" s="522"/>
    </row>
    <row r="22" spans="1:19" customHeight="1" ht="18">
      <c r="A22" s="503"/>
      <c r="B22" s="504" t="s">
        <v>342</v>
      </c>
      <c r="C22" s="505" t="s">
        <v>355</v>
      </c>
      <c r="D22" s="506" t="s">
        <v>344</v>
      </c>
      <c r="E22" s="668" t="str">
        <f>VLOOKUP($L$2,'Data SPD'!$A$3:$AJ$5,16)</f>
        <v>0</v>
      </c>
      <c r="F22" s="668"/>
      <c r="G22" s="668"/>
      <c r="H22" s="521"/>
      <c r="I22" s="521"/>
      <c r="J22" s="522"/>
    </row>
    <row r="23" spans="1:19" customHeight="1" ht="18">
      <c r="A23" s="493">
        <v>8</v>
      </c>
      <c r="B23" s="523"/>
      <c r="C23" s="524" t="s">
        <v>356</v>
      </c>
      <c r="D23" s="674" t="s">
        <v>357</v>
      </c>
      <c r="E23" s="662"/>
      <c r="F23" s="663"/>
      <c r="G23" s="662" t="s">
        <v>358</v>
      </c>
      <c r="H23" s="662"/>
      <c r="I23" s="662"/>
      <c r="J23" s="663"/>
    </row>
    <row r="24" spans="1:19" customHeight="1" ht="16.5">
      <c r="A24" s="517"/>
      <c r="B24" s="495" t="s">
        <v>334</v>
      </c>
      <c r="C24" s="525"/>
      <c r="D24" s="670"/>
      <c r="E24" s="671"/>
      <c r="F24" s="672"/>
      <c r="G24" s="526"/>
      <c r="H24" s="526"/>
      <c r="I24" s="526"/>
      <c r="J24" s="527"/>
      <c r="K24" s="605"/>
      <c r="L24" s="605"/>
      <c r="M24" s="606"/>
      <c r="N24" s="606"/>
      <c r="O24" s="606"/>
      <c r="P24" s="606"/>
      <c r="Q24" s="606"/>
    </row>
    <row r="25" spans="1:19" customHeight="1" ht="15.75">
      <c r="A25" s="487"/>
      <c r="B25" s="488" t="s">
        <v>337</v>
      </c>
      <c r="C25" s="528"/>
      <c r="D25" s="529"/>
      <c r="E25" s="530"/>
      <c r="F25" s="531"/>
      <c r="G25" s="530"/>
      <c r="H25" s="530"/>
      <c r="I25" s="530"/>
      <c r="J25" s="531"/>
      <c r="K25" s="605"/>
      <c r="L25" s="605"/>
      <c r="M25" s="606"/>
      <c r="N25" s="606"/>
      <c r="O25" s="606"/>
      <c r="P25" s="606"/>
      <c r="Q25" s="606"/>
    </row>
    <row r="26" spans="1:19" customHeight="1" ht="15.75">
      <c r="A26" s="503"/>
      <c r="B26" s="504" t="s">
        <v>362</v>
      </c>
      <c r="C26" s="532"/>
      <c r="D26" s="533"/>
      <c r="E26" s="534"/>
      <c r="F26" s="535"/>
      <c r="G26" s="534"/>
      <c r="H26" s="534"/>
      <c r="I26" s="534"/>
      <c r="J26" s="535"/>
    </row>
    <row r="27" spans="1:19" customHeight="1" ht="27" hidden="true">
      <c r="A27" s="517">
        <v>9</v>
      </c>
      <c r="B27" s="536" t="s">
        <v>363</v>
      </c>
      <c r="C27" s="511"/>
      <c r="D27" s="664" t="s">
        <v>359</v>
      </c>
      <c r="E27" s="665"/>
      <c r="F27" s="654" t="s">
        <v>360</v>
      </c>
      <c r="G27" s="654"/>
      <c r="H27" s="654"/>
      <c r="I27" s="654"/>
      <c r="J27" s="655"/>
      <c r="K27" s="608" t="s">
        <v>364</v>
      </c>
      <c r="L27" s="609"/>
      <c r="M27" s="610" t="s">
        <v>365</v>
      </c>
      <c r="N27" s="610"/>
      <c r="O27" s="610"/>
      <c r="P27" s="610"/>
      <c r="Q27" s="611"/>
    </row>
    <row r="28" spans="1:19" customHeight="1" ht="26.25" hidden="true">
      <c r="A28" s="487"/>
      <c r="B28" s="537" t="s">
        <v>366</v>
      </c>
      <c r="C28" s="538"/>
      <c r="D28" s="650">
        <v>2886</v>
      </c>
      <c r="E28" s="651"/>
      <c r="F28" s="652" t="s">
        <v>361</v>
      </c>
      <c r="G28" s="652"/>
      <c r="H28" s="652"/>
      <c r="I28" s="652"/>
      <c r="J28" s="653"/>
      <c r="K28" s="604">
        <v>2895</v>
      </c>
      <c r="L28" s="605"/>
      <c r="M28" s="606" t="s">
        <v>367</v>
      </c>
      <c r="N28" s="606"/>
      <c r="O28" s="606"/>
      <c r="P28" s="606"/>
      <c r="Q28" s="607"/>
    </row>
    <row r="29" spans="1:19" customHeight="1" ht="18" hidden="true">
      <c r="A29" s="487"/>
      <c r="B29" s="537" t="s">
        <v>368</v>
      </c>
      <c r="C29" s="538"/>
      <c r="D29" s="650" t="s">
        <v>369</v>
      </c>
      <c r="E29" s="651"/>
      <c r="F29" s="652" t="s">
        <v>370</v>
      </c>
      <c r="G29" s="652"/>
      <c r="H29" s="652"/>
      <c r="I29" s="652"/>
      <c r="J29" s="653"/>
    </row>
    <row r="30" spans="1:19" customHeight="1" ht="18">
      <c r="A30" s="487">
        <v>9</v>
      </c>
      <c r="B30" s="488" t="s">
        <v>2</v>
      </c>
      <c r="C30" s="501" t="s">
        <v>371</v>
      </c>
      <c r="D30" s="539" t="s">
        <v>348</v>
      </c>
      <c r="E30" s="498" t="s">
        <v>291</v>
      </c>
      <c r="F30" s="530"/>
      <c r="G30" s="540"/>
      <c r="H30" s="540"/>
      <c r="I30" s="540"/>
      <c r="J30" s="531"/>
      <c r="K30" s="305">
        <v>1</v>
      </c>
      <c r="L30" s="306" t="s">
        <v>372</v>
      </c>
    </row>
    <row r="31" spans="1:19" customHeight="1" ht="18">
      <c r="A31" s="487"/>
      <c r="B31" s="488" t="s">
        <v>4</v>
      </c>
      <c r="C31" s="501" t="s">
        <v>263</v>
      </c>
      <c r="D31" s="539" t="s">
        <v>4</v>
      </c>
      <c r="E31" s="666" t="str">
        <f>VLOOKUP($L$2,'Data SPD'!$A$3:$AJ$5,20)</f>
        <v>0</v>
      </c>
      <c r="F31" s="666"/>
      <c r="G31" s="666"/>
      <c r="H31" s="540"/>
      <c r="I31" s="540"/>
      <c r="J31" s="541"/>
    </row>
    <row r="32" spans="1:19" customHeight="1" ht="18">
      <c r="A32" s="487"/>
      <c r="B32" s="488" t="s">
        <v>342</v>
      </c>
      <c r="C32" s="501" t="s">
        <v>396</v>
      </c>
      <c r="D32" s="539" t="s">
        <v>344</v>
      </c>
      <c r="E32" s="666" t="str">
        <f>VLOOKUP($L$2,'Data SPD'!$A$3:$AJ$5,19)</f>
        <v>0</v>
      </c>
      <c r="F32" s="666"/>
      <c r="G32" s="666"/>
      <c r="H32" s="540"/>
      <c r="I32" s="540"/>
      <c r="J32" s="541"/>
    </row>
    <row r="33" spans="1:19" customHeight="1" ht="18">
      <c r="A33" s="487"/>
      <c r="B33" s="488" t="s">
        <v>397</v>
      </c>
      <c r="C33" s="501" t="s">
        <v>261</v>
      </c>
      <c r="D33" s="539" t="s">
        <v>397</v>
      </c>
      <c r="E33" s="666" t="str">
        <f>VLOOKUP($L$2,'Data SPD'!$A$3:$AJ$5,18)</f>
        <v>0</v>
      </c>
      <c r="F33" s="666"/>
      <c r="G33" s="666"/>
      <c r="H33" s="540"/>
      <c r="I33" s="540"/>
      <c r="J33" s="541"/>
    </row>
    <row r="34" spans="1:19" customHeight="1" ht="18">
      <c r="A34" s="542">
        <v>10</v>
      </c>
      <c r="B34" s="543" t="s">
        <v>373</v>
      </c>
      <c r="C34" s="544"/>
      <c r="D34" s="545"/>
      <c r="E34" s="546"/>
      <c r="F34" s="546"/>
      <c r="G34" s="546"/>
      <c r="H34" s="546"/>
      <c r="I34" s="546"/>
      <c r="J34" s="547"/>
    </row>
    <row r="35" spans="1:19" customHeight="1" ht="14.25">
      <c r="A35" s="194"/>
      <c r="B35" s="548"/>
      <c r="C35" s="549"/>
      <c r="D35" s="550"/>
      <c r="E35" s="550"/>
      <c r="F35" s="550"/>
      <c r="G35" s="550"/>
      <c r="H35" s="550"/>
      <c r="I35" s="550"/>
      <c r="J35" s="550"/>
    </row>
    <row r="36" spans="1:19" customHeight="1" ht="15">
      <c r="A36" s="483"/>
      <c r="B36" s="479"/>
      <c r="C36" s="483"/>
      <c r="D36" s="481"/>
      <c r="E36" s="481"/>
      <c r="F36" s="477" t="s">
        <v>375</v>
      </c>
      <c r="G36" s="481"/>
      <c r="H36" s="477" t="s">
        <v>329</v>
      </c>
      <c r="I36" s="551" t="s">
        <v>28</v>
      </c>
      <c r="J36" s="481"/>
    </row>
    <row r="37" spans="1:19" customHeight="1" ht="14.25">
      <c r="A37" s="483"/>
      <c r="B37" s="479"/>
      <c r="C37" s="483"/>
      <c r="D37" s="481"/>
      <c r="E37" s="481"/>
      <c r="F37" s="552" t="s">
        <v>376</v>
      </c>
      <c r="G37" s="553"/>
      <c r="H37" s="552" t="s">
        <v>329</v>
      </c>
      <c r="I37" s="667" t="str">
        <f>VLOOKUP($L$2,'Data SPD'!$A$3:$AJ$5,24)</f>
        <v>0</v>
      </c>
      <c r="J37" s="667"/>
    </row>
    <row r="38" spans="1:19" customHeight="1" ht="9.95">
      <c r="J38" s="128" t="s">
        <v>377</v>
      </c>
    </row>
    <row r="39" spans="1:19" customHeight="1" ht="15">
      <c r="F39" s="600" t="s">
        <v>335</v>
      </c>
      <c r="G39" s="600"/>
      <c r="H39" s="600"/>
      <c r="I39" s="600"/>
      <c r="J39" s="600"/>
    </row>
    <row r="40" spans="1:19" customHeight="1" ht="18">
      <c r="A40" s="232"/>
      <c r="B40" s="232"/>
      <c r="C40" s="232"/>
      <c r="D40" s="232"/>
      <c r="E40" s="232"/>
      <c r="F40" s="232"/>
      <c r="G40" s="88"/>
      <c r="H40" s="198"/>
      <c r="I40" s="198"/>
      <c r="J40" s="200"/>
    </row>
    <row r="41" spans="1:19" customHeight="1" ht="31.5">
      <c r="F41" s="198"/>
      <c r="G41" s="198"/>
      <c r="H41" s="198"/>
      <c r="I41" s="198"/>
      <c r="J41" s="200"/>
    </row>
    <row r="42" spans="1:19" customHeight="1" ht="18">
      <c r="B42" s="201"/>
      <c r="F42" s="602" t="s">
        <v>215</v>
      </c>
      <c r="G42" s="602"/>
      <c r="H42" s="602"/>
      <c r="I42" s="602"/>
      <c r="J42" s="602"/>
    </row>
    <row r="43" spans="1:19" customHeight="1" ht="15.75">
      <c r="F43" s="603" t="s">
        <v>398</v>
      </c>
      <c r="G43" s="603"/>
      <c r="H43" s="603"/>
      <c r="I43" s="603"/>
      <c r="J43" s="603"/>
    </row>
    <row r="44" spans="1:19" customHeight="1" ht="18">
      <c r="A44" s="202"/>
      <c r="S44" s="122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K27:L27"/>
    <mergeCell ref="M27:Q27"/>
    <mergeCell ref="K28:L28"/>
    <mergeCell ref="M28:Q28"/>
    <mergeCell ref="K24:L24"/>
    <mergeCell ref="M24:Q24"/>
    <mergeCell ref="K25:L25"/>
    <mergeCell ref="M25:Q25"/>
    <mergeCell ref="D9:J9"/>
    <mergeCell ref="D11:G11"/>
    <mergeCell ref="H20:I20"/>
    <mergeCell ref="E13:J13"/>
    <mergeCell ref="A7:J7"/>
    <mergeCell ref="I11:J11"/>
    <mergeCell ref="B11:C11"/>
    <mergeCell ref="D17:J17"/>
    <mergeCell ref="E22:G22"/>
    <mergeCell ref="E20:G20"/>
    <mergeCell ref="D24:F24"/>
    <mergeCell ref="E14:G14"/>
    <mergeCell ref="D23:F23"/>
    <mergeCell ref="E21:G21"/>
    <mergeCell ref="D29:E29"/>
    <mergeCell ref="F29:J29"/>
    <mergeCell ref="F27:J27"/>
    <mergeCell ref="F43:J43"/>
    <mergeCell ref="D15:J16"/>
    <mergeCell ref="G23:J23"/>
    <mergeCell ref="F39:J39"/>
    <mergeCell ref="D27:E27"/>
    <mergeCell ref="E32:G32"/>
    <mergeCell ref="E33:G33"/>
    <mergeCell ref="F42:J42"/>
    <mergeCell ref="F28:J28"/>
    <mergeCell ref="I37:J37"/>
    <mergeCell ref="E31:G31"/>
    <mergeCell ref="D28:E28"/>
    <mergeCell ref="E18:G18"/>
  </mergeCells>
  <printOptions gridLines="false" gridLinesSet="true" horizontalCentered="true"/>
  <pageMargins left="0.2755905511811" right="0.23622047244094" top="0.59055118110236" bottom="0.59055118110236" header="0.51181102362205" footer="0.51181102362205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</sheetPr>
  <dimension ref="A1:N94"/>
  <sheetViews>
    <sheetView tabSelected="0" workbookViewId="0" zoomScale="110" view="pageBreakPreview" showGridLines="true" showRowColHeaders="1">
      <selection activeCell="O30" sqref="O30"/>
    </sheetView>
  </sheetViews>
  <sheetFormatPr customHeight="true" defaultRowHeight="15" defaultColWidth="9.140625" outlineLevelRow="0" outlineLevelCol="0"/>
  <cols>
    <col min="1" max="1" width="17.5703125" customWidth="true" style="26"/>
    <col min="2" max="2" width="2.85546875" customWidth="true" style="561"/>
    <col min="3" max="3" width="2.140625" customWidth="true" style="28"/>
    <col min="4" max="4" width="11" customWidth="true" style="26"/>
    <col min="5" max="5" width="16.28515625" customWidth="true" style="26"/>
    <col min="6" max="6" width="7.7109375" customWidth="true" style="26"/>
    <col min="7" max="7" width="11.5703125" customWidth="true" style="26"/>
    <col min="8" max="8" width="7.7109375" customWidth="true" style="26"/>
    <col min="9" max="9" width="7.7109375" customWidth="true" style="26"/>
    <col min="10" max="10" width="1.7109375" customWidth="true" style="26"/>
    <col min="11" max="11" width="7.7109375" customWidth="true" style="26"/>
    <col min="12" max="12" width="5.140625" customWidth="true" style="26"/>
    <col min="13" max="13" width="0.85546875" customWidth="true" style="26"/>
    <col min="14" max="14" width="9.140625" style="26"/>
  </cols>
  <sheetData>
    <row r="1" spans="1:14" customHeight="1" ht="9.75">
      <c r="A1" s="282"/>
    </row>
    <row r="2" spans="1:14" customHeight="1" ht="20.25">
      <c r="B2" s="695" t="s">
        <v>399</v>
      </c>
      <c r="C2" s="695"/>
      <c r="D2" s="695"/>
      <c r="E2" s="695"/>
    </row>
    <row r="3" spans="1:14" customHeight="1" ht="20.25">
      <c r="A3" s="567"/>
      <c r="B3" s="559" t="s">
        <v>400</v>
      </c>
      <c r="C3" s="560"/>
      <c r="D3" s="560"/>
      <c r="E3" s="560"/>
    </row>
    <row r="4" spans="1:14" customHeight="1" ht="12.75">
      <c r="A4" s="567"/>
    </row>
    <row r="5" spans="1:14" customHeight="1" ht="15">
      <c r="A5" s="696"/>
      <c r="B5" s="696"/>
      <c r="C5" s="696"/>
      <c r="D5" s="696"/>
      <c r="E5" s="696"/>
      <c r="F5" s="696"/>
      <c r="G5" s="696"/>
      <c r="H5" s="696"/>
      <c r="I5" s="696"/>
      <c r="J5" s="696"/>
      <c r="K5" s="696"/>
      <c r="L5" s="291"/>
    </row>
    <row r="7" spans="1:14" customHeight="1" ht="21">
      <c r="A7" s="697" t="s">
        <v>378</v>
      </c>
      <c r="B7" s="697"/>
      <c r="C7" s="697"/>
      <c r="D7" s="697"/>
      <c r="E7" s="697"/>
      <c r="F7" s="697"/>
      <c r="G7" s="697"/>
      <c r="H7" s="697"/>
      <c r="I7" s="697"/>
      <c r="J7" s="697"/>
      <c r="K7" s="697"/>
      <c r="L7" s="293"/>
      <c r="M7" s="293"/>
    </row>
    <row r="8" spans="1:14" customHeight="1" ht="12" s="27" customFormat="1">
      <c r="A8" s="690" t="str">
        <f>"Nomor : "&amp;VLOOKUP(D!L2,'Data SPD'!A3:AJ5,3)&amp;"/ST/"&amp;VLOOKUP(D!L2,'Data SPD'!A3:AJ5,4)&amp;"/2021"</f>
        <v>0</v>
      </c>
      <c r="B8" s="690"/>
      <c r="C8" s="690"/>
      <c r="D8" s="690"/>
      <c r="E8" s="690"/>
      <c r="F8" s="690"/>
      <c r="G8" s="690"/>
      <c r="H8" s="690"/>
      <c r="I8" s="690"/>
      <c r="J8" s="690"/>
      <c r="K8" s="690"/>
      <c r="L8" s="292"/>
      <c r="M8" s="292"/>
    </row>
    <row r="9" spans="1:14" customHeight="1" ht="12" s="27" customFormat="1">
      <c r="A9" s="561"/>
      <c r="B9" s="561"/>
      <c r="C9" s="561"/>
      <c r="D9" s="561"/>
      <c r="E9" s="561"/>
      <c r="F9" s="561"/>
      <c r="G9" s="561"/>
      <c r="H9" s="561"/>
      <c r="I9" s="561"/>
      <c r="J9" s="561"/>
      <c r="K9" s="561"/>
      <c r="L9" s="561"/>
      <c r="M9" s="561"/>
    </row>
    <row r="10" spans="1:14" customHeight="1" ht="15" s="27" customFormat="1">
      <c r="A10" s="446" t="s">
        <v>401</v>
      </c>
      <c r="B10" s="561" t="s">
        <v>329</v>
      </c>
      <c r="C10" s="698" t="str">
        <f>"Bahwa dalam rangka  "&amp;D!D15&amp; ", maka dipandang perlu menugaskan pegawai untuk melaksanakan kegiatan tersebut;"</f>
        <v>0</v>
      </c>
      <c r="D10" s="698"/>
      <c r="E10" s="698"/>
      <c r="F10" s="698"/>
      <c r="G10" s="698"/>
      <c r="H10" s="698"/>
      <c r="I10" s="698"/>
      <c r="J10" s="698"/>
      <c r="K10" s="698"/>
      <c r="L10" s="283"/>
      <c r="M10" s="561"/>
    </row>
    <row r="11" spans="1:14" customHeight="1" ht="12" s="27" customFormat="1">
      <c r="A11" s="561"/>
      <c r="B11" s="561"/>
      <c r="C11" s="698"/>
      <c r="D11" s="698"/>
      <c r="E11" s="698"/>
      <c r="F11" s="698"/>
      <c r="G11" s="698"/>
      <c r="H11" s="698"/>
      <c r="I11" s="698"/>
      <c r="J11" s="698"/>
      <c r="K11" s="698"/>
      <c r="L11" s="283"/>
      <c r="M11" s="561"/>
    </row>
    <row r="12" spans="1:14" customHeight="1" ht="12" s="27" customFormat="1">
      <c r="A12" s="561"/>
      <c r="B12" s="561"/>
      <c r="C12" s="698"/>
      <c r="D12" s="698"/>
      <c r="E12" s="698"/>
      <c r="F12" s="698"/>
      <c r="G12" s="698"/>
      <c r="H12" s="698"/>
      <c r="I12" s="698"/>
      <c r="J12" s="698"/>
      <c r="K12" s="698"/>
      <c r="L12" s="283"/>
      <c r="M12" s="561"/>
    </row>
    <row r="13" spans="1:14" customHeight="1" ht="21">
      <c r="A13" s="284"/>
      <c r="B13" s="284"/>
      <c r="C13" s="698"/>
      <c r="D13" s="698"/>
      <c r="E13" s="698"/>
      <c r="F13" s="698"/>
      <c r="G13" s="698"/>
      <c r="H13" s="698"/>
      <c r="I13" s="698"/>
      <c r="J13" s="698"/>
      <c r="K13" s="698"/>
      <c r="L13" s="283"/>
      <c r="M13" s="284"/>
    </row>
    <row r="14" spans="1:14" customHeight="1" ht="7.5"/>
    <row r="15" spans="1:14" customHeight="1" ht="21.75" s="203" customFormat="1">
      <c r="A15" s="285" t="s">
        <v>383</v>
      </c>
      <c r="B15" s="566" t="s">
        <v>329</v>
      </c>
      <c r="C15" s="286" t="s">
        <v>334</v>
      </c>
      <c r="D15" s="694" t="s">
        <v>384</v>
      </c>
      <c r="E15" s="694"/>
      <c r="F15" s="694"/>
      <c r="G15" s="694"/>
      <c r="H15" s="694"/>
      <c r="I15" s="694"/>
      <c r="J15" s="694"/>
      <c r="K15" s="694"/>
      <c r="L15" s="285"/>
      <c r="M15" s="446"/>
    </row>
    <row r="16" spans="1:14" customHeight="1" ht="31.5" s="203" customFormat="1">
      <c r="A16" s="285"/>
      <c r="B16" s="566"/>
      <c r="C16" s="286" t="s">
        <v>337</v>
      </c>
      <c r="D16" s="694" t="s">
        <v>402</v>
      </c>
      <c r="E16" s="694"/>
      <c r="F16" s="694"/>
      <c r="G16" s="694"/>
      <c r="H16" s="694"/>
      <c r="I16" s="694"/>
      <c r="J16" s="694"/>
      <c r="K16" s="694"/>
      <c r="L16" s="285"/>
      <c r="M16" s="446"/>
    </row>
    <row r="17" spans="1:14" customHeight="1" ht="32.25" s="203" customFormat="1">
      <c r="A17" s="285"/>
      <c r="B17" s="566"/>
      <c r="C17" s="286" t="s">
        <v>362</v>
      </c>
      <c r="D17" s="694" t="s">
        <v>403</v>
      </c>
      <c r="E17" s="694"/>
      <c r="F17" s="694"/>
      <c r="G17" s="694"/>
      <c r="H17" s="694"/>
      <c r="I17" s="694"/>
      <c r="J17" s="694"/>
      <c r="K17" s="694"/>
      <c r="L17" s="285"/>
      <c r="M17" s="446"/>
    </row>
    <row r="18" spans="1:14" customHeight="1" ht="32.25" s="203" customFormat="1">
      <c r="A18" s="285"/>
      <c r="B18" s="566"/>
      <c r="C18" s="287" t="s">
        <v>387</v>
      </c>
      <c r="D18" s="694" t="s">
        <v>404</v>
      </c>
      <c r="E18" s="694"/>
      <c r="F18" s="694"/>
      <c r="G18" s="694"/>
      <c r="H18" s="694"/>
      <c r="I18" s="694"/>
      <c r="J18" s="694"/>
      <c r="K18" s="694"/>
      <c r="L18" s="285"/>
      <c r="M18" s="446"/>
    </row>
    <row r="19" spans="1:14" customHeight="1" ht="36" s="203" customFormat="1">
      <c r="A19" s="285"/>
      <c r="B19" s="566"/>
      <c r="C19" s="287" t="s">
        <v>405</v>
      </c>
      <c r="D19" s="694" t="s">
        <v>406</v>
      </c>
      <c r="E19" s="694"/>
      <c r="F19" s="694"/>
      <c r="G19" s="694"/>
      <c r="H19" s="694"/>
      <c r="I19" s="694"/>
      <c r="J19" s="694"/>
      <c r="K19" s="694"/>
      <c r="L19" s="285"/>
      <c r="M19" s="446"/>
    </row>
    <row r="20" spans="1:14" customHeight="1" ht="34.5" s="203" customFormat="1">
      <c r="A20" s="285"/>
      <c r="B20" s="566"/>
      <c r="C20" s="287" t="s">
        <v>407</v>
      </c>
      <c r="D20" s="694" t="s">
        <v>408</v>
      </c>
      <c r="E20" s="694"/>
      <c r="F20" s="694"/>
      <c r="G20" s="694"/>
      <c r="H20" s="694"/>
      <c r="I20" s="694"/>
      <c r="J20" s="694"/>
      <c r="K20" s="694"/>
      <c r="L20" s="285"/>
      <c r="M20" s="446"/>
    </row>
    <row r="21" spans="1:14" customHeight="1" ht="5.25" s="203" customFormat="1">
      <c r="A21" s="285"/>
      <c r="B21" s="566"/>
      <c r="C21" s="286"/>
      <c r="D21" s="694"/>
      <c r="E21" s="694"/>
      <c r="F21" s="694"/>
      <c r="G21" s="694"/>
      <c r="H21" s="694"/>
      <c r="I21" s="694"/>
      <c r="J21" s="694"/>
      <c r="K21" s="694"/>
      <c r="L21" s="694"/>
      <c r="M21" s="446"/>
    </row>
    <row r="22" spans="1:14" customHeight="1" ht="13.5" s="203" customFormat="1">
      <c r="A22" s="285"/>
      <c r="B22" s="566"/>
      <c r="C22" s="286"/>
      <c r="D22" s="563"/>
      <c r="E22" s="563"/>
      <c r="F22" s="563"/>
      <c r="G22" s="563"/>
      <c r="H22" s="563"/>
      <c r="I22" s="563"/>
      <c r="J22" s="563"/>
      <c r="K22" s="563"/>
      <c r="L22" s="563"/>
      <c r="M22" s="446"/>
    </row>
    <row r="23" spans="1:14" customHeight="1" ht="15" s="203" customFormat="1">
      <c r="A23" s="690" t="s">
        <v>409</v>
      </c>
      <c r="B23" s="690"/>
      <c r="C23" s="690"/>
      <c r="D23" s="690"/>
      <c r="E23" s="690"/>
      <c r="F23" s="690"/>
      <c r="G23" s="690"/>
      <c r="H23" s="690"/>
      <c r="I23" s="690"/>
      <c r="J23" s="690"/>
      <c r="K23" s="690"/>
      <c r="L23" s="690"/>
      <c r="M23" s="26"/>
    </row>
    <row r="24" spans="1:14" customHeight="1" ht="15" s="203" customFormat="1">
      <c r="A24" s="564"/>
      <c r="B24" s="564"/>
      <c r="C24" s="564"/>
      <c r="D24" s="564"/>
      <c r="E24" s="564"/>
      <c r="F24" s="564"/>
      <c r="G24" s="564"/>
      <c r="H24" s="564"/>
      <c r="I24" s="564"/>
      <c r="J24" s="564"/>
      <c r="K24" s="564"/>
      <c r="L24" s="564"/>
      <c r="M24" s="26"/>
    </row>
    <row r="25" spans="1:14" customHeight="1" ht="18" s="281" customFormat="1">
      <c r="A25" s="288" t="s">
        <v>410</v>
      </c>
      <c r="B25" s="289" t="s">
        <v>329</v>
      </c>
      <c r="C25" s="288" t="str">
        <f>D!$D$11</f>
        <v>0</v>
      </c>
      <c r="D25" s="290"/>
      <c r="E25" s="290"/>
      <c r="F25" s="290"/>
      <c r="G25" s="290"/>
      <c r="H25" s="290"/>
      <c r="I25" s="290"/>
      <c r="J25" s="290"/>
      <c r="K25" s="290"/>
      <c r="L25" s="290"/>
      <c r="M25" s="290"/>
    </row>
    <row r="26" spans="1:14" customHeight="1" ht="7.5" s="281" customFormat="1">
      <c r="A26" s="288"/>
      <c r="B26" s="289"/>
      <c r="C26" s="288"/>
      <c r="D26" s="290"/>
      <c r="E26" s="290"/>
      <c r="F26" s="290"/>
      <c r="G26" s="290"/>
      <c r="H26" s="290"/>
      <c r="I26" s="290"/>
      <c r="J26" s="290"/>
      <c r="K26" s="290"/>
      <c r="L26" s="290"/>
      <c r="M26" s="290"/>
    </row>
    <row r="27" spans="1:14" customHeight="1" ht="15" s="203" customFormat="1">
      <c r="A27" s="26" t="s">
        <v>411</v>
      </c>
      <c r="B27" s="561" t="s">
        <v>329</v>
      </c>
      <c r="C27" s="691" t="str">
        <f>"Melakukan perjalanan dinas dalam rangka "&amp;D!D15&amp;" pada tanggal "&amp;D!E21&amp;" s/d "&amp;D!E22&amp;" di " &amp;D!E19</f>
        <v>0</v>
      </c>
      <c r="D27" s="691"/>
      <c r="E27" s="691"/>
      <c r="F27" s="691"/>
      <c r="G27" s="691"/>
      <c r="H27" s="691"/>
      <c r="I27" s="691"/>
      <c r="J27" s="691"/>
      <c r="K27" s="691"/>
      <c r="L27" s="294"/>
      <c r="M27" s="26"/>
    </row>
    <row r="28" spans="1:14" customHeight="1" ht="51" s="203" customFormat="1">
      <c r="A28" s="26"/>
      <c r="B28" s="561"/>
      <c r="C28" s="691"/>
      <c r="D28" s="691"/>
      <c r="E28" s="691"/>
      <c r="F28" s="691"/>
      <c r="G28" s="691"/>
      <c r="H28" s="691"/>
      <c r="I28" s="691"/>
      <c r="J28" s="691"/>
      <c r="K28" s="691"/>
      <c r="L28" s="294"/>
      <c r="M28" s="26"/>
    </row>
    <row r="29" spans="1:14" customHeight="1" ht="15" s="203" customFormat="1">
      <c r="A29" s="26"/>
      <c r="B29" s="561"/>
      <c r="C29" s="28"/>
      <c r="D29" s="26"/>
      <c r="E29" s="26"/>
      <c r="F29" s="26"/>
      <c r="G29" s="26"/>
      <c r="H29" s="26"/>
      <c r="I29" s="26"/>
      <c r="J29" s="26"/>
      <c r="K29" s="26"/>
      <c r="L29" s="26"/>
      <c r="M29" s="26"/>
    </row>
    <row r="30" spans="1:14" customHeight="1" ht="15" s="203" customFormat="1">
      <c r="A30" s="26"/>
      <c r="B30" s="561"/>
      <c r="C30" s="28"/>
      <c r="D30" s="26"/>
      <c r="E30" s="26"/>
      <c r="F30" s="641" t="str">
        <f>"Mamuju, "&amp;VLOOKUP(D!$L$2,'Data SPD'!$A$3:$AI$5,24)</f>
        <v>0</v>
      </c>
      <c r="G30" s="641"/>
      <c r="H30" s="641"/>
      <c r="I30" s="641"/>
      <c r="J30" s="641"/>
      <c r="K30" s="641"/>
      <c r="L30" s="26"/>
      <c r="M30" s="26"/>
    </row>
    <row r="31" spans="1:14" customHeight="1" ht="9" s="203" customFormat="1">
      <c r="A31" s="26"/>
      <c r="B31" s="561"/>
      <c r="C31" s="28"/>
      <c r="D31" s="26"/>
      <c r="E31" s="26"/>
      <c r="F31" s="26"/>
      <c r="G31" s="26"/>
      <c r="H31" s="26"/>
      <c r="I31" s="26"/>
      <c r="J31" s="26"/>
      <c r="K31" s="26"/>
      <c r="L31" s="26"/>
      <c r="M31" s="26"/>
    </row>
    <row r="32" spans="1:14" customHeight="1" ht="15" s="203" customFormat="1">
      <c r="A32" s="26"/>
      <c r="B32" s="561"/>
      <c r="C32" s="28"/>
      <c r="D32" s="26"/>
      <c r="E32" s="26"/>
      <c r="F32" s="641" t="s">
        <v>412</v>
      </c>
      <c r="G32" s="641"/>
      <c r="H32" s="641"/>
      <c r="I32" s="641"/>
      <c r="J32" s="641"/>
      <c r="K32" s="641"/>
      <c r="L32" s="26"/>
      <c r="M32" s="26"/>
    </row>
    <row r="33" spans="1:14" customHeight="1" ht="30" s="203" customFormat="1">
      <c r="A33" s="26"/>
      <c r="B33" s="561"/>
      <c r="C33" s="28"/>
      <c r="D33" s="26"/>
      <c r="E33" s="26"/>
      <c r="F33" s="692" t="s">
        <v>296</v>
      </c>
      <c r="G33" s="692"/>
      <c r="H33" s="692"/>
      <c r="I33" s="692"/>
      <c r="J33" s="692"/>
      <c r="K33" s="692"/>
      <c r="L33" s="390"/>
      <c r="M33" s="26"/>
    </row>
    <row r="34" spans="1:14" customHeight="1" ht="34.5" s="203" customFormat="1">
      <c r="A34" s="26"/>
      <c r="B34" s="561"/>
      <c r="C34" s="28"/>
      <c r="D34" s="26"/>
      <c r="E34" s="26"/>
      <c r="F34" s="26"/>
      <c r="G34" s="26"/>
      <c r="I34" s="26"/>
      <c r="J34" s="26"/>
      <c r="K34" s="26"/>
      <c r="L34" s="26"/>
      <c r="M34" s="26"/>
    </row>
    <row r="35" spans="1:14" customHeight="1" ht="22.5" s="203" customFormat="1">
      <c r="A35" s="26"/>
      <c r="B35" s="561"/>
      <c r="C35" s="28"/>
      <c r="D35" s="26"/>
      <c r="E35" s="26"/>
      <c r="F35" s="693" t="str">
        <f>VLOOKUP(D!L2,'Data SPD'!A3:AJ5,26)</f>
        <v>0</v>
      </c>
      <c r="G35" s="693"/>
      <c r="H35" s="693"/>
      <c r="I35" s="693"/>
      <c r="J35" s="693"/>
      <c r="K35" s="693"/>
      <c r="L35" s="26"/>
      <c r="M35" s="26"/>
    </row>
    <row r="36" spans="1:14" customHeight="1" ht="59.25" s="203" customFormat="1">
      <c r="A36" s="26"/>
      <c r="B36" s="561"/>
      <c r="C36" s="28"/>
      <c r="D36" s="26"/>
      <c r="E36" s="26"/>
      <c r="F36" s="26"/>
      <c r="G36" s="565"/>
      <c r="H36" s="565"/>
      <c r="I36" s="565"/>
      <c r="J36" s="565"/>
      <c r="K36" s="565"/>
      <c r="L36" s="26"/>
      <c r="M36" s="26"/>
    </row>
    <row r="37" spans="1:14" customHeight="1" ht="32.25" s="203" customFormat="1">
      <c r="A37" s="689" t="s">
        <v>413</v>
      </c>
      <c r="B37" s="689"/>
      <c r="C37" s="689"/>
      <c r="D37" s="689"/>
      <c r="E37" s="689"/>
      <c r="F37" s="689"/>
      <c r="G37" s="689"/>
      <c r="H37" s="689"/>
      <c r="I37" s="689"/>
      <c r="J37" s="689"/>
      <c r="K37" s="689"/>
      <c r="L37" s="346"/>
      <c r="M37" s="346"/>
      <c r="N37" s="346"/>
    </row>
    <row r="38" spans="1:14" customHeight="1" ht="15" s="203" customFormat="1">
      <c r="B38" s="562"/>
      <c r="C38" s="204"/>
    </row>
    <row r="39" spans="1:14" customHeight="1" ht="15" s="203" customFormat="1">
      <c r="B39" s="562"/>
      <c r="C39" s="204"/>
    </row>
    <row r="40" spans="1:14" customHeight="1" ht="15" s="203" customFormat="1">
      <c r="B40" s="562"/>
      <c r="C40" s="204"/>
    </row>
    <row r="41" spans="1:14" customHeight="1" ht="15" s="203" customFormat="1">
      <c r="B41" s="562"/>
      <c r="C41" s="204"/>
    </row>
    <row r="42" spans="1:14" customHeight="1" ht="15" s="203" customFormat="1">
      <c r="B42" s="562"/>
      <c r="C42" s="204"/>
    </row>
    <row r="43" spans="1:14" customHeight="1" ht="15" s="203" customFormat="1">
      <c r="B43" s="562"/>
      <c r="C43" s="204"/>
    </row>
    <row r="44" spans="1:14" customHeight="1" ht="15" s="203" customFormat="1">
      <c r="B44" s="562"/>
      <c r="C44" s="204"/>
    </row>
    <row r="45" spans="1:14" customHeight="1" ht="15" s="203" customFormat="1">
      <c r="B45" s="562"/>
      <c r="C45" s="204"/>
    </row>
    <row r="46" spans="1:14" customHeight="1" ht="15" s="203" customFormat="1">
      <c r="B46" s="562"/>
      <c r="C46" s="204"/>
    </row>
    <row r="47" spans="1:14" customHeight="1" ht="15" s="203" customFormat="1">
      <c r="B47" s="562"/>
      <c r="C47" s="204"/>
    </row>
    <row r="48" spans="1:14" customHeight="1" ht="15" s="203" customFormat="1">
      <c r="B48" s="562"/>
      <c r="C48" s="204"/>
    </row>
    <row r="49" spans="1:14" customHeight="1" ht="15" s="203" customFormat="1">
      <c r="B49" s="562"/>
      <c r="C49" s="204"/>
    </row>
    <row r="50" spans="1:14" customHeight="1" ht="15" s="203" customFormat="1">
      <c r="B50" s="562"/>
      <c r="C50" s="204"/>
    </row>
    <row r="51" spans="1:14" customHeight="1" ht="15" s="203" customFormat="1">
      <c r="B51" s="562"/>
      <c r="C51" s="204"/>
    </row>
    <row r="52" spans="1:14" customHeight="1" ht="15" s="203" customFormat="1">
      <c r="B52" s="562"/>
      <c r="C52" s="204"/>
    </row>
    <row r="53" spans="1:14" customHeight="1" ht="15" s="203" customFormat="1">
      <c r="B53" s="562"/>
      <c r="C53" s="204"/>
    </row>
    <row r="54" spans="1:14" customHeight="1" ht="15" s="203" customFormat="1">
      <c r="B54" s="562"/>
      <c r="C54" s="204"/>
    </row>
    <row r="55" spans="1:14" customHeight="1" ht="15" s="203" customFormat="1">
      <c r="B55" s="562"/>
      <c r="C55" s="204"/>
    </row>
    <row r="56" spans="1:14" customHeight="1" ht="15" s="203" customFormat="1">
      <c r="B56" s="562"/>
      <c r="C56" s="204"/>
    </row>
    <row r="57" spans="1:14" customHeight="1" ht="15" s="203" customFormat="1">
      <c r="B57" s="562"/>
      <c r="C57" s="204"/>
    </row>
    <row r="58" spans="1:14" customHeight="1" ht="15" s="203" customFormat="1">
      <c r="B58" s="562"/>
      <c r="C58" s="204"/>
    </row>
    <row r="59" spans="1:14" customHeight="1" ht="15" s="203" customFormat="1">
      <c r="B59" s="562"/>
      <c r="C59" s="204"/>
    </row>
    <row r="60" spans="1:14" customHeight="1" ht="15" s="203" customFormat="1">
      <c r="B60" s="562"/>
      <c r="C60" s="204"/>
    </row>
    <row r="61" spans="1:14" customHeight="1" ht="15" s="203" customFormat="1">
      <c r="B61" s="562"/>
      <c r="C61" s="204"/>
    </row>
    <row r="62" spans="1:14" customHeight="1" ht="15" s="203" customFormat="1">
      <c r="B62" s="562"/>
      <c r="C62" s="204"/>
    </row>
    <row r="63" spans="1:14" customHeight="1" ht="15" s="203" customFormat="1">
      <c r="B63" s="562"/>
      <c r="C63" s="204"/>
    </row>
    <row r="64" spans="1:14" customHeight="1" ht="15" s="203" customFormat="1">
      <c r="B64" s="562"/>
      <c r="C64" s="204"/>
    </row>
    <row r="65" spans="1:14" customHeight="1" ht="15" s="203" customFormat="1">
      <c r="B65" s="562"/>
      <c r="C65" s="204"/>
    </row>
    <row r="66" spans="1:14" customHeight="1" ht="15" s="203" customFormat="1">
      <c r="B66" s="562"/>
      <c r="C66" s="204"/>
    </row>
    <row r="67" spans="1:14" customHeight="1" ht="15" s="203" customFormat="1">
      <c r="B67" s="562"/>
      <c r="C67" s="204"/>
    </row>
    <row r="68" spans="1:14" customHeight="1" ht="15" s="203" customFormat="1">
      <c r="B68" s="562"/>
      <c r="C68" s="204"/>
    </row>
    <row r="69" spans="1:14" customHeight="1" ht="15" s="203" customFormat="1">
      <c r="B69" s="562"/>
      <c r="C69" s="204"/>
    </row>
    <row r="70" spans="1:14" customHeight="1" ht="15" s="203" customFormat="1">
      <c r="B70" s="562"/>
      <c r="C70" s="204"/>
    </row>
    <row r="71" spans="1:14" customHeight="1" ht="15" s="203" customFormat="1">
      <c r="B71" s="562"/>
      <c r="C71" s="204"/>
    </row>
    <row r="72" spans="1:14" customHeight="1" ht="15" s="203" customFormat="1">
      <c r="B72" s="562"/>
      <c r="C72" s="204"/>
    </row>
    <row r="73" spans="1:14" customHeight="1" ht="15" s="203" customFormat="1">
      <c r="B73" s="562"/>
      <c r="C73" s="204"/>
    </row>
    <row r="74" spans="1:14" customHeight="1" ht="15" s="203" customFormat="1">
      <c r="B74" s="562"/>
      <c r="C74" s="204"/>
    </row>
    <row r="75" spans="1:14" customHeight="1" ht="15" s="203" customFormat="1">
      <c r="B75" s="562"/>
      <c r="C75" s="204"/>
    </row>
    <row r="76" spans="1:14" customHeight="1" ht="15" s="203" customFormat="1">
      <c r="B76" s="562"/>
      <c r="C76" s="204"/>
    </row>
    <row r="77" spans="1:14" customHeight="1" ht="15" s="203" customFormat="1">
      <c r="B77" s="562"/>
      <c r="C77" s="204"/>
    </row>
    <row r="78" spans="1:14" customHeight="1" ht="15" s="203" customFormat="1">
      <c r="B78" s="562"/>
      <c r="C78" s="204"/>
    </row>
    <row r="79" spans="1:14" customHeight="1" ht="15" s="203" customFormat="1">
      <c r="B79" s="562"/>
      <c r="C79" s="204"/>
    </row>
    <row r="80" spans="1:14" customHeight="1" ht="15" s="203" customFormat="1">
      <c r="B80" s="562"/>
      <c r="C80" s="204"/>
    </row>
    <row r="81" spans="1:14" customHeight="1" ht="15" s="203" customFormat="1">
      <c r="B81" s="562"/>
      <c r="C81" s="204"/>
    </row>
    <row r="82" spans="1:14" customHeight="1" ht="15" s="203" customFormat="1">
      <c r="B82" s="562"/>
      <c r="C82" s="204"/>
    </row>
    <row r="83" spans="1:14" customHeight="1" ht="15" s="203" customFormat="1">
      <c r="B83" s="562"/>
      <c r="C83" s="204"/>
    </row>
    <row r="84" spans="1:14" customHeight="1" ht="15" s="203" customFormat="1">
      <c r="B84" s="562"/>
      <c r="C84" s="204"/>
    </row>
    <row r="85" spans="1:14" customHeight="1" ht="15" s="203" customFormat="1">
      <c r="B85" s="562"/>
      <c r="C85" s="204"/>
    </row>
    <row r="86" spans="1:14" customHeight="1" ht="15" s="203" customFormat="1">
      <c r="B86" s="562"/>
      <c r="C86" s="204"/>
    </row>
    <row r="87" spans="1:14" customHeight="1" ht="15" s="203" customFormat="1">
      <c r="B87" s="562"/>
      <c r="C87" s="204"/>
    </row>
    <row r="88" spans="1:14" customHeight="1" ht="15" s="203" customFormat="1">
      <c r="B88" s="562"/>
      <c r="C88" s="204"/>
    </row>
    <row r="89" spans="1:14" customHeight="1" ht="15" s="203" customFormat="1">
      <c r="B89" s="562"/>
      <c r="C89" s="204"/>
    </row>
    <row r="90" spans="1:14" customHeight="1" ht="15" s="203" customFormat="1">
      <c r="B90" s="562"/>
      <c r="C90" s="204"/>
    </row>
    <row r="91" spans="1:14" customHeight="1" ht="15" s="203" customFormat="1">
      <c r="B91" s="562"/>
      <c r="C91" s="204"/>
    </row>
    <row r="92" spans="1:14" customHeight="1" ht="15" s="203" customFormat="1">
      <c r="B92" s="562"/>
      <c r="C92" s="204"/>
    </row>
    <row r="93" spans="1:14" customHeight="1" ht="15" s="203" customFormat="1">
      <c r="B93" s="562"/>
      <c r="C93" s="204"/>
    </row>
    <row r="94" spans="1:14" customHeight="1" ht="15" s="203" customFormat="1">
      <c r="B94" s="562"/>
      <c r="C94" s="20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21:L21"/>
    <mergeCell ref="B2:E2"/>
    <mergeCell ref="A5:K5"/>
    <mergeCell ref="A7:K7"/>
    <mergeCell ref="A8:K8"/>
    <mergeCell ref="C10:K13"/>
    <mergeCell ref="D15:K15"/>
    <mergeCell ref="D16:K16"/>
    <mergeCell ref="D17:K17"/>
    <mergeCell ref="D18:K18"/>
    <mergeCell ref="D19:K19"/>
    <mergeCell ref="D20:K20"/>
    <mergeCell ref="A37:K37"/>
    <mergeCell ref="A23:L23"/>
    <mergeCell ref="C27:K28"/>
    <mergeCell ref="F30:K30"/>
    <mergeCell ref="F32:K32"/>
    <mergeCell ref="F33:K33"/>
    <mergeCell ref="F35:K35"/>
  </mergeCells>
  <printOptions gridLines="false" gridLinesSet="true" horizontalCentered="true"/>
  <pageMargins left="0.2755905511811" right="0.23622047244094" top="0.59055118110236" bottom="0.59055118110236" header="0.51181102362205" footer="0.51181102362205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</sheetPr>
  <dimension ref="A1:L50"/>
  <sheetViews>
    <sheetView tabSelected="0" workbookViewId="0" zoomScale="115" zoomScaleNormal="115" view="pageBreakPreview" showGridLines="true" showRowColHeaders="1">
      <selection activeCell="C10" sqref="C10"/>
    </sheetView>
  </sheetViews>
  <sheetFormatPr customHeight="true" defaultRowHeight="18" defaultColWidth="9.140625" outlineLevelRow="0" outlineLevelCol="0"/>
  <cols>
    <col min="1" max="1" width="20.7109375" customWidth="true" style="212"/>
    <col min="2" max="2" width="1.7109375" customWidth="true" style="212"/>
    <col min="3" max="3" width="26.7109375" customWidth="true" style="212"/>
    <col min="4" max="4" width="20.7109375" customWidth="true" style="212"/>
    <col min="5" max="5" width="1.7109375" customWidth="true" style="212"/>
    <col min="6" max="6" width="26.7109375" customWidth="true" style="212"/>
    <col min="7" max="7" width="39.7109375" customWidth="true" style="308"/>
    <col min="8" max="8" width="9.140625" style="308"/>
    <col min="9" max="9" width="9.140625" style="308"/>
    <col min="10" max="10" width="9.140625" style="308"/>
    <col min="11" max="11" width="9.140625" style="308"/>
    <col min="12" max="12" width="9.140625" style="212"/>
  </cols>
  <sheetData>
    <row r="1" spans="1:12" customHeight="1" ht="13.5">
      <c r="A1" s="94"/>
      <c r="B1" s="95"/>
      <c r="C1" s="96"/>
      <c r="D1" s="97" t="s">
        <v>414</v>
      </c>
      <c r="E1" s="95" t="s">
        <v>329</v>
      </c>
      <c r="F1" s="96" t="str">
        <f>D!E18</f>
        <v>0</v>
      </c>
    </row>
    <row r="2" spans="1:12" customHeight="1" ht="13.5">
      <c r="A2" s="98"/>
      <c r="B2" s="99"/>
      <c r="C2" s="100"/>
      <c r="D2" s="101" t="s">
        <v>415</v>
      </c>
      <c r="E2" s="99"/>
      <c r="F2" s="100"/>
    </row>
    <row r="3" spans="1:12" customHeight="1" ht="22.5">
      <c r="A3" s="98"/>
      <c r="B3" s="99"/>
      <c r="C3" s="100"/>
      <c r="D3" s="101" t="s">
        <v>416</v>
      </c>
      <c r="E3" s="99" t="s">
        <v>329</v>
      </c>
      <c r="F3" s="100" t="str">
        <f>D!E19</f>
        <v>0</v>
      </c>
    </row>
    <row r="4" spans="1:12" customHeight="1" ht="13.5">
      <c r="A4" s="98"/>
      <c r="B4" s="99"/>
      <c r="C4" s="100"/>
      <c r="D4" s="101" t="s">
        <v>417</v>
      </c>
      <c r="E4" s="99" t="s">
        <v>329</v>
      </c>
      <c r="F4" s="213" t="str">
        <f>D!E21</f>
        <v>0</v>
      </c>
    </row>
    <row r="5" spans="1:12" customHeight="1" ht="13.5">
      <c r="A5" s="98"/>
      <c r="B5" s="99"/>
      <c r="C5" s="100"/>
      <c r="D5" s="102"/>
      <c r="E5" s="103"/>
      <c r="F5" s="104"/>
    </row>
    <row r="6" spans="1:12" customHeight="1" ht="13.5">
      <c r="A6" s="98"/>
      <c r="B6" s="99"/>
      <c r="C6" s="358"/>
      <c r="D6" s="738" t="str">
        <f>'Surat Tugas PLH'!F32:F32</f>
        <v>0</v>
      </c>
      <c r="E6" s="739"/>
      <c r="F6" s="740"/>
    </row>
    <row r="7" spans="1:12" customHeight="1" ht="13.5">
      <c r="A7" s="98"/>
      <c r="B7" s="99"/>
      <c r="C7" s="358"/>
      <c r="D7" s="738" t="str">
        <f>'Surat Tugas PLH'!F33:F33</f>
        <v>0</v>
      </c>
      <c r="E7" s="739"/>
      <c r="F7" s="740"/>
    </row>
    <row r="8" spans="1:12" customHeight="1" ht="13.5">
      <c r="A8" s="98"/>
      <c r="B8" s="99"/>
      <c r="C8" s="358"/>
      <c r="D8" s="738"/>
      <c r="E8" s="739"/>
      <c r="F8" s="740"/>
    </row>
    <row r="9" spans="1:12" customHeight="1" ht="13.5">
      <c r="A9" s="98"/>
      <c r="B9" s="99"/>
      <c r="C9" s="100"/>
      <c r="D9" s="105"/>
      <c r="E9" s="106"/>
      <c r="F9" s="107" t="s">
        <v>418</v>
      </c>
    </row>
    <row r="10" spans="1:12" customHeight="1" ht="13.5">
      <c r="A10" s="98"/>
      <c r="B10" s="99"/>
      <c r="C10" s="100"/>
      <c r="D10" s="105"/>
      <c r="E10" s="106"/>
      <c r="F10" s="107"/>
    </row>
    <row r="11" spans="1:12" customHeight="1" ht="17.25">
      <c r="A11" s="98"/>
      <c r="B11" s="99"/>
      <c r="C11" s="100"/>
      <c r="D11" s="105"/>
      <c r="E11" s="106"/>
      <c r="F11" s="107"/>
    </row>
    <row r="12" spans="1:12" customHeight="1" ht="13.5">
      <c r="A12" s="98"/>
      <c r="B12" s="99"/>
      <c r="C12" s="100"/>
      <c r="D12" s="699" t="str">
        <f>VLOOKUP(D!L2,'Data SPD'!A3:AJ5,27)</f>
        <v>0</v>
      </c>
      <c r="E12" s="700"/>
      <c r="F12" s="701"/>
    </row>
    <row r="13" spans="1:12" customHeight="1" ht="17.25">
      <c r="A13" s="108"/>
      <c r="B13" s="109"/>
      <c r="C13" s="110"/>
      <c r="D13" s="741" t="str">
        <f>"NIP. "&amp;VLOOKUP(D!L2,'Data SPD'!A3:AJ5,28)</f>
        <v>0</v>
      </c>
      <c r="E13" s="742"/>
      <c r="F13" s="743"/>
    </row>
    <row r="14" spans="1:12" customHeight="1" ht="25.5">
      <c r="A14" s="97" t="s">
        <v>419</v>
      </c>
      <c r="B14" s="95" t="s">
        <v>329</v>
      </c>
      <c r="C14" s="96" t="str">
        <f>F3</f>
        <v>0</v>
      </c>
      <c r="D14" s="97" t="s">
        <v>420</v>
      </c>
      <c r="E14" s="95" t="s">
        <v>329</v>
      </c>
      <c r="F14" s="111" t="str">
        <f>D!E19</f>
        <v>0</v>
      </c>
    </row>
    <row r="15" spans="1:12" customHeight="1" ht="13.5">
      <c r="A15" s="101" t="s">
        <v>421</v>
      </c>
      <c r="B15" s="99" t="s">
        <v>329</v>
      </c>
      <c r="C15" s="213" t="str">
        <f>D!E21</f>
        <v>0</v>
      </c>
      <c r="D15" s="101" t="s">
        <v>422</v>
      </c>
      <c r="E15" s="99" t="s">
        <v>329</v>
      </c>
      <c r="F15" s="47" t="str">
        <f>F1</f>
        <v>0</v>
      </c>
    </row>
    <row r="16" spans="1:12" customHeight="1" ht="13.5">
      <c r="A16" s="101"/>
      <c r="B16" s="99"/>
      <c r="C16" s="112"/>
      <c r="D16" s="101" t="s">
        <v>392</v>
      </c>
      <c r="E16" s="99" t="s">
        <v>329</v>
      </c>
      <c r="F16" s="213" t="str">
        <f>D!E22</f>
        <v>0</v>
      </c>
    </row>
    <row r="17" spans="1:12" customHeight="1" ht="13.5">
      <c r="A17" s="568"/>
      <c r="B17" s="569"/>
      <c r="C17" s="570"/>
      <c r="D17" s="102"/>
      <c r="E17" s="103"/>
      <c r="F17" s="104"/>
    </row>
    <row r="18" spans="1:12" customHeight="1" ht="13.5">
      <c r="A18" s="726"/>
      <c r="B18" s="727"/>
      <c r="C18" s="728"/>
      <c r="D18" s="723"/>
      <c r="E18" s="724"/>
      <c r="F18" s="725"/>
      <c r="G18" s="310"/>
    </row>
    <row r="19" spans="1:12" customHeight="1" ht="13.5">
      <c r="A19" s="726"/>
      <c r="B19" s="727"/>
      <c r="C19" s="728"/>
      <c r="D19" s="723"/>
      <c r="E19" s="724"/>
      <c r="F19" s="725"/>
      <c r="G19" s="310"/>
    </row>
    <row r="20" spans="1:12" customHeight="1" ht="12">
      <c r="A20" s="295"/>
      <c r="B20" s="357"/>
      <c r="C20" s="296"/>
      <c r="D20" s="303"/>
      <c r="E20" s="357"/>
      <c r="F20" s="296"/>
      <c r="G20" s="307"/>
    </row>
    <row r="21" spans="1:12" customHeight="1" ht="13.5">
      <c r="A21" s="297"/>
      <c r="B21" s="298"/>
      <c r="C21" s="299"/>
      <c r="D21" s="304"/>
      <c r="E21" s="301"/>
      <c r="F21" s="302"/>
      <c r="G21" s="309"/>
    </row>
    <row r="22" spans="1:12" customHeight="1" ht="13.5">
      <c r="A22" s="297" t="s">
        <v>423</v>
      </c>
      <c r="B22" s="298"/>
      <c r="C22" s="299"/>
      <c r="D22" s="300" t="s">
        <v>423</v>
      </c>
      <c r="E22" s="301"/>
      <c r="F22" s="302"/>
      <c r="G22" s="309"/>
    </row>
    <row r="23" spans="1:12" customHeight="1" ht="13.5" s="274" customFormat="1">
      <c r="A23" s="729"/>
      <c r="B23" s="730"/>
      <c r="C23" s="731"/>
      <c r="D23" s="729" t="str">
        <f>A23</f>
        <v>0</v>
      </c>
      <c r="E23" s="730"/>
      <c r="F23" s="731"/>
      <c r="G23" s="308"/>
      <c r="H23" s="308"/>
      <c r="I23" s="308"/>
      <c r="J23" s="308"/>
      <c r="K23" s="308"/>
    </row>
    <row r="24" spans="1:12" customHeight="1" ht="13.5" s="274" customFormat="1">
      <c r="A24" s="732"/>
      <c r="B24" s="733"/>
      <c r="C24" s="734"/>
      <c r="D24" s="735" t="str">
        <f>A24</f>
        <v>0</v>
      </c>
      <c r="E24" s="736"/>
      <c r="F24" s="737"/>
      <c r="G24" s="308"/>
      <c r="H24" s="308"/>
      <c r="I24" s="308"/>
      <c r="J24" s="308"/>
      <c r="K24" s="308"/>
    </row>
    <row r="25" spans="1:12" customHeight="1" ht="12.75">
      <c r="A25" s="97" t="s">
        <v>424</v>
      </c>
      <c r="B25" s="95" t="s">
        <v>329</v>
      </c>
      <c r="C25" s="111" t="str">
        <f>IF(G28=0,"",VLOOKUP(G28,#REF!,2))</f>
        <v>0</v>
      </c>
      <c r="D25" s="97" t="s">
        <v>420</v>
      </c>
      <c r="E25" s="95" t="s">
        <v>329</v>
      </c>
      <c r="F25" s="111" t="str">
        <f>C25</f>
        <v>0</v>
      </c>
    </row>
    <row r="26" spans="1:12" customHeight="1" ht="12.75">
      <c r="A26" s="101" t="s">
        <v>425</v>
      </c>
      <c r="B26" s="99" t="s">
        <v>329</v>
      </c>
      <c r="C26" s="47" t="str">
        <f>IF(G28=0,"",F16)</f>
        <v>0</v>
      </c>
      <c r="D26" s="101" t="s">
        <v>392</v>
      </c>
      <c r="E26" s="99" t="s">
        <v>329</v>
      </c>
      <c r="F26" s="47"/>
    </row>
    <row r="27" spans="1:12" customHeight="1" ht="12.75">
      <c r="A27" s="101"/>
      <c r="B27" s="99"/>
      <c r="C27" s="100"/>
      <c r="D27" s="101" t="s">
        <v>422</v>
      </c>
      <c r="E27" s="99" t="s">
        <v>329</v>
      </c>
      <c r="F27" s="100"/>
    </row>
    <row r="28" spans="1:12" customHeight="1" ht="12.75">
      <c r="A28" s="723"/>
      <c r="B28" s="724"/>
      <c r="C28" s="725"/>
      <c r="D28" s="723"/>
      <c r="E28" s="724"/>
      <c r="F28" s="725"/>
      <c r="G28" s="310"/>
    </row>
    <row r="29" spans="1:12" customHeight="1" ht="12.75">
      <c r="A29" s="723"/>
      <c r="B29" s="724"/>
      <c r="C29" s="725"/>
      <c r="D29" s="723"/>
      <c r="E29" s="724"/>
      <c r="F29" s="725"/>
      <c r="G29" s="307"/>
    </row>
    <row r="30" spans="1:12" customHeight="1" ht="15">
      <c r="A30" s="571"/>
      <c r="B30" s="569"/>
      <c r="C30" s="570"/>
      <c r="D30" s="568"/>
      <c r="E30" s="569"/>
      <c r="F30" s="570"/>
      <c r="G30" s="307"/>
    </row>
    <row r="31" spans="1:12" customHeight="1" ht="15">
      <c r="A31" s="98"/>
      <c r="B31" s="99"/>
      <c r="C31" s="100"/>
      <c r="D31" s="98"/>
      <c r="E31" s="99"/>
      <c r="F31" s="100"/>
    </row>
    <row r="32" spans="1:12" customHeight="1" ht="15">
      <c r="A32" s="98"/>
      <c r="B32" s="99"/>
      <c r="C32" s="100"/>
      <c r="D32" s="98"/>
      <c r="E32" s="99"/>
      <c r="F32" s="100"/>
    </row>
    <row r="33" spans="1:12" customHeight="1" ht="15">
      <c r="A33" s="699"/>
      <c r="B33" s="700"/>
      <c r="C33" s="701"/>
      <c r="D33" s="699"/>
      <c r="E33" s="700"/>
      <c r="F33" s="701"/>
    </row>
    <row r="34" spans="1:12" customHeight="1" ht="12.75">
      <c r="A34" s="711"/>
      <c r="B34" s="712"/>
      <c r="C34" s="713"/>
      <c r="D34" s="711"/>
      <c r="E34" s="712"/>
      <c r="F34" s="713"/>
    </row>
    <row r="35" spans="1:12" customHeight="1" ht="15">
      <c r="A35" s="113" t="s">
        <v>426</v>
      </c>
      <c r="B35" s="114" t="s">
        <v>329</v>
      </c>
      <c r="C35" s="115" t="str">
        <f>$F$1</f>
        <v>0</v>
      </c>
      <c r="D35" s="714" t="s">
        <v>427</v>
      </c>
      <c r="E35" s="715"/>
      <c r="F35" s="716"/>
    </row>
    <row r="36" spans="1:12" customHeight="1" ht="15">
      <c r="A36" s="116" t="s">
        <v>428</v>
      </c>
      <c r="B36" s="117"/>
      <c r="C36" s="118"/>
      <c r="D36" s="717"/>
      <c r="E36" s="718"/>
      <c r="F36" s="719"/>
    </row>
    <row r="37" spans="1:12" customHeight="1" ht="15">
      <c r="A37" s="119" t="s">
        <v>421</v>
      </c>
      <c r="B37" s="117" t="s">
        <v>329</v>
      </c>
      <c r="C37" s="213" t="str">
        <f>D!E22</f>
        <v>0</v>
      </c>
      <c r="D37" s="717"/>
      <c r="E37" s="718"/>
      <c r="F37" s="719"/>
    </row>
    <row r="38" spans="1:12" customHeight="1" ht="13.5">
      <c r="A38" s="98" t="s">
        <v>429</v>
      </c>
      <c r="B38" s="99"/>
      <c r="C38" s="100"/>
      <c r="D38" s="720"/>
      <c r="E38" s="721"/>
      <c r="F38" s="722"/>
    </row>
    <row r="39" spans="1:12" customHeight="1" ht="15">
      <c r="A39" s="723" t="str">
        <f>D39</f>
        <v>0</v>
      </c>
      <c r="B39" s="724"/>
      <c r="C39" s="725"/>
      <c r="D39" s="723" t="s">
        <v>335</v>
      </c>
      <c r="E39" s="724"/>
      <c r="F39" s="725"/>
    </row>
    <row r="40" spans="1:12" customHeight="1" ht="15">
      <c r="A40" s="568" t="s">
        <v>390</v>
      </c>
      <c r="B40" s="569"/>
      <c r="C40" s="570"/>
      <c r="D40" s="568"/>
      <c r="E40" s="569"/>
      <c r="F40" s="570"/>
    </row>
    <row r="41" spans="1:12" customHeight="1" ht="15">
      <c r="A41" s="568"/>
      <c r="B41" s="569"/>
      <c r="C41" s="570"/>
      <c r="D41" s="568"/>
      <c r="E41" s="569"/>
      <c r="F41" s="570"/>
    </row>
    <row r="42" spans="1:12" customHeight="1" ht="15">
      <c r="A42" s="568"/>
      <c r="B42" s="569"/>
      <c r="C42" s="570"/>
      <c r="D42" s="568"/>
      <c r="E42" s="569"/>
      <c r="F42" s="570"/>
    </row>
    <row r="43" spans="1:12" customHeight="1" ht="15" hidden="true">
      <c r="A43" s="98"/>
      <c r="B43" s="99"/>
      <c r="C43" s="120" t="s">
        <v>418</v>
      </c>
      <c r="D43" s="98"/>
      <c r="E43" s="99"/>
      <c r="F43" s="214"/>
    </row>
    <row r="44" spans="1:12" customHeight="1" ht="12.75">
      <c r="A44" s="699" t="str">
        <f>D!F42</f>
        <v>0</v>
      </c>
      <c r="B44" s="700"/>
      <c r="C44" s="701"/>
      <c r="D44" s="702" t="str">
        <f>D!F42</f>
        <v>0</v>
      </c>
      <c r="E44" s="703"/>
      <c r="F44" s="704"/>
    </row>
    <row r="45" spans="1:12" customHeight="1" ht="12.75">
      <c r="A45" s="705" t="str">
        <f>D!F43</f>
        <v>0</v>
      </c>
      <c r="B45" s="706"/>
      <c r="C45" s="707"/>
      <c r="D45" s="708" t="str">
        <f>D!F43</f>
        <v>0</v>
      </c>
      <c r="E45" s="709"/>
      <c r="F45" s="710"/>
    </row>
    <row r="46" spans="1:12" customHeight="1" ht="21">
      <c r="A46" s="97" t="s">
        <v>430</v>
      </c>
      <c r="B46" s="359"/>
      <c r="C46" s="359"/>
      <c r="D46" s="360"/>
      <c r="E46" s="359"/>
      <c r="F46" s="361"/>
    </row>
    <row r="47" spans="1:12" customHeight="1" ht="13.5">
      <c r="A47" s="97" t="s">
        <v>431</v>
      </c>
      <c r="B47" s="242"/>
      <c r="C47" s="242"/>
      <c r="D47" s="242"/>
      <c r="E47" s="242"/>
      <c r="F47" s="243"/>
    </row>
    <row r="48" spans="1:12" customHeight="1" ht="13.5">
      <c r="A48" s="124" t="s">
        <v>432</v>
      </c>
      <c r="B48" s="99"/>
      <c r="C48" s="99"/>
      <c r="D48" s="99"/>
      <c r="E48" s="99"/>
      <c r="F48" s="100"/>
    </row>
    <row r="49" spans="1:12" customHeight="1" ht="12.75">
      <c r="A49" s="102" t="s">
        <v>433</v>
      </c>
      <c r="B49" s="103"/>
      <c r="C49" s="103"/>
      <c r="D49" s="103"/>
      <c r="E49" s="103"/>
      <c r="F49" s="104"/>
    </row>
    <row r="50" spans="1:12" customHeight="1" ht="12.75">
      <c r="A50" s="364" t="s">
        <v>434</v>
      </c>
      <c r="B50" s="365"/>
      <c r="C50" s="365"/>
      <c r="D50" s="365"/>
      <c r="E50" s="365"/>
      <c r="F50" s="36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8:C18"/>
    <mergeCell ref="D18:F18"/>
    <mergeCell ref="D6:F6"/>
    <mergeCell ref="D7:F7"/>
    <mergeCell ref="D8:F8"/>
    <mergeCell ref="D12:F12"/>
    <mergeCell ref="D13:F13"/>
    <mergeCell ref="A19:C19"/>
    <mergeCell ref="D19:F19"/>
    <mergeCell ref="A23:C23"/>
    <mergeCell ref="D23:F23"/>
    <mergeCell ref="A24:C24"/>
    <mergeCell ref="D24:F24"/>
    <mergeCell ref="A28:C28"/>
    <mergeCell ref="D28:F28"/>
    <mergeCell ref="A29:C29"/>
    <mergeCell ref="D29:F29"/>
    <mergeCell ref="A33:C33"/>
    <mergeCell ref="D33:F33"/>
    <mergeCell ref="A44:C44"/>
    <mergeCell ref="D44:F44"/>
    <mergeCell ref="A45:C45"/>
    <mergeCell ref="D45:F45"/>
    <mergeCell ref="A34:C34"/>
    <mergeCell ref="D34:F34"/>
    <mergeCell ref="D35:F37"/>
    <mergeCell ref="D38:F38"/>
    <mergeCell ref="A39:C39"/>
    <mergeCell ref="D39:F39"/>
  </mergeCells>
  <printOptions gridLines="false" gridLinesSet="true" horizontalCentered="true"/>
  <pageMargins left="0.39370078740157" right="0.39370078740157" top="0.59055118110236" bottom="0.59055118110236" header="0.51181102362205" footer="0.51181102362205"/>
  <pageSetup paperSize="1" orientation="portrait" scale="89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</sheetPr>
  <dimension ref="A1:N94"/>
  <sheetViews>
    <sheetView tabSelected="0" workbookViewId="0" zoomScale="110" view="pageBreakPreview" showGridLines="true" showRowColHeaders="1">
      <selection activeCell="O30" sqref="O30"/>
    </sheetView>
  </sheetViews>
  <sheetFormatPr customHeight="true" defaultRowHeight="15" defaultColWidth="9.140625" outlineLevelRow="0" outlineLevelCol="0"/>
  <cols>
    <col min="1" max="1" width="17.5703125" customWidth="true" style="26"/>
    <col min="2" max="2" width="2.85546875" customWidth="true" style="280"/>
    <col min="3" max="3" width="2.140625" customWidth="true" style="28"/>
    <col min="4" max="4" width="11" customWidth="true" style="26"/>
    <col min="5" max="5" width="16.28515625" customWidth="true" style="26"/>
    <col min="6" max="6" width="7.7109375" customWidth="true" style="26"/>
    <col min="7" max="7" width="11.5703125" customWidth="true" style="26"/>
    <col min="8" max="8" width="7.7109375" customWidth="true" style="26"/>
    <col min="9" max="9" width="7.7109375" customWidth="true" style="26"/>
    <col min="10" max="10" width="1.7109375" customWidth="true" style="26"/>
    <col min="11" max="11" width="7.7109375" customWidth="true" style="26"/>
    <col min="12" max="12" width="5.140625" customWidth="true" style="26"/>
    <col min="13" max="13" width="0.85546875" customWidth="true" style="26"/>
    <col min="14" max="14" width="9.140625" style="26"/>
  </cols>
  <sheetData>
    <row r="1" spans="1:14" customHeight="1" ht="9.75">
      <c r="A1" s="282"/>
      <c r="B1" s="441"/>
    </row>
    <row r="2" spans="1:14" customHeight="1" ht="20.25">
      <c r="B2" s="695" t="s">
        <v>399</v>
      </c>
      <c r="C2" s="695"/>
      <c r="D2" s="695"/>
      <c r="E2" s="695"/>
    </row>
    <row r="3" spans="1:14" customHeight="1" ht="20.25">
      <c r="A3" s="447"/>
      <c r="B3" s="559" t="s">
        <v>400</v>
      </c>
      <c r="C3" s="560"/>
      <c r="D3" s="560"/>
      <c r="E3" s="560"/>
    </row>
    <row r="4" spans="1:14" customHeight="1" ht="12.75">
      <c r="A4" s="447"/>
      <c r="B4" s="441"/>
    </row>
    <row r="5" spans="1:14" customHeight="1" ht="15">
      <c r="A5" s="696"/>
      <c r="B5" s="696"/>
      <c r="C5" s="696"/>
      <c r="D5" s="696"/>
      <c r="E5" s="696"/>
      <c r="F5" s="696"/>
      <c r="G5" s="696"/>
      <c r="H5" s="696"/>
      <c r="I5" s="696"/>
      <c r="J5" s="696"/>
      <c r="K5" s="696"/>
      <c r="L5" s="291"/>
    </row>
    <row r="7" spans="1:14" customHeight="1" ht="21">
      <c r="A7" s="697" t="s">
        <v>378</v>
      </c>
      <c r="B7" s="697"/>
      <c r="C7" s="697"/>
      <c r="D7" s="697"/>
      <c r="E7" s="697"/>
      <c r="F7" s="697"/>
      <c r="G7" s="697"/>
      <c r="H7" s="697"/>
      <c r="I7" s="697"/>
      <c r="J7" s="697"/>
      <c r="K7" s="697"/>
      <c r="L7" s="293"/>
      <c r="M7" s="293"/>
    </row>
    <row r="8" spans="1:14" customHeight="1" ht="12" s="27" customFormat="1">
      <c r="A8" s="690" t="str">
        <f>"Nomor : "&amp;VLOOKUP(D!L2,'Data SPD'!A3:AJ5,3)&amp;"/ST/"&amp;VLOOKUP(D!L2,'Data SPD'!A3:AJ5,4)&amp;"/2021"</f>
        <v>0</v>
      </c>
      <c r="B8" s="690"/>
      <c r="C8" s="690"/>
      <c r="D8" s="690"/>
      <c r="E8" s="690"/>
      <c r="F8" s="690"/>
      <c r="G8" s="690"/>
      <c r="H8" s="690"/>
      <c r="I8" s="690"/>
      <c r="J8" s="690"/>
      <c r="K8" s="690"/>
      <c r="L8" s="292"/>
      <c r="M8" s="292"/>
    </row>
    <row r="9" spans="1:14" customHeight="1" ht="12" s="27" customFormat="1">
      <c r="A9" s="441"/>
      <c r="B9" s="441"/>
      <c r="C9" s="441"/>
      <c r="D9" s="441"/>
      <c r="E9" s="441"/>
      <c r="F9" s="441"/>
      <c r="G9" s="441"/>
      <c r="H9" s="441"/>
      <c r="I9" s="441"/>
      <c r="J9" s="441"/>
      <c r="K9" s="441"/>
      <c r="L9" s="441"/>
      <c r="M9" s="441"/>
    </row>
    <row r="10" spans="1:14" customHeight="1" ht="15" s="27" customFormat="1">
      <c r="A10" s="446" t="s">
        <v>401</v>
      </c>
      <c r="B10" s="441" t="s">
        <v>329</v>
      </c>
      <c r="C10" s="698" t="str">
        <f>"Bahwa dalam rangka  "&amp;D!D15&amp; ", maka dipandang perlu menugaskan pegawai untuk melaksanakan kegiatan tersebut;"</f>
        <v>0</v>
      </c>
      <c r="D10" s="698"/>
      <c r="E10" s="698"/>
      <c r="F10" s="698"/>
      <c r="G10" s="698"/>
      <c r="H10" s="698"/>
      <c r="I10" s="698"/>
      <c r="J10" s="698"/>
      <c r="K10" s="698"/>
      <c r="L10" s="283"/>
      <c r="M10" s="441"/>
    </row>
    <row r="11" spans="1:14" customHeight="1" ht="12" s="27" customFormat="1">
      <c r="A11" s="441"/>
      <c r="B11" s="441"/>
      <c r="C11" s="698"/>
      <c r="D11" s="698"/>
      <c r="E11" s="698"/>
      <c r="F11" s="698"/>
      <c r="G11" s="698"/>
      <c r="H11" s="698"/>
      <c r="I11" s="698"/>
      <c r="J11" s="698"/>
      <c r="K11" s="698"/>
      <c r="L11" s="283"/>
      <c r="M11" s="441"/>
    </row>
    <row r="12" spans="1:14" customHeight="1" ht="12" s="27" customFormat="1">
      <c r="A12" s="441"/>
      <c r="B12" s="441"/>
      <c r="C12" s="698"/>
      <c r="D12" s="698"/>
      <c r="E12" s="698"/>
      <c r="F12" s="698"/>
      <c r="G12" s="698"/>
      <c r="H12" s="698"/>
      <c r="I12" s="698"/>
      <c r="J12" s="698"/>
      <c r="K12" s="698"/>
      <c r="L12" s="283"/>
      <c r="M12" s="441"/>
    </row>
    <row r="13" spans="1:14" customHeight="1" ht="21">
      <c r="A13" s="284"/>
      <c r="B13" s="284"/>
      <c r="C13" s="698"/>
      <c r="D13" s="698"/>
      <c r="E13" s="698"/>
      <c r="F13" s="698"/>
      <c r="G13" s="698"/>
      <c r="H13" s="698"/>
      <c r="I13" s="698"/>
      <c r="J13" s="698"/>
      <c r="K13" s="698"/>
      <c r="L13" s="283"/>
      <c r="M13" s="284"/>
    </row>
    <row r="14" spans="1:14" customHeight="1" ht="7.5">
      <c r="B14" s="441"/>
    </row>
    <row r="15" spans="1:14" customHeight="1" ht="21.75" s="203" customFormat="1">
      <c r="A15" s="285" t="s">
        <v>383</v>
      </c>
      <c r="B15" s="445" t="s">
        <v>329</v>
      </c>
      <c r="C15" s="286" t="s">
        <v>334</v>
      </c>
      <c r="D15" s="694" t="s">
        <v>384</v>
      </c>
      <c r="E15" s="694"/>
      <c r="F15" s="694"/>
      <c r="G15" s="694"/>
      <c r="H15" s="694"/>
      <c r="I15" s="694"/>
      <c r="J15" s="694"/>
      <c r="K15" s="694"/>
      <c r="L15" s="285"/>
      <c r="M15" s="446"/>
    </row>
    <row r="16" spans="1:14" customHeight="1" ht="31.5" s="203" customFormat="1">
      <c r="A16" s="285"/>
      <c r="B16" s="445"/>
      <c r="C16" s="286" t="s">
        <v>337</v>
      </c>
      <c r="D16" s="694" t="s">
        <v>402</v>
      </c>
      <c r="E16" s="694"/>
      <c r="F16" s="694"/>
      <c r="G16" s="694"/>
      <c r="H16" s="694"/>
      <c r="I16" s="694"/>
      <c r="J16" s="694"/>
      <c r="K16" s="694"/>
      <c r="L16" s="285"/>
      <c r="M16" s="446"/>
    </row>
    <row r="17" spans="1:14" customHeight="1" ht="32.25" s="203" customFormat="1">
      <c r="A17" s="285"/>
      <c r="B17" s="445"/>
      <c r="C17" s="286" t="s">
        <v>362</v>
      </c>
      <c r="D17" s="694" t="s">
        <v>403</v>
      </c>
      <c r="E17" s="694"/>
      <c r="F17" s="694"/>
      <c r="G17" s="694"/>
      <c r="H17" s="694"/>
      <c r="I17" s="694"/>
      <c r="J17" s="694"/>
      <c r="K17" s="694"/>
      <c r="L17" s="285"/>
      <c r="M17" s="446"/>
    </row>
    <row r="18" spans="1:14" customHeight="1" ht="32.25" s="203" customFormat="1">
      <c r="A18" s="285"/>
      <c r="B18" s="445"/>
      <c r="C18" s="287" t="s">
        <v>387</v>
      </c>
      <c r="D18" s="694" t="s">
        <v>404</v>
      </c>
      <c r="E18" s="694"/>
      <c r="F18" s="694"/>
      <c r="G18" s="694"/>
      <c r="H18" s="694"/>
      <c r="I18" s="694"/>
      <c r="J18" s="694"/>
      <c r="K18" s="694"/>
      <c r="L18" s="285"/>
      <c r="M18" s="446"/>
    </row>
    <row r="19" spans="1:14" customHeight="1" ht="36" s="203" customFormat="1">
      <c r="A19" s="285"/>
      <c r="B19" s="445"/>
      <c r="C19" s="287" t="s">
        <v>405</v>
      </c>
      <c r="D19" s="694" t="s">
        <v>406</v>
      </c>
      <c r="E19" s="694"/>
      <c r="F19" s="694"/>
      <c r="G19" s="694"/>
      <c r="H19" s="694"/>
      <c r="I19" s="694"/>
      <c r="J19" s="694"/>
      <c r="K19" s="694"/>
      <c r="L19" s="285"/>
      <c r="M19" s="446"/>
    </row>
    <row r="20" spans="1:14" customHeight="1" ht="34.5" s="203" customFormat="1">
      <c r="A20" s="285"/>
      <c r="B20" s="445"/>
      <c r="C20" s="287" t="s">
        <v>407</v>
      </c>
      <c r="D20" s="694" t="s">
        <v>408</v>
      </c>
      <c r="E20" s="694"/>
      <c r="F20" s="694"/>
      <c r="G20" s="694"/>
      <c r="H20" s="694"/>
      <c r="I20" s="694"/>
      <c r="J20" s="694"/>
      <c r="K20" s="694"/>
      <c r="L20" s="285"/>
      <c r="M20" s="446"/>
    </row>
    <row r="21" spans="1:14" customHeight="1" ht="5.25" s="203" customFormat="1">
      <c r="A21" s="285"/>
      <c r="B21" s="445"/>
      <c r="C21" s="286"/>
      <c r="D21" s="694"/>
      <c r="E21" s="694"/>
      <c r="F21" s="694"/>
      <c r="G21" s="694"/>
      <c r="H21" s="694"/>
      <c r="I21" s="694"/>
      <c r="J21" s="694"/>
      <c r="K21" s="694"/>
      <c r="L21" s="694"/>
      <c r="M21" s="446"/>
    </row>
    <row r="22" spans="1:14" customHeight="1" ht="13.5" s="203" customFormat="1">
      <c r="A22" s="285"/>
      <c r="B22" s="445"/>
      <c r="C22" s="286"/>
      <c r="D22" s="443"/>
      <c r="E22" s="443"/>
      <c r="F22" s="443"/>
      <c r="G22" s="443"/>
      <c r="H22" s="443"/>
      <c r="I22" s="443"/>
      <c r="J22" s="443"/>
      <c r="K22" s="443"/>
      <c r="L22" s="443"/>
      <c r="M22" s="446"/>
    </row>
    <row r="23" spans="1:14" customHeight="1" ht="15" s="203" customFormat="1">
      <c r="A23" s="690" t="s">
        <v>409</v>
      </c>
      <c r="B23" s="690"/>
      <c r="C23" s="690"/>
      <c r="D23" s="690"/>
      <c r="E23" s="690"/>
      <c r="F23" s="690"/>
      <c r="G23" s="690"/>
      <c r="H23" s="690"/>
      <c r="I23" s="690"/>
      <c r="J23" s="690"/>
      <c r="K23" s="690"/>
      <c r="L23" s="690"/>
      <c r="M23" s="26"/>
    </row>
    <row r="24" spans="1:14" customHeight="1" ht="15" s="203" customFormat="1">
      <c r="A24" s="444"/>
      <c r="B24" s="444"/>
      <c r="C24" s="444"/>
      <c r="D24" s="444"/>
      <c r="E24" s="444"/>
      <c r="F24" s="444"/>
      <c r="G24" s="444"/>
      <c r="H24" s="444"/>
      <c r="I24" s="444"/>
      <c r="J24" s="444"/>
      <c r="K24" s="444"/>
      <c r="L24" s="444"/>
      <c r="M24" s="26"/>
    </row>
    <row r="25" spans="1:14" customHeight="1" ht="18" s="281" customFormat="1">
      <c r="A25" s="288" t="s">
        <v>410</v>
      </c>
      <c r="B25" s="289" t="s">
        <v>329</v>
      </c>
      <c r="C25" s="288" t="str">
        <f>D!$D$11</f>
        <v>0</v>
      </c>
      <c r="D25" s="290"/>
      <c r="E25" s="290"/>
      <c r="F25" s="290"/>
      <c r="G25" s="290"/>
      <c r="H25" s="290"/>
      <c r="I25" s="290"/>
      <c r="J25" s="290"/>
      <c r="K25" s="290"/>
      <c r="L25" s="290"/>
      <c r="M25" s="290"/>
    </row>
    <row r="26" spans="1:14" customHeight="1" ht="7.5" s="281" customFormat="1">
      <c r="A26" s="288"/>
      <c r="B26" s="289"/>
      <c r="C26" s="288"/>
      <c r="D26" s="290"/>
      <c r="E26" s="290"/>
      <c r="F26" s="290"/>
      <c r="G26" s="290"/>
      <c r="H26" s="290"/>
      <c r="I26" s="290"/>
      <c r="J26" s="290"/>
      <c r="K26" s="290"/>
      <c r="L26" s="290"/>
      <c r="M26" s="290"/>
    </row>
    <row r="27" spans="1:14" customHeight="1" ht="15" s="203" customFormat="1">
      <c r="A27" s="26" t="s">
        <v>411</v>
      </c>
      <c r="B27" s="441" t="s">
        <v>329</v>
      </c>
      <c r="C27" s="691" t="str">
        <f>"Melakukan perjalanan dinas dalam rangka "&amp;D!D15&amp;" pada tanggal "&amp;D!E21&amp;" s/d "&amp;D!E22&amp;" di " &amp;D!E19</f>
        <v>0</v>
      </c>
      <c r="D27" s="691"/>
      <c r="E27" s="691"/>
      <c r="F27" s="691"/>
      <c r="G27" s="691"/>
      <c r="H27" s="691"/>
      <c r="I27" s="691"/>
      <c r="J27" s="691"/>
      <c r="K27" s="691"/>
      <c r="L27" s="294"/>
      <c r="M27" s="26"/>
    </row>
    <row r="28" spans="1:14" customHeight="1" ht="51" s="203" customFormat="1">
      <c r="A28" s="26"/>
      <c r="B28" s="441"/>
      <c r="C28" s="691"/>
      <c r="D28" s="691"/>
      <c r="E28" s="691"/>
      <c r="F28" s="691"/>
      <c r="G28" s="691"/>
      <c r="H28" s="691"/>
      <c r="I28" s="691"/>
      <c r="J28" s="691"/>
      <c r="K28" s="691"/>
      <c r="L28" s="294"/>
      <c r="M28" s="26"/>
    </row>
    <row r="29" spans="1:14" customHeight="1" ht="15" s="203" customFormat="1">
      <c r="A29" s="26"/>
      <c r="B29" s="441"/>
      <c r="C29" s="28"/>
      <c r="D29" s="26"/>
      <c r="E29" s="26"/>
      <c r="F29" s="26"/>
      <c r="G29" s="26"/>
      <c r="H29" s="26"/>
      <c r="I29" s="26"/>
      <c r="J29" s="26"/>
      <c r="K29" s="26"/>
      <c r="L29" s="26"/>
      <c r="M29" s="26"/>
    </row>
    <row r="30" spans="1:14" customHeight="1" ht="15" s="203" customFormat="1">
      <c r="A30" s="26"/>
      <c r="B30" s="441"/>
      <c r="C30" s="28"/>
      <c r="D30" s="26"/>
      <c r="E30" s="26"/>
      <c r="F30" s="641" t="str">
        <f>"Mamuju, "&amp;VLOOKUP(D!$L$2,'Data SPD'!$A$3:$AI$5,24)</f>
        <v>0</v>
      </c>
      <c r="G30" s="641"/>
      <c r="H30" s="641"/>
      <c r="I30" s="641"/>
      <c r="J30" s="641"/>
      <c r="K30" s="641"/>
      <c r="L30" s="26"/>
      <c r="M30" s="26"/>
    </row>
    <row r="31" spans="1:14" customHeight="1" ht="9" s="203" customFormat="1">
      <c r="A31" s="26"/>
      <c r="B31" s="441"/>
      <c r="C31" s="28"/>
      <c r="D31" s="26"/>
      <c r="E31" s="26"/>
      <c r="F31" s="26"/>
      <c r="G31" s="26"/>
      <c r="H31" s="26"/>
      <c r="I31" s="26"/>
      <c r="J31" s="26"/>
      <c r="K31" s="26"/>
      <c r="L31" s="26"/>
      <c r="M31" s="26"/>
    </row>
    <row r="32" spans="1:14" customHeight="1" ht="15" s="203" customFormat="1">
      <c r="A32" s="26"/>
      <c r="B32" s="441"/>
      <c r="C32" s="28"/>
      <c r="D32" s="26"/>
      <c r="E32" s="26"/>
      <c r="F32" s="641" t="str">
        <f>VLOOKUP(D!L2,'Data SPD'!A3:AJ5,29)</f>
        <v>0</v>
      </c>
      <c r="G32" s="641"/>
      <c r="H32" s="641"/>
      <c r="I32" s="641"/>
      <c r="J32" s="641"/>
      <c r="K32" s="641"/>
      <c r="L32" s="26"/>
      <c r="M32" s="26"/>
    </row>
    <row r="33" spans="1:14" customHeight="1" ht="30" s="203" customFormat="1">
      <c r="A33" s="26"/>
      <c r="B33" s="441"/>
      <c r="C33" s="28"/>
      <c r="D33" s="26"/>
      <c r="E33" s="26"/>
      <c r="F33" s="692" t="str">
        <f>VLOOKUP(D!L2,'Data SPD'!A3:AJ5,30)</f>
        <v>0</v>
      </c>
      <c r="G33" s="692"/>
      <c r="H33" s="692"/>
      <c r="I33" s="692"/>
      <c r="J33" s="692"/>
      <c r="K33" s="692"/>
      <c r="L33" s="390"/>
      <c r="M33" s="26"/>
    </row>
    <row r="34" spans="1:14" customHeight="1" ht="34.5" s="203" customFormat="1">
      <c r="A34" s="26"/>
      <c r="B34" s="441"/>
      <c r="C34" s="28"/>
      <c r="D34" s="26"/>
      <c r="E34" s="26"/>
      <c r="F34" s="26"/>
      <c r="G34" s="26"/>
      <c r="I34" s="26"/>
      <c r="J34" s="26"/>
      <c r="K34" s="26"/>
      <c r="L34" s="26"/>
      <c r="M34" s="26"/>
    </row>
    <row r="35" spans="1:14" customHeight="1" ht="22.5" s="203" customFormat="1">
      <c r="A35" s="26"/>
      <c r="B35" s="441"/>
      <c r="C35" s="28"/>
      <c r="D35" s="26"/>
      <c r="E35" s="26"/>
      <c r="F35" s="693" t="str">
        <f>VLOOKUP(D!L2,'Data SPD'!A3:AJ5,26)</f>
        <v>0</v>
      </c>
      <c r="G35" s="693"/>
      <c r="H35" s="693"/>
      <c r="I35" s="693"/>
      <c r="J35" s="693"/>
      <c r="K35" s="693"/>
      <c r="L35" s="26"/>
      <c r="M35" s="26"/>
    </row>
    <row r="36" spans="1:14" customHeight="1" ht="59.25" s="203" customFormat="1">
      <c r="A36" s="26"/>
      <c r="B36" s="441"/>
      <c r="C36" s="28"/>
      <c r="D36" s="26"/>
      <c r="E36" s="26"/>
      <c r="F36" s="26"/>
      <c r="G36" s="442"/>
      <c r="H36" s="442"/>
      <c r="I36" s="442"/>
      <c r="J36" s="442"/>
      <c r="K36" s="442"/>
      <c r="L36" s="26"/>
      <c r="M36" s="26"/>
    </row>
    <row r="37" spans="1:14" customHeight="1" ht="32.25" s="203" customFormat="1">
      <c r="A37" s="689" t="s">
        <v>413</v>
      </c>
      <c r="B37" s="689"/>
      <c r="C37" s="689"/>
      <c r="D37" s="689"/>
      <c r="E37" s="689"/>
      <c r="F37" s="689"/>
      <c r="G37" s="689"/>
      <c r="H37" s="689"/>
      <c r="I37" s="689"/>
      <c r="J37" s="689"/>
      <c r="K37" s="689"/>
      <c r="L37" s="346"/>
      <c r="M37" s="346"/>
      <c r="N37" s="346"/>
    </row>
    <row r="38" spans="1:14" customHeight="1" ht="15" s="203" customFormat="1">
      <c r="B38" s="439"/>
      <c r="C38" s="204"/>
    </row>
    <row r="39" spans="1:14" customHeight="1" ht="15" s="203" customFormat="1">
      <c r="B39" s="439"/>
      <c r="C39" s="204"/>
    </row>
    <row r="40" spans="1:14" customHeight="1" ht="15" s="203" customFormat="1">
      <c r="B40" s="439"/>
      <c r="C40" s="204"/>
    </row>
    <row r="41" spans="1:14" customHeight="1" ht="15" s="203" customFormat="1">
      <c r="B41" s="439"/>
      <c r="C41" s="204"/>
    </row>
    <row r="42" spans="1:14" customHeight="1" ht="15" s="203" customFormat="1">
      <c r="B42" s="439"/>
      <c r="C42" s="204"/>
    </row>
    <row r="43" spans="1:14" customHeight="1" ht="15" s="203" customFormat="1">
      <c r="B43" s="439"/>
      <c r="C43" s="204"/>
    </row>
    <row r="44" spans="1:14" customHeight="1" ht="15" s="203" customFormat="1">
      <c r="B44" s="439"/>
      <c r="C44" s="204"/>
    </row>
    <row r="45" spans="1:14" customHeight="1" ht="15" s="203" customFormat="1">
      <c r="B45" s="439"/>
      <c r="C45" s="204"/>
    </row>
    <row r="46" spans="1:14" customHeight="1" ht="15" s="203" customFormat="1">
      <c r="B46" s="439"/>
      <c r="C46" s="204"/>
    </row>
    <row r="47" spans="1:14" customHeight="1" ht="15" s="203" customFormat="1">
      <c r="B47" s="439"/>
      <c r="C47" s="204"/>
    </row>
    <row r="48" spans="1:14" customHeight="1" ht="15" s="203" customFormat="1">
      <c r="B48" s="439"/>
      <c r="C48" s="204"/>
    </row>
    <row r="49" spans="1:14" customHeight="1" ht="15" s="203" customFormat="1">
      <c r="B49" s="439"/>
      <c r="C49" s="204"/>
    </row>
    <row r="50" spans="1:14" customHeight="1" ht="15" s="203" customFormat="1">
      <c r="B50" s="439"/>
      <c r="C50" s="204"/>
    </row>
    <row r="51" spans="1:14" customHeight="1" ht="15" s="203" customFormat="1">
      <c r="B51" s="439"/>
      <c r="C51" s="204"/>
    </row>
    <row r="52" spans="1:14" customHeight="1" ht="15" s="203" customFormat="1">
      <c r="B52" s="439"/>
      <c r="C52" s="204"/>
    </row>
    <row r="53" spans="1:14" customHeight="1" ht="15" s="203" customFormat="1">
      <c r="B53" s="439"/>
      <c r="C53" s="204"/>
    </row>
    <row r="54" spans="1:14" customHeight="1" ht="15" s="203" customFormat="1">
      <c r="B54" s="439"/>
      <c r="C54" s="204"/>
    </row>
    <row r="55" spans="1:14" customHeight="1" ht="15" s="203" customFormat="1">
      <c r="B55" s="439"/>
      <c r="C55" s="204"/>
    </row>
    <row r="56" spans="1:14" customHeight="1" ht="15" s="203" customFormat="1">
      <c r="B56" s="439"/>
      <c r="C56" s="204"/>
    </row>
    <row r="57" spans="1:14" customHeight="1" ht="15" s="203" customFormat="1">
      <c r="B57" s="439"/>
      <c r="C57" s="204"/>
    </row>
    <row r="58" spans="1:14" customHeight="1" ht="15" s="203" customFormat="1">
      <c r="B58" s="439"/>
      <c r="C58" s="204"/>
    </row>
    <row r="59" spans="1:14" customHeight="1" ht="15" s="203" customFormat="1">
      <c r="B59" s="439"/>
      <c r="C59" s="204"/>
    </row>
    <row r="60" spans="1:14" customHeight="1" ht="15" s="203" customFormat="1">
      <c r="B60" s="439"/>
      <c r="C60" s="204"/>
    </row>
    <row r="61" spans="1:14" customHeight="1" ht="15" s="203" customFormat="1">
      <c r="B61" s="439"/>
      <c r="C61" s="204"/>
    </row>
    <row r="62" spans="1:14" customHeight="1" ht="15" s="203" customFormat="1">
      <c r="B62" s="439"/>
      <c r="C62" s="204"/>
    </row>
    <row r="63" spans="1:14" customHeight="1" ht="15" s="203" customFormat="1">
      <c r="B63" s="439"/>
      <c r="C63" s="204"/>
    </row>
    <row r="64" spans="1:14" customHeight="1" ht="15" s="203" customFormat="1">
      <c r="B64" s="439"/>
      <c r="C64" s="204"/>
    </row>
    <row r="65" spans="1:14" customHeight="1" ht="15" s="203" customFormat="1">
      <c r="B65" s="439"/>
      <c r="C65" s="204"/>
    </row>
    <row r="66" spans="1:14" customHeight="1" ht="15" s="203" customFormat="1">
      <c r="B66" s="439"/>
      <c r="C66" s="204"/>
    </row>
    <row r="67" spans="1:14" customHeight="1" ht="15" s="203" customFormat="1">
      <c r="B67" s="439"/>
      <c r="C67" s="204"/>
    </row>
    <row r="68" spans="1:14" customHeight="1" ht="15" s="203" customFormat="1">
      <c r="B68" s="439"/>
      <c r="C68" s="204"/>
    </row>
    <row r="69" spans="1:14" customHeight="1" ht="15" s="203" customFormat="1">
      <c r="B69" s="439"/>
      <c r="C69" s="204"/>
    </row>
    <row r="70" spans="1:14" customHeight="1" ht="15" s="203" customFormat="1">
      <c r="B70" s="439"/>
      <c r="C70" s="204"/>
    </row>
    <row r="71" spans="1:14" customHeight="1" ht="15" s="203" customFormat="1">
      <c r="B71" s="439"/>
      <c r="C71" s="204"/>
    </row>
    <row r="72" spans="1:14" customHeight="1" ht="15" s="203" customFormat="1">
      <c r="B72" s="439"/>
      <c r="C72" s="204"/>
    </row>
    <row r="73" spans="1:14" customHeight="1" ht="15" s="203" customFormat="1">
      <c r="B73" s="439"/>
      <c r="C73" s="204"/>
    </row>
    <row r="74" spans="1:14" customHeight="1" ht="15" s="203" customFormat="1">
      <c r="B74" s="439"/>
      <c r="C74" s="204"/>
    </row>
    <row r="75" spans="1:14" customHeight="1" ht="15" s="203" customFormat="1">
      <c r="B75" s="439"/>
      <c r="C75" s="204"/>
    </row>
    <row r="76" spans="1:14" customHeight="1" ht="15" s="203" customFormat="1">
      <c r="B76" s="439"/>
      <c r="C76" s="204"/>
    </row>
    <row r="77" spans="1:14" customHeight="1" ht="15" s="203" customFormat="1">
      <c r="B77" s="439"/>
      <c r="C77" s="204"/>
    </row>
    <row r="78" spans="1:14" customHeight="1" ht="15" s="203" customFormat="1">
      <c r="B78" s="439"/>
      <c r="C78" s="204"/>
    </row>
    <row r="79" spans="1:14" customHeight="1" ht="15" s="203" customFormat="1">
      <c r="B79" s="439"/>
      <c r="C79" s="204"/>
    </row>
    <row r="80" spans="1:14" customHeight="1" ht="15" s="203" customFormat="1">
      <c r="B80" s="439"/>
      <c r="C80" s="204"/>
    </row>
    <row r="81" spans="1:14" customHeight="1" ht="15" s="203" customFormat="1">
      <c r="B81" s="439"/>
      <c r="C81" s="204"/>
    </row>
    <row r="82" spans="1:14" customHeight="1" ht="15" s="203" customFormat="1">
      <c r="B82" s="439"/>
      <c r="C82" s="204"/>
    </row>
    <row r="83" spans="1:14" customHeight="1" ht="15" s="203" customFormat="1">
      <c r="B83" s="439"/>
      <c r="C83" s="204"/>
    </row>
    <row r="84" spans="1:14" customHeight="1" ht="15" s="203" customFormat="1">
      <c r="B84" s="439"/>
      <c r="C84" s="204"/>
    </row>
    <row r="85" spans="1:14" customHeight="1" ht="15" s="203" customFormat="1">
      <c r="B85" s="439"/>
      <c r="C85" s="204"/>
    </row>
    <row r="86" spans="1:14" customHeight="1" ht="15" s="203" customFormat="1">
      <c r="B86" s="439"/>
      <c r="C86" s="204"/>
    </row>
    <row r="87" spans="1:14" customHeight="1" ht="15" s="203" customFormat="1">
      <c r="B87" s="439"/>
      <c r="C87" s="204"/>
    </row>
    <row r="88" spans="1:14" customHeight="1" ht="15" s="203" customFormat="1">
      <c r="B88" s="439"/>
      <c r="C88" s="204"/>
    </row>
    <row r="89" spans="1:14" customHeight="1" ht="15" s="203" customFormat="1">
      <c r="B89" s="439"/>
      <c r="C89" s="204"/>
    </row>
    <row r="90" spans="1:14" customHeight="1" ht="15" s="203" customFormat="1">
      <c r="B90" s="439"/>
      <c r="C90" s="204"/>
    </row>
    <row r="91" spans="1:14" customHeight="1" ht="15" s="203" customFormat="1">
      <c r="B91" s="439"/>
      <c r="C91" s="204"/>
    </row>
    <row r="92" spans="1:14" customHeight="1" ht="15" s="203" customFormat="1">
      <c r="B92" s="439"/>
      <c r="C92" s="204"/>
    </row>
    <row r="93" spans="1:14" customHeight="1" ht="15" s="203" customFormat="1">
      <c r="B93" s="439"/>
      <c r="C93" s="204"/>
    </row>
    <row r="94" spans="1:14" customHeight="1" ht="15" s="203" customFormat="1">
      <c r="B94" s="439"/>
      <c r="C94" s="20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0:K13"/>
    <mergeCell ref="B2:E2"/>
    <mergeCell ref="A7:K7"/>
    <mergeCell ref="A5:K5"/>
    <mergeCell ref="A8:K8"/>
    <mergeCell ref="A37:K37"/>
    <mergeCell ref="D18:K18"/>
    <mergeCell ref="D17:K17"/>
    <mergeCell ref="D16:K16"/>
    <mergeCell ref="D15:K15"/>
    <mergeCell ref="A23:L23"/>
    <mergeCell ref="F35:K35"/>
    <mergeCell ref="D21:L21"/>
    <mergeCell ref="C27:K28"/>
    <mergeCell ref="D20:K20"/>
    <mergeCell ref="D19:K19"/>
    <mergeCell ref="F33:K33"/>
    <mergeCell ref="F32:K32"/>
    <mergeCell ref="F30:K30"/>
  </mergeCells>
  <printOptions gridLines="false" gridLinesSet="true" horizontalCentered="true"/>
  <pageMargins left="0.2755905511811" right="0.23622047244094" top="0.59055118110236" bottom="0.59055118110236" header="0.51181102362205" footer="0.51181102362205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</sheetPr>
  <dimension ref="A1:L50"/>
  <sheetViews>
    <sheetView tabSelected="0" workbookViewId="0" zoomScale="115" zoomScaleNormal="115" view="pageBreakPreview" showGridLines="true" showRowColHeaders="1">
      <selection activeCell="I30" sqref="I30"/>
    </sheetView>
  </sheetViews>
  <sheetFormatPr customHeight="true" defaultRowHeight="18" defaultColWidth="9.140625" outlineLevelRow="0" outlineLevelCol="0"/>
  <cols>
    <col min="1" max="1" width="20.7109375" customWidth="true" style="212"/>
    <col min="2" max="2" width="1.7109375" customWidth="true" style="212"/>
    <col min="3" max="3" width="26.7109375" customWidth="true" style="212"/>
    <col min="4" max="4" width="20.7109375" customWidth="true" style="212"/>
    <col min="5" max="5" width="1.7109375" customWidth="true" style="212"/>
    <col min="6" max="6" width="26.7109375" customWidth="true" style="212"/>
    <col min="7" max="7" width="39.7109375" customWidth="true" style="308"/>
    <col min="8" max="8" width="9.140625" style="308"/>
    <col min="9" max="9" width="9.140625" style="308"/>
    <col min="10" max="10" width="9.140625" style="308"/>
    <col min="11" max="11" width="9.140625" style="308"/>
    <col min="12" max="12" width="9.140625" style="212"/>
  </cols>
  <sheetData>
    <row r="1" spans="1:12" customHeight="1" ht="13.5">
      <c r="A1" s="94"/>
      <c r="B1" s="95"/>
      <c r="C1" s="96"/>
      <c r="D1" s="97" t="s">
        <v>414</v>
      </c>
      <c r="E1" s="95" t="s">
        <v>329</v>
      </c>
      <c r="F1" s="96" t="str">
        <f>D!E18</f>
        <v>0</v>
      </c>
    </row>
    <row r="2" spans="1:12" customHeight="1" ht="13.5">
      <c r="A2" s="98"/>
      <c r="B2" s="99"/>
      <c r="C2" s="100"/>
      <c r="D2" s="101" t="s">
        <v>415</v>
      </c>
      <c r="E2" s="99"/>
      <c r="F2" s="100"/>
    </row>
    <row r="3" spans="1:12" customHeight="1" ht="22.5">
      <c r="A3" s="98"/>
      <c r="B3" s="99"/>
      <c r="C3" s="100"/>
      <c r="D3" s="101" t="s">
        <v>416</v>
      </c>
      <c r="E3" s="99" t="s">
        <v>329</v>
      </c>
      <c r="F3" s="100" t="str">
        <f>D!E19</f>
        <v>0</v>
      </c>
    </row>
    <row r="4" spans="1:12" customHeight="1" ht="13.5">
      <c r="A4" s="98"/>
      <c r="B4" s="99"/>
      <c r="C4" s="100"/>
      <c r="D4" s="101" t="s">
        <v>417</v>
      </c>
      <c r="E4" s="99" t="s">
        <v>329</v>
      </c>
      <c r="F4" s="213" t="str">
        <f>D!E21</f>
        <v>0</v>
      </c>
    </row>
    <row r="5" spans="1:12" customHeight="1" ht="13.5">
      <c r="A5" s="98"/>
      <c r="B5" s="99"/>
      <c r="C5" s="100"/>
      <c r="D5" s="102"/>
      <c r="E5" s="103"/>
      <c r="F5" s="104"/>
    </row>
    <row r="6" spans="1:12" customHeight="1" ht="13.5">
      <c r="A6" s="98"/>
      <c r="B6" s="99"/>
      <c r="C6" s="358"/>
      <c r="D6" s="738" t="str">
        <f>VLOOKUP(D!L2,'Data SPD'!A3:AJ5,29)</f>
        <v>0</v>
      </c>
      <c r="E6" s="739"/>
      <c r="F6" s="740"/>
    </row>
    <row r="7" spans="1:12" customHeight="1" ht="13.5">
      <c r="A7" s="98"/>
      <c r="B7" s="99"/>
      <c r="C7" s="358"/>
      <c r="D7" s="738" t="str">
        <f>VLOOKUP(D!L2,'Data SPD'!A3:AJ5,30)</f>
        <v>0</v>
      </c>
      <c r="E7" s="739"/>
      <c r="F7" s="740"/>
    </row>
    <row r="8" spans="1:12" customHeight="1" ht="13.5">
      <c r="A8" s="98"/>
      <c r="B8" s="99"/>
      <c r="C8" s="358"/>
      <c r="D8" s="738"/>
      <c r="E8" s="739"/>
      <c r="F8" s="740"/>
    </row>
    <row r="9" spans="1:12" customHeight="1" ht="13.5">
      <c r="A9" s="98"/>
      <c r="B9" s="99"/>
      <c r="C9" s="100"/>
      <c r="D9" s="105"/>
      <c r="E9" s="106"/>
      <c r="F9" s="107" t="s">
        <v>418</v>
      </c>
    </row>
    <row r="10" spans="1:12" customHeight="1" ht="13.5">
      <c r="A10" s="98"/>
      <c r="B10" s="99"/>
      <c r="C10" s="100"/>
      <c r="D10" s="105"/>
      <c r="E10" s="106"/>
      <c r="F10" s="107"/>
    </row>
    <row r="11" spans="1:12" customHeight="1" ht="17.25">
      <c r="A11" s="98"/>
      <c r="B11" s="99"/>
      <c r="C11" s="100"/>
      <c r="D11" s="105"/>
      <c r="E11" s="106"/>
      <c r="F11" s="107"/>
    </row>
    <row r="12" spans="1:12" customHeight="1" ht="13.5">
      <c r="A12" s="98"/>
      <c r="B12" s="99"/>
      <c r="C12" s="100"/>
      <c r="D12" s="699" t="str">
        <f>VLOOKUP(D!L2,'Data SPD'!A3:AJ5,27)</f>
        <v>0</v>
      </c>
      <c r="E12" s="700"/>
      <c r="F12" s="701"/>
    </row>
    <row r="13" spans="1:12" customHeight="1" ht="17.25">
      <c r="A13" s="108"/>
      <c r="B13" s="109"/>
      <c r="C13" s="110"/>
      <c r="D13" s="741" t="str">
        <f>"NIP. "&amp;VLOOKUP(D!L2,'Data SPD'!A3:AJ5,28)</f>
        <v>0</v>
      </c>
      <c r="E13" s="742"/>
      <c r="F13" s="743"/>
    </row>
    <row r="14" spans="1:12" customHeight="1" ht="25.5">
      <c r="A14" s="97" t="s">
        <v>419</v>
      </c>
      <c r="B14" s="95" t="s">
        <v>329</v>
      </c>
      <c r="C14" s="96" t="str">
        <f>F3</f>
        <v>0</v>
      </c>
      <c r="D14" s="97" t="s">
        <v>420</v>
      </c>
      <c r="E14" s="95" t="s">
        <v>329</v>
      </c>
      <c r="F14" s="111" t="str">
        <f>D!E19</f>
        <v>0</v>
      </c>
    </row>
    <row r="15" spans="1:12" customHeight="1" ht="13.5">
      <c r="A15" s="101" t="s">
        <v>421</v>
      </c>
      <c r="B15" s="99" t="s">
        <v>329</v>
      </c>
      <c r="C15" s="213" t="str">
        <f>D!E21</f>
        <v>0</v>
      </c>
      <c r="D15" s="101" t="s">
        <v>422</v>
      </c>
      <c r="E15" s="99" t="s">
        <v>329</v>
      </c>
      <c r="F15" s="47" t="str">
        <f>F1</f>
        <v>0</v>
      </c>
    </row>
    <row r="16" spans="1:12" customHeight="1" ht="13.5">
      <c r="A16" s="101"/>
      <c r="B16" s="99"/>
      <c r="C16" s="112"/>
      <c r="D16" s="101" t="s">
        <v>392</v>
      </c>
      <c r="E16" s="99" t="s">
        <v>329</v>
      </c>
      <c r="F16" s="213" t="str">
        <f>D!E22</f>
        <v>0</v>
      </c>
    </row>
    <row r="17" spans="1:12" customHeight="1" ht="13.5">
      <c r="A17" s="449"/>
      <c r="B17" s="450"/>
      <c r="C17" s="451"/>
      <c r="D17" s="102"/>
      <c r="E17" s="103"/>
      <c r="F17" s="104"/>
    </row>
    <row r="18" spans="1:12" customHeight="1" ht="13.5">
      <c r="A18" s="726"/>
      <c r="B18" s="727"/>
      <c r="C18" s="728"/>
      <c r="D18" s="723"/>
      <c r="E18" s="724"/>
      <c r="F18" s="725"/>
      <c r="G18" s="310"/>
    </row>
    <row r="19" spans="1:12" customHeight="1" ht="13.5">
      <c r="A19" s="726"/>
      <c r="B19" s="727"/>
      <c r="C19" s="728"/>
      <c r="D19" s="723"/>
      <c r="E19" s="724"/>
      <c r="F19" s="725"/>
      <c r="G19" s="310"/>
    </row>
    <row r="20" spans="1:12" customHeight="1" ht="12">
      <c r="A20" s="295"/>
      <c r="B20" s="357"/>
      <c r="C20" s="296"/>
      <c r="D20" s="303"/>
      <c r="E20" s="357"/>
      <c r="F20" s="296"/>
      <c r="G20" s="307"/>
    </row>
    <row r="21" spans="1:12" customHeight="1" ht="13.5">
      <c r="A21" s="297"/>
      <c r="B21" s="298"/>
      <c r="C21" s="299"/>
      <c r="D21" s="304"/>
      <c r="E21" s="301"/>
      <c r="F21" s="302"/>
      <c r="G21" s="309"/>
    </row>
    <row r="22" spans="1:12" customHeight="1" ht="13.5">
      <c r="A22" s="297" t="s">
        <v>423</v>
      </c>
      <c r="B22" s="298"/>
      <c r="C22" s="299"/>
      <c r="D22" s="300" t="s">
        <v>423</v>
      </c>
      <c r="E22" s="301"/>
      <c r="F22" s="302"/>
      <c r="G22" s="309"/>
    </row>
    <row r="23" spans="1:12" customHeight="1" ht="13.5" s="274" customFormat="1">
      <c r="A23" s="729"/>
      <c r="B23" s="730"/>
      <c r="C23" s="731"/>
      <c r="D23" s="729" t="str">
        <f>A23</f>
        <v>0</v>
      </c>
      <c r="E23" s="730"/>
      <c r="F23" s="731"/>
      <c r="G23" s="308"/>
      <c r="H23" s="308"/>
      <c r="I23" s="308"/>
      <c r="J23" s="308"/>
      <c r="K23" s="308"/>
    </row>
    <row r="24" spans="1:12" customHeight="1" ht="13.5" s="274" customFormat="1">
      <c r="A24" s="732"/>
      <c r="B24" s="733"/>
      <c r="C24" s="734"/>
      <c r="D24" s="735" t="str">
        <f>A24</f>
        <v>0</v>
      </c>
      <c r="E24" s="736"/>
      <c r="F24" s="737"/>
      <c r="G24" s="308"/>
      <c r="H24" s="308"/>
      <c r="I24" s="308"/>
      <c r="J24" s="308"/>
      <c r="K24" s="308"/>
    </row>
    <row r="25" spans="1:12" customHeight="1" ht="12.75">
      <c r="A25" s="97" t="s">
        <v>424</v>
      </c>
      <c r="B25" s="95" t="s">
        <v>329</v>
      </c>
      <c r="C25" s="111" t="str">
        <f>IF(G28=0,"",VLOOKUP(G28,#REF!,2))</f>
        <v>0</v>
      </c>
      <c r="D25" s="97" t="s">
        <v>420</v>
      </c>
      <c r="E25" s="95" t="s">
        <v>329</v>
      </c>
      <c r="F25" s="111" t="str">
        <f>C25</f>
        <v>0</v>
      </c>
    </row>
    <row r="26" spans="1:12" customHeight="1" ht="12.75">
      <c r="A26" s="101" t="s">
        <v>425</v>
      </c>
      <c r="B26" s="99" t="s">
        <v>329</v>
      </c>
      <c r="C26" s="47" t="str">
        <f>IF(G28=0,"",F16)</f>
        <v>0</v>
      </c>
      <c r="D26" s="101" t="s">
        <v>392</v>
      </c>
      <c r="E26" s="99" t="s">
        <v>329</v>
      </c>
      <c r="F26" s="47"/>
    </row>
    <row r="27" spans="1:12" customHeight="1" ht="12.75">
      <c r="A27" s="101"/>
      <c r="B27" s="99"/>
      <c r="C27" s="100"/>
      <c r="D27" s="101" t="s">
        <v>422</v>
      </c>
      <c r="E27" s="99" t="s">
        <v>329</v>
      </c>
      <c r="F27" s="100"/>
    </row>
    <row r="28" spans="1:12" customHeight="1" ht="12.75">
      <c r="A28" s="723"/>
      <c r="B28" s="724"/>
      <c r="C28" s="725"/>
      <c r="D28" s="723"/>
      <c r="E28" s="724"/>
      <c r="F28" s="725"/>
      <c r="G28" s="310"/>
    </row>
    <row r="29" spans="1:12" customHeight="1" ht="12.75">
      <c r="A29" s="723"/>
      <c r="B29" s="724"/>
      <c r="C29" s="725"/>
      <c r="D29" s="723"/>
      <c r="E29" s="724"/>
      <c r="F29" s="725"/>
      <c r="G29" s="307"/>
    </row>
    <row r="30" spans="1:12" customHeight="1" ht="15">
      <c r="A30" s="448"/>
      <c r="B30" s="450"/>
      <c r="C30" s="451"/>
      <c r="D30" s="449"/>
      <c r="E30" s="450"/>
      <c r="F30" s="451"/>
      <c r="G30" s="307"/>
    </row>
    <row r="31" spans="1:12" customHeight="1" ht="15">
      <c r="A31" s="98"/>
      <c r="B31" s="99"/>
      <c r="C31" s="100"/>
      <c r="D31" s="98"/>
      <c r="E31" s="99"/>
      <c r="F31" s="100"/>
    </row>
    <row r="32" spans="1:12" customHeight="1" ht="15">
      <c r="A32" s="98"/>
      <c r="B32" s="99"/>
      <c r="C32" s="100"/>
      <c r="D32" s="98"/>
      <c r="E32" s="99"/>
      <c r="F32" s="100"/>
    </row>
    <row r="33" spans="1:12" customHeight="1" ht="15">
      <c r="A33" s="699"/>
      <c r="B33" s="700"/>
      <c r="C33" s="701"/>
      <c r="D33" s="699"/>
      <c r="E33" s="700"/>
      <c r="F33" s="701"/>
    </row>
    <row r="34" spans="1:12" customHeight="1" ht="12.75">
      <c r="A34" s="711"/>
      <c r="B34" s="712"/>
      <c r="C34" s="713"/>
      <c r="D34" s="711"/>
      <c r="E34" s="712"/>
      <c r="F34" s="713"/>
    </row>
    <row r="35" spans="1:12" customHeight="1" ht="15">
      <c r="A35" s="113" t="s">
        <v>426</v>
      </c>
      <c r="B35" s="114" t="s">
        <v>329</v>
      </c>
      <c r="C35" s="115" t="str">
        <f>$F$1</f>
        <v>0</v>
      </c>
      <c r="D35" s="714" t="s">
        <v>427</v>
      </c>
      <c r="E35" s="715"/>
      <c r="F35" s="716"/>
    </row>
    <row r="36" spans="1:12" customHeight="1" ht="15">
      <c r="A36" s="116" t="s">
        <v>428</v>
      </c>
      <c r="B36" s="117"/>
      <c r="C36" s="118"/>
      <c r="D36" s="717"/>
      <c r="E36" s="718"/>
      <c r="F36" s="719"/>
    </row>
    <row r="37" spans="1:12" customHeight="1" ht="15">
      <c r="A37" s="119" t="s">
        <v>421</v>
      </c>
      <c r="B37" s="117" t="s">
        <v>329</v>
      </c>
      <c r="C37" s="213" t="str">
        <f>D!E22</f>
        <v>0</v>
      </c>
      <c r="D37" s="717"/>
      <c r="E37" s="718"/>
      <c r="F37" s="719"/>
    </row>
    <row r="38" spans="1:12" customHeight="1" ht="13.5">
      <c r="A38" s="98" t="s">
        <v>429</v>
      </c>
      <c r="B38" s="99"/>
      <c r="C38" s="100"/>
      <c r="D38" s="720"/>
      <c r="E38" s="721"/>
      <c r="F38" s="722"/>
    </row>
    <row r="39" spans="1:12" customHeight="1" ht="15">
      <c r="A39" s="723" t="str">
        <f>D39</f>
        <v>0</v>
      </c>
      <c r="B39" s="724"/>
      <c r="C39" s="725"/>
      <c r="D39" s="723" t="s">
        <v>335</v>
      </c>
      <c r="E39" s="724"/>
      <c r="F39" s="725"/>
    </row>
    <row r="40" spans="1:12" customHeight="1" ht="15">
      <c r="A40" s="449" t="s">
        <v>390</v>
      </c>
      <c r="B40" s="450"/>
      <c r="C40" s="451"/>
      <c r="D40" s="449"/>
      <c r="E40" s="450"/>
      <c r="F40" s="451"/>
    </row>
    <row r="41" spans="1:12" customHeight="1" ht="15">
      <c r="A41" s="449"/>
      <c r="B41" s="450"/>
      <c r="C41" s="451"/>
      <c r="D41" s="449"/>
      <c r="E41" s="450"/>
      <c r="F41" s="451"/>
    </row>
    <row r="42" spans="1:12" customHeight="1" ht="15">
      <c r="A42" s="449"/>
      <c r="B42" s="450"/>
      <c r="C42" s="451"/>
      <c r="D42" s="449"/>
      <c r="E42" s="450"/>
      <c r="F42" s="451"/>
    </row>
    <row r="43" spans="1:12" customHeight="1" ht="15" hidden="true">
      <c r="A43" s="98"/>
      <c r="B43" s="99"/>
      <c r="C43" s="120" t="s">
        <v>418</v>
      </c>
      <c r="D43" s="98"/>
      <c r="E43" s="99"/>
      <c r="F43" s="214"/>
    </row>
    <row r="44" spans="1:12" customHeight="1" ht="12.75">
      <c r="A44" s="699" t="str">
        <f>D!F42</f>
        <v>0</v>
      </c>
      <c r="B44" s="700"/>
      <c r="C44" s="701"/>
      <c r="D44" s="702" t="str">
        <f>D!F42</f>
        <v>0</v>
      </c>
      <c r="E44" s="703"/>
      <c r="F44" s="704"/>
    </row>
    <row r="45" spans="1:12" customHeight="1" ht="12.75">
      <c r="A45" s="705" t="str">
        <f>D!F43</f>
        <v>0</v>
      </c>
      <c r="B45" s="706"/>
      <c r="C45" s="707"/>
      <c r="D45" s="708" t="str">
        <f>D!F43</f>
        <v>0</v>
      </c>
      <c r="E45" s="709"/>
      <c r="F45" s="710"/>
    </row>
    <row r="46" spans="1:12" customHeight="1" ht="21">
      <c r="A46" s="97" t="s">
        <v>430</v>
      </c>
      <c r="B46" s="359"/>
      <c r="C46" s="359"/>
      <c r="D46" s="360"/>
      <c r="E46" s="359"/>
      <c r="F46" s="361"/>
    </row>
    <row r="47" spans="1:12" customHeight="1" ht="13.5">
      <c r="A47" s="97" t="s">
        <v>431</v>
      </c>
      <c r="B47" s="242"/>
      <c r="C47" s="242"/>
      <c r="D47" s="242"/>
      <c r="E47" s="242"/>
      <c r="F47" s="243"/>
    </row>
    <row r="48" spans="1:12" customHeight="1" ht="13.5">
      <c r="A48" s="124" t="s">
        <v>432</v>
      </c>
      <c r="B48" s="99"/>
      <c r="C48" s="99"/>
      <c r="D48" s="99"/>
      <c r="E48" s="99"/>
      <c r="F48" s="100"/>
    </row>
    <row r="49" spans="1:12" customHeight="1" ht="12.75">
      <c r="A49" s="102" t="s">
        <v>433</v>
      </c>
      <c r="B49" s="103"/>
      <c r="C49" s="103"/>
      <c r="D49" s="103"/>
      <c r="E49" s="103"/>
      <c r="F49" s="104"/>
    </row>
    <row r="50" spans="1:12" customHeight="1" ht="12.75">
      <c r="A50" s="364" t="s">
        <v>434</v>
      </c>
      <c r="B50" s="365"/>
      <c r="C50" s="365"/>
      <c r="D50" s="365"/>
      <c r="E50" s="365"/>
      <c r="F50" s="36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6:F6"/>
    <mergeCell ref="D7:F7"/>
    <mergeCell ref="D8:F8"/>
    <mergeCell ref="D12:F12"/>
    <mergeCell ref="D13:F13"/>
    <mergeCell ref="A18:C18"/>
    <mergeCell ref="D18:F18"/>
    <mergeCell ref="A19:C19"/>
    <mergeCell ref="D19:F19"/>
    <mergeCell ref="A23:C23"/>
    <mergeCell ref="D23:F23"/>
    <mergeCell ref="A24:C24"/>
    <mergeCell ref="D24:F24"/>
    <mergeCell ref="A28:C28"/>
    <mergeCell ref="D28:F28"/>
    <mergeCell ref="A29:C29"/>
    <mergeCell ref="D29:F29"/>
    <mergeCell ref="A33:C33"/>
    <mergeCell ref="D33:F33"/>
    <mergeCell ref="A44:C44"/>
    <mergeCell ref="D44:F44"/>
    <mergeCell ref="A45:C45"/>
    <mergeCell ref="D45:F45"/>
    <mergeCell ref="A34:C34"/>
    <mergeCell ref="D34:F34"/>
    <mergeCell ref="D35:F37"/>
    <mergeCell ref="D38:F38"/>
    <mergeCell ref="A39:C39"/>
    <mergeCell ref="D39:F39"/>
  </mergeCells>
  <printOptions gridLines="false" gridLinesSet="true" horizontalCentered="true"/>
  <pageMargins left="0.39370078740157" right="0.39370078740157" top="0.59055118110236" bottom="0.59055118110236" header="0.51181102362205" footer="0.51181102362205"/>
  <pageSetup paperSize="1" orientation="portrait" scale="89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8"/>
  <sheetViews>
    <sheetView tabSelected="0" workbookViewId="0" showGridLines="true" showRowColHeaders="1">
      <selection activeCell="F12" sqref="F12"/>
    </sheetView>
  </sheetViews>
  <sheetFormatPr defaultRowHeight="14.4" defaultColWidth="9.140625" outlineLevelRow="0" outlineLevelCol="0"/>
  <cols>
    <col min="1" max="1" width="3" customWidth="true" style="1"/>
    <col min="2" max="2" width="17.7109375" customWidth="true" style="1"/>
    <col min="3" max="3" width="1.7109375" customWidth="true" style="1"/>
    <col min="4" max="4" width="4.140625" customWidth="true" style="1"/>
    <col min="5" max="5" width="2.5703125" customWidth="true" style="1"/>
    <col min="6" max="6" width="18.140625" customWidth="true" style="1"/>
    <col min="7" max="7" width="19" customWidth="true" style="1"/>
    <col min="8" max="8" width="33.85546875" customWidth="true" style="1"/>
    <col min="9" max="9" width="9.140625" style="1"/>
    <col min="10" max="10" width="14.42578125" customWidth="true" style="1"/>
    <col min="11" max="11" width="9.140625" style="1"/>
    <col min="12" max="12" width="10.28515625" customWidth="true" style="1"/>
    <col min="13" max="13" width="9.140625" style="1"/>
  </cols>
  <sheetData>
    <row r="2" spans="1:13" customHeight="1" ht="15">
      <c r="A2" s="747" t="s">
        <v>435</v>
      </c>
      <c r="B2" s="747"/>
      <c r="C2" s="747"/>
      <c r="D2" s="747"/>
      <c r="E2" s="747"/>
      <c r="F2" s="747"/>
      <c r="G2" s="747"/>
      <c r="H2" s="747"/>
    </row>
    <row r="3" spans="1:13">
      <c r="C3" s="17"/>
      <c r="D3" s="17"/>
      <c r="E3" s="17"/>
      <c r="F3" s="10"/>
      <c r="G3" s="10"/>
      <c r="H3" s="10"/>
    </row>
    <row r="4" spans="1:13">
      <c r="A4" s="1" t="s">
        <v>436</v>
      </c>
      <c r="C4" s="18" t="s">
        <v>329</v>
      </c>
      <c r="D4" s="218" t="str">
        <f>""&amp;D!L2&amp;D!J5</f>
        <v>0</v>
      </c>
      <c r="E4" s="11"/>
      <c r="G4" s="11"/>
      <c r="H4" s="11"/>
    </row>
    <row r="5" spans="1:13">
      <c r="A5" s="1" t="s">
        <v>376</v>
      </c>
      <c r="C5" s="1" t="s">
        <v>329</v>
      </c>
      <c r="D5" s="219" t="str">
        <f>D!I37</f>
        <v>0</v>
      </c>
      <c r="E5" s="29"/>
    </row>
    <row r="7" spans="1:13" customHeight="1" ht="24.75">
      <c r="A7" s="588" t="s">
        <v>40</v>
      </c>
      <c r="B7" s="588" t="s">
        <v>437</v>
      </c>
      <c r="C7" s="588"/>
      <c r="D7" s="588"/>
      <c r="E7" s="588"/>
      <c r="F7" s="588"/>
      <c r="G7" s="748" t="s">
        <v>438</v>
      </c>
      <c r="H7" s="748" t="s">
        <v>439</v>
      </c>
    </row>
    <row r="8" spans="1:13" customHeight="1" ht="24.75">
      <c r="A8" s="588"/>
      <c r="B8" s="588"/>
      <c r="C8" s="588"/>
      <c r="D8" s="588"/>
      <c r="E8" s="588"/>
      <c r="F8" s="588"/>
      <c r="G8" s="749"/>
      <c r="H8" s="749"/>
    </row>
    <row r="9" spans="1:13" customHeight="1" ht="12.75" s="2" customFormat="1">
      <c r="A9" s="3">
        <v>-1</v>
      </c>
      <c r="B9" s="750">
        <v>-2</v>
      </c>
      <c r="C9" s="751"/>
      <c r="D9" s="751"/>
      <c r="E9" s="751"/>
      <c r="F9" s="752"/>
      <c r="G9" s="452">
        <v>-3</v>
      </c>
      <c r="H9" s="3">
        <v>-5</v>
      </c>
    </row>
    <row r="10" spans="1:13" customHeight="1" ht="8.25" s="2" customFormat="1">
      <c r="A10" s="12"/>
      <c r="B10" s="4"/>
      <c r="C10" s="4"/>
      <c r="D10" s="4"/>
      <c r="E10" s="4"/>
      <c r="F10" s="4"/>
      <c r="G10" s="12"/>
      <c r="H10" s="12"/>
    </row>
    <row r="11" spans="1:13" customHeight="1" ht="23.25">
      <c r="A11" s="30">
        <v>1</v>
      </c>
      <c r="B11" s="31" t="s">
        <v>440</v>
      </c>
      <c r="C11" s="32"/>
      <c r="D11" s="32"/>
      <c r="E11" s="32"/>
      <c r="F11" s="32"/>
      <c r="G11" s="33" t="str">
        <f>800000+1806400</f>
        <v>0</v>
      </c>
      <c r="H11" s="463" t="s">
        <v>441</v>
      </c>
    </row>
    <row r="12" spans="1:13" customHeight="1" ht="15.75">
      <c r="A12" s="34">
        <v>2</v>
      </c>
      <c r="B12" s="125" t="s">
        <v>442</v>
      </c>
      <c r="C12" s="36" t="str">
        <f>VALUE(LEFT(VLOOKUP(D!$L$2,'Data SPD'!$A$3:$AI$4,12),1))-1</f>
        <v>0</v>
      </c>
      <c r="D12" s="36" t="s">
        <v>443</v>
      </c>
      <c r="E12" s="36" t="s">
        <v>444</v>
      </c>
      <c r="F12" s="87" t="str">
        <f>VLOOKUP(D!$L$2,'Data SPD'!$A$3:$AI$4,24)</f>
        <v>0</v>
      </c>
      <c r="G12" s="37" t="str">
        <f>C12*F12</f>
        <v>0</v>
      </c>
      <c r="H12" s="20"/>
    </row>
    <row r="13" spans="1:13" customHeight="1" ht="15.75">
      <c r="A13" s="34">
        <v>3</v>
      </c>
      <c r="B13" s="35" t="s">
        <v>445</v>
      </c>
      <c r="C13" s="36" t="str">
        <f>VALUE(LEFT(VLOOKUP(D!$L$2,'Data SPD'!$A$3:$AI$4,12),1))</f>
        <v>0</v>
      </c>
      <c r="D13" s="36" t="s">
        <v>443</v>
      </c>
      <c r="E13" s="36" t="s">
        <v>444</v>
      </c>
      <c r="F13" s="87" t="str">
        <f>VLOOKUP(D!$L$2,'Data SPD'!$A$3:$AI$4,24)</f>
        <v>0</v>
      </c>
      <c r="G13" s="37" t="str">
        <f>C13*F13</f>
        <v>0</v>
      </c>
      <c r="H13" s="20"/>
    </row>
    <row r="14" spans="1:13" customHeight="1" ht="15.95">
      <c r="A14" s="34"/>
      <c r="B14" s="35"/>
      <c r="C14" s="36"/>
      <c r="D14" s="36"/>
      <c r="E14" s="36"/>
      <c r="F14" s="36"/>
      <c r="G14" s="37"/>
      <c r="H14" s="20"/>
    </row>
    <row r="15" spans="1:13" customHeight="1" ht="15.95">
      <c r="A15" s="34"/>
      <c r="B15" s="35"/>
      <c r="C15" s="36"/>
      <c r="D15" s="36"/>
      <c r="E15" s="36"/>
      <c r="F15" s="36"/>
      <c r="G15" s="37"/>
      <c r="H15" s="20"/>
    </row>
    <row r="16" spans="1:13" customHeight="1" ht="15.95">
      <c r="A16" s="34"/>
      <c r="B16" s="35"/>
      <c r="C16" s="36"/>
      <c r="D16" s="36"/>
      <c r="E16" s="36"/>
      <c r="F16" s="36"/>
      <c r="G16" s="37"/>
      <c r="H16" s="20"/>
    </row>
    <row r="17" spans="1:13" customHeight="1" ht="15.95">
      <c r="A17" s="21"/>
      <c r="B17" s="22" t="s">
        <v>438</v>
      </c>
      <c r="C17" s="5"/>
      <c r="D17" s="5"/>
      <c r="E17" s="5"/>
      <c r="F17" s="5"/>
      <c r="G17" s="38" t="str">
        <f>SUM(G11:G16)</f>
        <v>0</v>
      </c>
      <c r="H17" s="19"/>
      <c r="J17" s="220"/>
    </row>
    <row r="18" spans="1:13" customHeight="1" ht="7.5">
      <c r="A18" s="23"/>
      <c r="B18" s="6"/>
      <c r="C18" s="7"/>
      <c r="D18" s="7"/>
      <c r="E18" s="7"/>
      <c r="F18" s="8"/>
      <c r="G18" s="13"/>
      <c r="H18" s="14"/>
    </row>
    <row r="19" spans="1:13" customHeight="1" ht="24">
      <c r="A19" s="744" t="str">
        <f>"   Terbilang  :  "&amp;PROPER(TRIM(dghrf(G17)))</f>
        <v>0</v>
      </c>
      <c r="B19" s="745"/>
      <c r="C19" s="745"/>
      <c r="D19" s="745"/>
      <c r="E19" s="745"/>
      <c r="F19" s="745"/>
      <c r="G19" s="745"/>
      <c r="H19" s="746"/>
    </row>
    <row r="21" spans="1:13">
      <c r="H21" s="453" t="str">
        <f>"Mamuju, "&amp;D5</f>
        <v>0</v>
      </c>
    </row>
    <row r="23" spans="1:13">
      <c r="A23" s="15"/>
      <c r="B23" s="1" t="s">
        <v>446</v>
      </c>
      <c r="C23" s="15"/>
      <c r="D23" s="15"/>
      <c r="E23" s="15"/>
      <c r="F23" s="15"/>
      <c r="H23" s="1" t="s">
        <v>447</v>
      </c>
    </row>
    <row r="24" spans="1:13">
      <c r="A24" s="15"/>
      <c r="B24" s="39" t="str">
        <f>G17</f>
        <v>0</v>
      </c>
      <c r="C24" s="15"/>
      <c r="D24" s="15"/>
      <c r="E24" s="15"/>
      <c r="F24" s="15"/>
      <c r="H24" s="39" t="str">
        <f>G17</f>
        <v>0</v>
      </c>
    </row>
    <row r="25" spans="1:13">
      <c r="A25" s="15"/>
      <c r="B25" s="15"/>
      <c r="C25" s="15"/>
      <c r="D25" s="15"/>
      <c r="E25" s="15"/>
      <c r="F25" s="15"/>
      <c r="H25" s="459"/>
    </row>
    <row r="26" spans="1:13">
      <c r="A26" s="15"/>
      <c r="B26" s="459" t="s">
        <v>448</v>
      </c>
      <c r="C26" s="15"/>
      <c r="D26" s="15"/>
      <c r="E26" s="15"/>
      <c r="F26" s="15"/>
      <c r="H26" s="459" t="s">
        <v>449</v>
      </c>
    </row>
    <row r="27" spans="1:13">
      <c r="A27" s="15"/>
      <c r="B27" s="459"/>
      <c r="C27" s="15"/>
      <c r="D27" s="15"/>
      <c r="E27" s="15"/>
      <c r="F27" s="15" t="s">
        <v>450</v>
      </c>
      <c r="H27" s="459"/>
    </row>
    <row r="28" spans="1:13">
      <c r="B28" s="459"/>
      <c r="H28" s="459"/>
    </row>
    <row r="29" spans="1:13">
      <c r="B29" s="459"/>
      <c r="H29" s="459"/>
    </row>
    <row r="30" spans="1:13">
      <c r="B30" s="460" t="str">
        <f>IF(D!E31=581149,"Herawati","Sukaryo, SE")</f>
        <v>0</v>
      </c>
      <c r="H30" s="460" t="str">
        <f>D!D11</f>
        <v>0</v>
      </c>
    </row>
    <row r="31" spans="1:13">
      <c r="A31" s="15"/>
      <c r="B31" s="459" t="str">
        <f>IF(D!E31=581149,"NIP. 340018175","NIP. 19820709 200502 1 003")</f>
        <v>0</v>
      </c>
      <c r="C31" s="15"/>
      <c r="D31" s="15"/>
      <c r="E31" s="15"/>
      <c r="F31" s="15"/>
      <c r="H31" s="453" t="str">
        <f>"NIP.  "&amp;'Surat Tugas'!#REF!</f>
        <v>0</v>
      </c>
    </row>
    <row r="32" spans="1:13">
      <c r="A32" s="40"/>
      <c r="B32" s="7"/>
      <c r="C32" s="40"/>
      <c r="D32" s="40"/>
      <c r="E32" s="40"/>
      <c r="F32" s="40"/>
      <c r="G32" s="7"/>
      <c r="H32" s="7"/>
    </row>
    <row r="34" spans="1:13" customHeight="1" ht="15">
      <c r="A34" s="747" t="s">
        <v>451</v>
      </c>
      <c r="B34" s="747"/>
      <c r="C34" s="747"/>
      <c r="D34" s="747"/>
      <c r="E34" s="747"/>
      <c r="F34" s="747"/>
      <c r="G34" s="747"/>
      <c r="H34" s="747"/>
    </row>
    <row r="36" spans="1:13" customHeight="1" ht="17.25">
      <c r="B36" s="1" t="s">
        <v>452</v>
      </c>
      <c r="E36" s="1" t="s">
        <v>329</v>
      </c>
      <c r="F36" s="39" t="str">
        <f>F37</f>
        <v>0</v>
      </c>
    </row>
    <row r="37" spans="1:13" customHeight="1" ht="17.25">
      <c r="B37" s="1" t="s">
        <v>453</v>
      </c>
      <c r="E37" s="1" t="s">
        <v>329</v>
      </c>
      <c r="F37" s="39" t="str">
        <f>G17</f>
        <v>0</v>
      </c>
    </row>
    <row r="38" spans="1:13" customHeight="1" ht="17.25">
      <c r="B38" s="1" t="s">
        <v>454</v>
      </c>
      <c r="E38" s="1" t="s">
        <v>329</v>
      </c>
      <c r="F38" s="39" t="str">
        <f>F37-F36</f>
        <v>0</v>
      </c>
      <c r="H38" s="15"/>
    </row>
    <row r="39" spans="1:13">
      <c r="H39" s="15"/>
    </row>
    <row r="40" spans="1:13">
      <c r="H40" s="459" t="s">
        <v>455</v>
      </c>
    </row>
    <row r="41" spans="1:13">
      <c r="H41" s="459" t="str">
        <f>#REF!</f>
        <v>0</v>
      </c>
    </row>
    <row r="42" spans="1:13">
      <c r="H42" s="459" t="str">
        <f>#REF!</f>
        <v>0</v>
      </c>
    </row>
    <row r="43" spans="1:13" customHeight="1" ht="36.75">
      <c r="H43" s="459"/>
    </row>
    <row r="44" spans="1:13">
      <c r="H44" s="459"/>
    </row>
    <row r="45" spans="1:13">
      <c r="H45" s="460" t="str">
        <f>#REF!</f>
        <v>0</v>
      </c>
    </row>
    <row r="46" spans="1:13">
      <c r="H46" s="459" t="str">
        <f>#REF!</f>
        <v>0</v>
      </c>
    </row>
    <row r="47" spans="1:13">
      <c r="H47" s="460"/>
    </row>
    <row r="48" spans="1:13">
      <c r="H48" s="4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9:H19"/>
    <mergeCell ref="A34:H34"/>
    <mergeCell ref="A2:H2"/>
    <mergeCell ref="A7:A8"/>
    <mergeCell ref="B7:F8"/>
    <mergeCell ref="G7:G8"/>
    <mergeCell ref="H7:H8"/>
    <mergeCell ref="B9:F9"/>
  </mergeCells>
  <printOptions gridLines="false" gridLinesSet="true" horizontalCentered="true"/>
  <pageMargins left="0.25" right="0.39370078740157" top="0.69" bottom="0.56" header="0.51181102362205" footer="0.51181102362205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7"/>
  <sheetViews>
    <sheetView tabSelected="0" workbookViewId="0" showGridLines="true" showRowColHeaders="1">
      <selection activeCell="A15" sqref="A15"/>
    </sheetView>
  </sheetViews>
  <sheetFormatPr defaultRowHeight="14.4" defaultColWidth="9.140625" outlineLevelRow="0" outlineLevelCol="0"/>
  <cols>
    <col min="1" max="1" width="9.140625" style="53"/>
    <col min="2" max="2" width="1.7109375" customWidth="true" style="53"/>
    <col min="3" max="3" width="6.5703125" customWidth="true" style="53"/>
    <col min="4" max="4" width="1.7109375" customWidth="true" style="53"/>
    <col min="5" max="5" width="2.42578125" customWidth="true" style="53"/>
    <col min="6" max="6" width="9.85546875" customWidth="true" style="53"/>
    <col min="7" max="7" width="14.7109375" customWidth="true" style="53"/>
    <col min="8" max="8" width="9.140625" style="53"/>
    <col min="9" max="9" width="3.28515625" customWidth="true" style="53"/>
    <col min="10" max="10" width="1.85546875" customWidth="true" style="53"/>
    <col min="11" max="11" width="9.5703125" customWidth="true" style="53"/>
    <col min="12" max="12" width="16.42578125" customWidth="true" style="53"/>
    <col min="13" max="13" width="2.5703125" customWidth="true" style="53"/>
    <col min="14" max="14" width="9.140625" style="53"/>
    <col min="15" max="15" width="15.5703125" customWidth="true" style="53"/>
    <col min="16" max="16" width="1.7109375" customWidth="true" style="53"/>
    <col min="17" max="17" width="9.140625" style="53"/>
    <col min="18" max="18" width="22.28515625" customWidth="true" style="53"/>
    <col min="19" max="19" width="9.140625" style="53"/>
  </cols>
  <sheetData>
    <row r="1" spans="1:19" customHeight="1" ht="14.25">
      <c r="A1" s="48"/>
      <c r="B1" s="49"/>
      <c r="C1" s="49"/>
      <c r="D1" s="49"/>
      <c r="E1" s="49"/>
      <c r="F1" s="49"/>
      <c r="G1" s="49"/>
      <c r="H1" s="49" t="s">
        <v>456</v>
      </c>
      <c r="I1" s="50"/>
      <c r="J1" s="49" t="s">
        <v>329</v>
      </c>
      <c r="K1" s="51">
        <v>2011</v>
      </c>
      <c r="L1" s="51"/>
      <c r="M1" s="52"/>
    </row>
    <row r="2" spans="1:19">
      <c r="A2" s="54"/>
      <c r="B2" s="55"/>
      <c r="C2" s="55"/>
      <c r="D2" s="55"/>
      <c r="E2" s="55"/>
      <c r="F2" s="55"/>
      <c r="G2" s="55"/>
      <c r="H2" s="55" t="s">
        <v>457</v>
      </c>
      <c r="I2" s="56"/>
      <c r="J2" s="55" t="s">
        <v>329</v>
      </c>
      <c r="K2" s="57"/>
      <c r="L2" s="57"/>
      <c r="M2" s="58"/>
    </row>
    <row r="3" spans="1:19">
      <c r="A3" s="54"/>
      <c r="B3" s="55"/>
      <c r="C3" s="55"/>
      <c r="D3" s="55"/>
      <c r="E3" s="55"/>
      <c r="F3" s="55"/>
      <c r="G3" s="55"/>
      <c r="H3" s="55" t="s">
        <v>458</v>
      </c>
      <c r="I3" s="56"/>
      <c r="J3" s="55" t="s">
        <v>329</v>
      </c>
      <c r="K3" s="754" t="str">
        <f>D!E31</f>
        <v>0</v>
      </c>
      <c r="L3" s="755"/>
      <c r="M3" s="756"/>
    </row>
    <row r="4" spans="1:19">
      <c r="A4" s="54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8"/>
      <c r="Q4" s="59"/>
    </row>
    <row r="5" spans="1:19" customHeight="1" ht="15">
      <c r="A5" s="757" t="s">
        <v>459</v>
      </c>
      <c r="B5" s="757"/>
      <c r="C5" s="757"/>
      <c r="D5" s="757"/>
      <c r="E5" s="757"/>
      <c r="F5" s="757"/>
      <c r="G5" s="757"/>
      <c r="H5" s="757"/>
      <c r="I5" s="757"/>
      <c r="J5" s="757"/>
      <c r="K5" s="757"/>
      <c r="L5" s="758"/>
      <c r="M5" s="759"/>
      <c r="Q5" s="60"/>
    </row>
    <row r="6" spans="1:19">
      <c r="A6" s="54"/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8"/>
      <c r="Q6" s="60"/>
    </row>
    <row r="7" spans="1:19">
      <c r="A7" s="54" t="s">
        <v>460</v>
      </c>
      <c r="B7" s="55"/>
      <c r="C7" s="55"/>
      <c r="D7" s="55" t="s">
        <v>329</v>
      </c>
      <c r="E7" s="55" t="s">
        <v>461</v>
      </c>
      <c r="F7" s="55"/>
      <c r="G7" s="55"/>
      <c r="H7" s="55"/>
      <c r="I7" s="55"/>
      <c r="J7" s="55"/>
      <c r="K7" s="55"/>
      <c r="L7" s="55"/>
      <c r="M7" s="58"/>
      <c r="Q7" s="59"/>
    </row>
    <row r="8" spans="1:19">
      <c r="A8" s="54"/>
      <c r="B8" s="55"/>
      <c r="C8" s="55"/>
      <c r="D8" s="55"/>
      <c r="E8" s="55" t="s">
        <v>462</v>
      </c>
      <c r="F8" s="55"/>
      <c r="G8" s="55"/>
      <c r="H8" s="55"/>
      <c r="I8" s="55"/>
      <c r="J8" s="55"/>
      <c r="K8" s="55"/>
      <c r="L8" s="55"/>
      <c r="M8" s="58"/>
      <c r="O8" s="229"/>
    </row>
    <row r="9" spans="1:19">
      <c r="A9" s="54" t="s">
        <v>463</v>
      </c>
      <c r="B9" s="55"/>
      <c r="C9" s="55"/>
      <c r="D9" s="55" t="s">
        <v>329</v>
      </c>
      <c r="E9" s="760" t="str">
        <f>+'Lamp (2)'!G17</f>
        <v>0</v>
      </c>
      <c r="F9" s="760"/>
      <c r="G9" s="760"/>
      <c r="H9" s="55"/>
      <c r="I9" s="55"/>
      <c r="J9" s="55"/>
      <c r="K9" s="55"/>
      <c r="L9" s="55"/>
      <c r="M9" s="58"/>
    </row>
    <row r="10" spans="1:19">
      <c r="A10" s="54" t="s">
        <v>464</v>
      </c>
      <c r="B10" s="55"/>
      <c r="C10" s="55"/>
      <c r="D10" s="55" t="s">
        <v>329</v>
      </c>
      <c r="E10" s="761" t="str">
        <f>"***  "&amp;PROPER(TRIM(dghrf(E9)))&amp;"  ***"</f>
        <v>0</v>
      </c>
      <c r="F10" s="761"/>
      <c r="G10" s="761"/>
      <c r="H10" s="761"/>
      <c r="I10" s="761"/>
      <c r="J10" s="761"/>
      <c r="K10" s="761"/>
      <c r="L10" s="762"/>
      <c r="M10" s="763"/>
      <c r="R10" s="61" t="str">
        <f>E9</f>
        <v>0</v>
      </c>
    </row>
    <row r="11" spans="1:19" customHeight="1" ht="12.75">
      <c r="A11" s="54"/>
      <c r="B11" s="55"/>
      <c r="C11" s="55"/>
      <c r="D11" s="55"/>
      <c r="E11" s="761"/>
      <c r="F11" s="761"/>
      <c r="G11" s="761"/>
      <c r="H11" s="761"/>
      <c r="I11" s="761"/>
      <c r="J11" s="761"/>
      <c r="K11" s="761"/>
      <c r="L11" s="762"/>
      <c r="M11" s="763"/>
    </row>
    <row r="12" spans="1:19" customHeight="1" ht="13.5">
      <c r="A12" s="54"/>
      <c r="B12" s="55"/>
      <c r="C12" s="55"/>
      <c r="D12" s="55"/>
      <c r="E12" s="455"/>
      <c r="F12" s="455"/>
      <c r="G12" s="455"/>
      <c r="H12" s="455"/>
      <c r="I12" s="455"/>
      <c r="J12" s="455"/>
      <c r="K12" s="455"/>
      <c r="L12" s="455"/>
      <c r="M12" s="456"/>
    </row>
    <row r="13" spans="1:19" customHeight="1" ht="12.75">
      <c r="A13" s="54" t="s">
        <v>465</v>
      </c>
      <c r="B13" s="55"/>
      <c r="C13" s="55"/>
      <c r="D13" s="55" t="s">
        <v>329</v>
      </c>
      <c r="E13" s="764" t="str">
        <f>"Biaya Perjalanan "&amp;'Surat Tugas'!C27&amp;" selama "&amp;'Surat Tugas'!#REF!</f>
        <v>0</v>
      </c>
      <c r="F13" s="764"/>
      <c r="G13" s="764"/>
      <c r="H13" s="764"/>
      <c r="I13" s="764"/>
      <c r="J13" s="764"/>
      <c r="K13" s="764"/>
      <c r="L13" s="764"/>
      <c r="M13" s="456"/>
    </row>
    <row r="14" spans="1:19" customHeight="1" ht="13.5">
      <c r="A14" s="54"/>
      <c r="B14" s="55"/>
      <c r="C14" s="55"/>
      <c r="D14" s="55"/>
      <c r="E14" s="764"/>
      <c r="F14" s="764"/>
      <c r="G14" s="764"/>
      <c r="H14" s="764"/>
      <c r="I14" s="764"/>
      <c r="J14" s="764"/>
      <c r="K14" s="764"/>
      <c r="L14" s="764"/>
      <c r="M14" s="456"/>
      <c r="Q14" s="455"/>
    </row>
    <row r="15" spans="1:19" customHeight="1" ht="14.25">
      <c r="A15" s="54"/>
      <c r="B15" s="55"/>
      <c r="C15" s="55"/>
      <c r="D15" s="55"/>
      <c r="E15" s="765"/>
      <c r="F15" s="765"/>
      <c r="G15" s="765"/>
      <c r="H15" s="765"/>
      <c r="I15" s="765"/>
      <c r="J15" s="765"/>
      <c r="K15" s="765"/>
      <c r="L15" s="765"/>
      <c r="M15" s="62"/>
      <c r="Q15" s="455"/>
    </row>
    <row r="16" spans="1:19" customHeight="1" ht="14.25">
      <c r="A16" s="54"/>
      <c r="B16" s="55"/>
      <c r="C16" s="55"/>
      <c r="D16" s="55"/>
      <c r="E16" s="121" t="s">
        <v>261</v>
      </c>
      <c r="F16" s="457"/>
      <c r="H16" s="457" t="str">
        <f>":  "&amp;D!#REF!</f>
        <v>0</v>
      </c>
      <c r="I16" s="457"/>
      <c r="J16" s="457"/>
      <c r="K16" s="457"/>
      <c r="L16" s="457"/>
      <c r="M16" s="62"/>
      <c r="Q16" s="455"/>
    </row>
    <row r="17" spans="1:19" customHeight="1" ht="14.25">
      <c r="A17" s="54"/>
      <c r="B17" s="55"/>
      <c r="C17" s="55"/>
      <c r="D17" s="55"/>
      <c r="E17" s="457" t="s">
        <v>466</v>
      </c>
      <c r="F17" s="457"/>
      <c r="G17" s="457"/>
      <c r="H17" s="457" t="str">
        <f>":  "&amp;D!#REF!</f>
        <v>0</v>
      </c>
      <c r="I17" s="457"/>
      <c r="J17" s="457"/>
      <c r="K17" s="457"/>
      <c r="L17" s="457"/>
      <c r="M17" s="62"/>
      <c r="Q17" s="455"/>
    </row>
    <row r="18" spans="1:19" customHeight="1" ht="14.25">
      <c r="A18" s="54"/>
      <c r="B18" s="55"/>
      <c r="C18" s="55"/>
      <c r="D18" s="55"/>
      <c r="E18" s="457"/>
      <c r="F18" s="457"/>
      <c r="G18" s="457"/>
      <c r="H18" s="457"/>
      <c r="I18" s="457"/>
      <c r="J18" s="457"/>
      <c r="K18" s="457"/>
      <c r="L18" s="457"/>
      <c r="M18" s="62"/>
      <c r="Q18" s="455"/>
    </row>
    <row r="19" spans="1:19" customHeight="1" ht="14.25">
      <c r="A19" s="54"/>
      <c r="B19" s="55"/>
      <c r="C19" s="55"/>
      <c r="D19" s="55"/>
      <c r="E19" s="457"/>
      <c r="F19" s="457"/>
      <c r="G19" s="457"/>
      <c r="H19" s="457"/>
      <c r="I19" s="457"/>
      <c r="J19" s="457"/>
      <c r="K19" s="457"/>
      <c r="L19" s="457"/>
      <c r="M19" s="62"/>
      <c r="Q19" s="455"/>
    </row>
    <row r="20" spans="1:19" customHeight="1" ht="11.25">
      <c r="A20" s="54"/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8"/>
    </row>
    <row r="21" spans="1:19" customHeight="1" ht="11.25">
      <c r="A21" s="54"/>
      <c r="B21" s="55"/>
      <c r="C21" s="55"/>
      <c r="D21" s="55"/>
      <c r="E21" s="55"/>
      <c r="F21" s="55"/>
      <c r="G21" s="55"/>
      <c r="H21" s="55"/>
      <c r="J21" s="55"/>
      <c r="K21" s="55" t="str">
        <f>D!I36&amp;", "&amp;D!I37</f>
        <v>0</v>
      </c>
      <c r="L21" s="55"/>
      <c r="M21" s="58"/>
    </row>
    <row r="22" spans="1:19" customHeight="1" ht="11.25">
      <c r="A22" s="63"/>
      <c r="B22" s="55"/>
      <c r="C22" s="55"/>
      <c r="D22" s="55"/>
      <c r="E22" s="55"/>
      <c r="F22" s="55"/>
      <c r="G22" s="55"/>
      <c r="H22" s="55"/>
      <c r="J22" s="55"/>
      <c r="K22" s="55" t="s">
        <v>467</v>
      </c>
      <c r="L22" s="55"/>
      <c r="M22" s="58"/>
    </row>
    <row r="23" spans="1:19" customHeight="1" ht="11.25">
      <c r="A23" s="63"/>
      <c r="B23" s="55"/>
      <c r="C23" s="55"/>
      <c r="D23" s="55"/>
      <c r="E23" s="55"/>
      <c r="F23" s="55"/>
      <c r="G23" s="55"/>
      <c r="H23" s="55"/>
      <c r="J23" s="55"/>
      <c r="K23" s="55"/>
      <c r="L23" s="55"/>
      <c r="M23" s="58"/>
    </row>
    <row r="24" spans="1:19" customHeight="1" ht="11.25">
      <c r="A24" s="54"/>
      <c r="B24" s="55"/>
      <c r="C24" s="55"/>
      <c r="D24" s="55"/>
      <c r="E24" s="55"/>
      <c r="F24" s="55"/>
      <c r="G24" s="55"/>
      <c r="H24" s="55"/>
      <c r="J24" s="55"/>
      <c r="K24" s="64"/>
      <c r="L24" s="55"/>
      <c r="M24" s="58"/>
    </row>
    <row r="25" spans="1:19" customHeight="1" ht="11.25">
      <c r="A25" s="65"/>
      <c r="B25" s="64"/>
      <c r="C25" s="66"/>
      <c r="D25" s="66"/>
      <c r="E25" s="66"/>
      <c r="F25" s="55"/>
      <c r="G25" s="55"/>
      <c r="H25" s="55"/>
      <c r="J25" s="55"/>
      <c r="K25" s="55"/>
      <c r="L25" s="55"/>
      <c r="M25" s="58"/>
      <c r="O25" s="53" t="s">
        <v>468</v>
      </c>
    </row>
    <row r="26" spans="1:19" customHeight="1" ht="11.25">
      <c r="A26" s="65"/>
      <c r="B26" s="64"/>
      <c r="C26" s="67"/>
      <c r="D26" s="67"/>
      <c r="E26" s="67"/>
      <c r="F26" s="55"/>
      <c r="G26" s="55"/>
      <c r="H26" s="55"/>
      <c r="J26" s="55"/>
      <c r="K26" s="55"/>
      <c r="L26" s="55"/>
      <c r="M26" s="58"/>
    </row>
    <row r="27" spans="1:19" customHeight="1" ht="11.25">
      <c r="A27" s="65"/>
      <c r="B27" s="64"/>
      <c r="C27" s="67"/>
      <c r="D27" s="67"/>
      <c r="E27" s="67"/>
      <c r="F27" s="55"/>
      <c r="G27" s="55"/>
      <c r="H27" s="55"/>
      <c r="J27" s="64"/>
      <c r="K27" s="85" t="str">
        <f>#REF!</f>
        <v>0</v>
      </c>
      <c r="L27" s="64"/>
      <c r="M27" s="462"/>
    </row>
    <row r="28" spans="1:19" customHeight="1" ht="11.25">
      <c r="A28" s="65"/>
      <c r="B28" s="64"/>
      <c r="C28" s="67"/>
      <c r="D28" s="67"/>
      <c r="E28" s="67"/>
      <c r="F28" s="55"/>
      <c r="G28" s="55"/>
      <c r="H28" s="55"/>
      <c r="J28" s="64"/>
      <c r="K28" s="55" t="str">
        <f>#REF!</f>
        <v>0</v>
      </c>
      <c r="L28" s="64"/>
      <c r="M28" s="462"/>
    </row>
    <row r="29" spans="1:19" customHeight="1" ht="11.25">
      <c r="A29" s="215"/>
      <c r="B29" s="216"/>
      <c r="C29" s="217"/>
      <c r="D29" s="217"/>
      <c r="E29" s="217"/>
      <c r="F29" s="75"/>
      <c r="G29" s="75"/>
      <c r="H29" s="75"/>
      <c r="I29" s="75"/>
      <c r="J29" s="75"/>
      <c r="K29" s="75"/>
      <c r="L29" s="75"/>
      <c r="M29" s="76"/>
      <c r="N29" s="455"/>
      <c r="O29" s="56"/>
    </row>
    <row r="30" spans="1:19" customHeight="1" ht="11.25">
      <c r="A30" s="54"/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8"/>
    </row>
    <row r="31" spans="1:19" customHeight="1" ht="13.5">
      <c r="A31" s="753" t="s">
        <v>469</v>
      </c>
      <c r="B31" s="753"/>
      <c r="C31" s="753"/>
      <c r="D31" s="753"/>
      <c r="E31" s="753"/>
      <c r="F31" s="68"/>
      <c r="G31" s="69"/>
      <c r="I31" s="69" t="s">
        <v>470</v>
      </c>
      <c r="J31" s="69"/>
      <c r="K31" s="69"/>
      <c r="L31" s="69"/>
      <c r="M31" s="70"/>
    </row>
    <row r="32" spans="1:19" customHeight="1" ht="11.25">
      <c r="A32" s="454" t="s">
        <v>471</v>
      </c>
      <c r="B32" s="68"/>
      <c r="C32" s="68"/>
      <c r="D32" s="68"/>
      <c r="E32" s="68"/>
      <c r="F32" s="68"/>
      <c r="G32" s="71" t="s">
        <v>472</v>
      </c>
      <c r="I32" s="55" t="s">
        <v>473</v>
      </c>
      <c r="J32" s="55"/>
      <c r="K32" s="55"/>
      <c r="L32" s="55"/>
      <c r="M32" s="58"/>
    </row>
    <row r="33" spans="1:19" customHeight="1" ht="15">
      <c r="A33" s="454"/>
      <c r="B33" s="68"/>
      <c r="C33" s="68"/>
      <c r="D33" s="68"/>
      <c r="E33" s="68"/>
      <c r="F33" s="68"/>
      <c r="G33" s="71"/>
      <c r="I33" s="55"/>
      <c r="J33" s="55"/>
      <c r="K33" s="55"/>
      <c r="L33" s="55"/>
      <c r="M33" s="58"/>
    </row>
    <row r="34" spans="1:19">
      <c r="A34" s="454"/>
      <c r="B34" s="68"/>
      <c r="C34" s="68"/>
      <c r="D34" s="68"/>
      <c r="E34" s="68"/>
      <c r="F34" s="68"/>
      <c r="G34" s="71"/>
      <c r="I34" s="55"/>
      <c r="J34" s="55"/>
      <c r="K34" s="55"/>
      <c r="L34" s="55"/>
      <c r="M34" s="58"/>
    </row>
    <row r="35" spans="1:19" customHeight="1" ht="11.25">
      <c r="A35" s="454"/>
      <c r="B35" s="68"/>
      <c r="C35" s="68"/>
      <c r="D35" s="68"/>
      <c r="E35" s="68"/>
      <c r="F35" s="68"/>
      <c r="G35" s="71"/>
      <c r="I35" s="55"/>
      <c r="J35" s="55"/>
      <c r="K35" s="55"/>
      <c r="L35" s="55"/>
      <c r="M35" s="58"/>
    </row>
    <row r="36" spans="1:19" customHeight="1" ht="11.25">
      <c r="A36" s="123" t="str">
        <f>#REF!</f>
        <v>0</v>
      </c>
      <c r="B36" s="72"/>
      <c r="C36" s="72"/>
      <c r="D36" s="72"/>
      <c r="E36" s="72"/>
      <c r="F36" s="72"/>
      <c r="G36" s="73"/>
      <c r="I36" s="85" t="str">
        <f>#REF!</f>
        <v>0</v>
      </c>
      <c r="J36" s="64"/>
      <c r="K36" s="64"/>
      <c r="L36" s="64"/>
      <c r="M36" s="58"/>
    </row>
    <row r="37" spans="1:19" customHeight="1" ht="11.25">
      <c r="A37" s="454" t="str">
        <f>#REF!</f>
        <v>0</v>
      </c>
      <c r="B37" s="55"/>
      <c r="C37" s="55"/>
      <c r="D37" s="55"/>
      <c r="E37" s="55"/>
      <c r="F37" s="55"/>
      <c r="G37" s="71"/>
      <c r="I37" s="55" t="str">
        <f>#REF!</f>
        <v>0</v>
      </c>
      <c r="J37" s="55"/>
      <c r="K37" s="55"/>
      <c r="L37" s="55"/>
      <c r="M37" s="58"/>
    </row>
    <row r="38" spans="1:19" customHeight="1" ht="11.25">
      <c r="A38" s="74"/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6"/>
    </row>
    <row r="39" spans="1:19" customHeight="1" ht="11.25">
      <c r="A39" s="77"/>
      <c r="B39" s="55"/>
      <c r="C39" s="55"/>
      <c r="D39" s="55"/>
      <c r="E39" s="55"/>
      <c r="F39" s="55"/>
      <c r="G39" s="55"/>
      <c r="H39" s="55"/>
      <c r="I39" s="55"/>
      <c r="J39" s="56"/>
      <c r="K39" s="56"/>
      <c r="L39" s="56"/>
      <c r="M39" s="78"/>
    </row>
    <row r="40" spans="1:19" customHeight="1" ht="11.25">
      <c r="A40" s="79" t="s">
        <v>474</v>
      </c>
      <c r="B40" s="55"/>
      <c r="C40" s="55"/>
      <c r="D40" s="55"/>
      <c r="E40" s="55"/>
      <c r="F40" s="55"/>
      <c r="G40" s="55"/>
      <c r="H40" s="55"/>
      <c r="I40" s="55"/>
      <c r="J40" s="56"/>
      <c r="K40" s="56"/>
      <c r="L40" s="56"/>
      <c r="M40" s="78"/>
    </row>
    <row r="41" spans="1:19" customHeight="1" ht="11.25">
      <c r="A41" s="79" t="s">
        <v>475</v>
      </c>
      <c r="B41" s="55"/>
      <c r="C41" s="55"/>
      <c r="D41" s="55"/>
      <c r="E41" s="55"/>
      <c r="F41" s="55"/>
      <c r="G41" s="55"/>
      <c r="H41" s="55"/>
      <c r="I41" s="55"/>
      <c r="J41" s="56"/>
      <c r="K41" s="56"/>
      <c r="L41" s="56"/>
      <c r="M41" s="78"/>
    </row>
    <row r="42" spans="1:19" customHeight="1" ht="11.25">
      <c r="A42" s="79"/>
      <c r="B42" s="55"/>
      <c r="C42" s="55"/>
      <c r="D42" s="55"/>
      <c r="E42" s="55"/>
      <c r="F42" s="55"/>
      <c r="G42" s="55"/>
      <c r="H42" s="55"/>
      <c r="I42" s="55"/>
      <c r="J42" s="56"/>
      <c r="K42" s="56"/>
      <c r="L42" s="56"/>
      <c r="M42" s="78"/>
    </row>
    <row r="43" spans="1:19" customHeight="1" ht="11.25">
      <c r="A43" s="79"/>
      <c r="B43" s="55"/>
      <c r="C43" s="55"/>
      <c r="D43" s="55"/>
      <c r="E43" s="55"/>
      <c r="F43" s="55"/>
      <c r="G43" s="55"/>
      <c r="H43" s="55"/>
      <c r="I43" s="55"/>
      <c r="J43" s="56"/>
      <c r="K43" s="56"/>
      <c r="L43" s="56"/>
      <c r="M43" s="78"/>
    </row>
    <row r="44" spans="1:19" customHeight="1" ht="20.25">
      <c r="A44" s="79"/>
      <c r="B44" s="55"/>
      <c r="C44" s="55"/>
      <c r="D44" s="55"/>
      <c r="E44" s="55"/>
      <c r="F44" s="55"/>
      <c r="G44" s="55"/>
      <c r="H44" s="55"/>
      <c r="I44" s="55"/>
      <c r="J44" s="56"/>
      <c r="K44" s="56"/>
      <c r="L44" s="56"/>
      <c r="M44" s="78"/>
    </row>
    <row r="45" spans="1:19" customHeight="1" ht="11.25">
      <c r="A45" s="83" t="str">
        <f>VLOOKUP(A49,$E$50:$G$56,2)</f>
        <v>0</v>
      </c>
      <c r="B45" s="55"/>
      <c r="C45" s="55"/>
      <c r="D45" s="55"/>
      <c r="E45" s="55"/>
      <c r="F45" s="55"/>
      <c r="G45" s="55"/>
      <c r="H45" s="55"/>
      <c r="I45" s="55"/>
      <c r="J45" s="56"/>
      <c r="K45" s="56"/>
      <c r="L45" s="56"/>
      <c r="M45" s="78"/>
    </row>
    <row r="46" spans="1:19" customHeight="1" ht="11.25">
      <c r="A46" s="79" t="str">
        <f>VLOOKUP(A49,$E$50:$G$56,3)</f>
        <v>0</v>
      </c>
      <c r="B46" s="55"/>
      <c r="C46" s="55"/>
      <c r="D46" s="55"/>
      <c r="E46" s="55"/>
      <c r="F46" s="55"/>
      <c r="G46" s="55"/>
      <c r="H46" s="55"/>
      <c r="I46" s="55"/>
      <c r="J46" s="56"/>
      <c r="K46" s="56"/>
      <c r="L46" s="56"/>
      <c r="M46" s="78"/>
    </row>
    <row r="47" spans="1:19" customHeight="1" ht="11.25">
      <c r="A47" s="80"/>
      <c r="B47" s="75"/>
      <c r="C47" s="75"/>
      <c r="D47" s="75"/>
      <c r="E47" s="75"/>
      <c r="F47" s="75"/>
      <c r="G47" s="75"/>
      <c r="H47" s="75"/>
      <c r="I47" s="75"/>
      <c r="J47" s="81"/>
      <c r="K47" s="81"/>
      <c r="L47" s="81"/>
      <c r="M47" s="82"/>
    </row>
    <row r="48" spans="1:19" customHeight="1" ht="11.25"/>
    <row r="49" spans="1:19" customHeight="1" ht="11.25">
      <c r="A49" s="86">
        <v>3</v>
      </c>
    </row>
    <row r="50" spans="1:19" customHeight="1" ht="11.25">
      <c r="E50" s="53">
        <v>0</v>
      </c>
      <c r="F50" s="84" t="s">
        <v>476</v>
      </c>
      <c r="G50" s="84" t="s">
        <v>477</v>
      </c>
    </row>
    <row r="51" spans="1:19" customHeight="1" ht="11.25">
      <c r="E51" s="53">
        <v>1</v>
      </c>
      <c r="F51" s="84" t="s">
        <v>478</v>
      </c>
      <c r="G51" s="84" t="s">
        <v>479</v>
      </c>
    </row>
    <row r="52" spans="1:19">
      <c r="E52" s="53">
        <v>2</v>
      </c>
      <c r="F52" s="84" t="s">
        <v>480</v>
      </c>
      <c r="G52" s="84" t="s">
        <v>481</v>
      </c>
    </row>
    <row r="53" spans="1:19">
      <c r="E53" s="53">
        <v>3</v>
      </c>
      <c r="F53" s="84" t="s">
        <v>482</v>
      </c>
      <c r="G53" s="84" t="s">
        <v>483</v>
      </c>
    </row>
    <row r="54" spans="1:19">
      <c r="E54" s="53">
        <v>4</v>
      </c>
      <c r="F54" s="84" t="s">
        <v>484</v>
      </c>
      <c r="G54" s="84" t="s">
        <v>485</v>
      </c>
    </row>
    <row r="55" spans="1:19">
      <c r="E55" s="53">
        <v>5</v>
      </c>
      <c r="F55" s="84" t="s">
        <v>486</v>
      </c>
      <c r="G55" s="84" t="s">
        <v>487</v>
      </c>
    </row>
    <row r="56" spans="1:19">
      <c r="E56" s="53">
        <v>6</v>
      </c>
      <c r="F56" s="84" t="s">
        <v>336</v>
      </c>
      <c r="G56" s="84" t="s">
        <v>488</v>
      </c>
    </row>
    <row r="57" spans="1:19" customHeight="1" ht="3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E31"/>
    <mergeCell ref="K3:M3"/>
    <mergeCell ref="A5:M5"/>
    <mergeCell ref="E9:G9"/>
    <mergeCell ref="E10:M11"/>
    <mergeCell ref="E13:L15"/>
  </mergeCells>
  <printOptions gridLines="false" gridLinesSet="true"/>
  <pageMargins left="0.94513888888889" right="0.65" top="0.70833333333333" bottom="0.98402777777778" header="0.51180555555556" footer="0.51180555555556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6"/>
  <sheetViews>
    <sheetView tabSelected="0" workbookViewId="0" showGridLines="true" showRowColHeaders="1">
      <selection activeCell="A15" sqref="A15"/>
    </sheetView>
  </sheetViews>
  <sheetFormatPr defaultRowHeight="14.4" defaultColWidth="9.140625" outlineLevelRow="0" outlineLevelCol="0"/>
  <cols>
    <col min="1" max="1" width="3.42578125" customWidth="true" style="1"/>
    <col min="2" max="2" width="4.42578125" customWidth="true" style="1"/>
    <col min="3" max="3" width="15.140625" customWidth="true" style="1"/>
    <col min="4" max="4" width="1.7109375" customWidth="true" style="1"/>
    <col min="5" max="5" width="4.140625" customWidth="true" style="1"/>
    <col min="6" max="6" width="2.5703125" customWidth="true" style="1"/>
    <col min="7" max="7" width="21.7109375" customWidth="true" style="1"/>
    <col min="8" max="8" width="23.5703125" customWidth="true" style="1"/>
    <col min="9" max="9" width="16.85546875" customWidth="true" style="1"/>
    <col min="10" max="10" width="9.140625" style="1"/>
    <col min="11" max="11" width="9.140625" style="1"/>
    <col min="12" max="12" width="9.140625" style="1"/>
    <col min="13" max="13" width="10.28515625" customWidth="true" style="1"/>
    <col min="14" max="14" width="9.140625" style="1"/>
  </cols>
  <sheetData>
    <row r="1" spans="1:14">
      <c r="A1" s="1"/>
    </row>
    <row r="2" spans="1:14" customHeight="1" ht="20.25">
      <c r="D2" s="223" t="s">
        <v>327</v>
      </c>
      <c r="E2" s="221"/>
      <c r="K2" s="41"/>
    </row>
    <row r="3" spans="1:14" customHeight="1" ht="20.25">
      <c r="D3" s="223" t="s">
        <v>489</v>
      </c>
      <c r="E3" s="221"/>
      <c r="K3" s="41"/>
    </row>
    <row r="4" spans="1:14">
      <c r="A4" s="7"/>
      <c r="B4" s="7"/>
      <c r="C4" s="7"/>
      <c r="D4" s="7"/>
      <c r="E4" s="7"/>
      <c r="F4" s="7"/>
      <c r="G4" s="7"/>
      <c r="H4" s="7"/>
      <c r="I4" s="7"/>
    </row>
    <row r="7" spans="1:14" customHeight="1" ht="15">
      <c r="A7" s="747" t="s">
        <v>490</v>
      </c>
      <c r="B7" s="747"/>
      <c r="C7" s="747"/>
      <c r="D7" s="747"/>
      <c r="E7" s="747"/>
      <c r="F7" s="747"/>
      <c r="G7" s="747"/>
      <c r="H7" s="747"/>
      <c r="I7" s="747"/>
    </row>
    <row r="8" spans="1:14">
      <c r="D8" s="17"/>
      <c r="E8" s="17"/>
      <c r="F8" s="17"/>
      <c r="G8" s="10"/>
      <c r="H8" s="10"/>
      <c r="I8" s="10"/>
    </row>
    <row r="9" spans="1:14">
      <c r="C9" s="1" t="s">
        <v>491</v>
      </c>
      <c r="D9" s="17"/>
      <c r="E9" s="17"/>
      <c r="F9" s="17"/>
      <c r="G9" s="10"/>
      <c r="H9" s="10"/>
      <c r="I9" s="10"/>
    </row>
    <row r="10" spans="1:14" customHeight="1" ht="8.25">
      <c r="D10" s="17"/>
      <c r="E10" s="17"/>
      <c r="F10" s="17"/>
      <c r="G10" s="10"/>
      <c r="H10" s="10"/>
      <c r="I10" s="10"/>
    </row>
    <row r="11" spans="1:14" customHeight="1" ht="16.5">
      <c r="A11" s="1" t="s">
        <v>380</v>
      </c>
      <c r="D11" s="17" t="s">
        <v>329</v>
      </c>
      <c r="E11" s="17" t="str">
        <f>'Surat Tugas'!C25</f>
        <v>0</v>
      </c>
      <c r="F11" s="17"/>
      <c r="G11" s="10"/>
      <c r="H11" s="10"/>
      <c r="I11" s="10"/>
    </row>
    <row r="12" spans="1:14" customHeight="1" ht="16.5">
      <c r="A12" s="1" t="s">
        <v>250</v>
      </c>
      <c r="D12" s="17" t="s">
        <v>329</v>
      </c>
      <c r="E12" s="769" t="str">
        <f>'Surat Tugas'!#REF!</f>
        <v>0</v>
      </c>
      <c r="F12" s="769"/>
      <c r="G12" s="769"/>
      <c r="H12" s="10"/>
      <c r="I12" s="10"/>
    </row>
    <row r="13" spans="1:14" customHeight="1" ht="16.5">
      <c r="A13" s="1" t="s">
        <v>43</v>
      </c>
      <c r="D13" s="17" t="s">
        <v>329</v>
      </c>
      <c r="E13" s="17" t="str">
        <f>'Surat Tugas'!#REF!</f>
        <v>0</v>
      </c>
      <c r="F13" s="17"/>
      <c r="G13" s="10"/>
      <c r="H13" s="10"/>
      <c r="I13" s="10"/>
    </row>
    <row r="14" spans="1:14" customHeight="1" ht="6">
      <c r="D14" s="17"/>
      <c r="E14" s="17"/>
      <c r="F14" s="17"/>
      <c r="G14" s="10"/>
      <c r="H14" s="10"/>
      <c r="I14" s="10"/>
    </row>
    <row r="15" spans="1:14" customHeight="1" ht="28.5">
      <c r="A15" s="768" t="str">
        <f>"berdasarkan Surat Perintah Perjalanan Dinas (SPPD) tanggal "&amp;#REF!&amp;" Nomor "&amp;#REF!&amp;", dengan ini kami menyatakan dengan sesungguhnya bahwa:"</f>
        <v>0</v>
      </c>
      <c r="B15" s="768"/>
      <c r="C15" s="768"/>
      <c r="D15" s="768"/>
      <c r="E15" s="768"/>
      <c r="F15" s="768"/>
      <c r="G15" s="768"/>
      <c r="H15" s="768"/>
      <c r="I15" s="768"/>
    </row>
    <row r="16" spans="1:14">
      <c r="D16" s="17"/>
      <c r="E16" s="17"/>
      <c r="F16" s="17"/>
      <c r="G16" s="10"/>
      <c r="H16" s="10"/>
      <c r="I16" s="10"/>
    </row>
    <row r="17" spans="1:14" customHeight="1" ht="29.25">
      <c r="A17" s="9" t="s">
        <v>334</v>
      </c>
      <c r="B17" s="768" t="s">
        <v>492</v>
      </c>
      <c r="C17" s="768"/>
      <c r="D17" s="768"/>
      <c r="E17" s="768"/>
      <c r="F17" s="768"/>
      <c r="G17" s="768"/>
      <c r="H17" s="768"/>
      <c r="I17" s="768"/>
    </row>
    <row r="19" spans="1:14" customHeight="1" ht="12">
      <c r="B19" s="588" t="s">
        <v>40</v>
      </c>
      <c r="C19" s="770" t="s">
        <v>493</v>
      </c>
      <c r="D19" s="771"/>
      <c r="E19" s="771"/>
      <c r="F19" s="771"/>
      <c r="G19" s="772"/>
      <c r="H19" s="748" t="s">
        <v>30</v>
      </c>
      <c r="I19" s="776"/>
    </row>
    <row r="20" spans="1:14" customHeight="1" ht="24.75">
      <c r="B20" s="588"/>
      <c r="C20" s="773"/>
      <c r="D20" s="774"/>
      <c r="E20" s="774"/>
      <c r="F20" s="774"/>
      <c r="G20" s="775"/>
      <c r="H20" s="749"/>
      <c r="I20" s="776"/>
    </row>
    <row r="21" spans="1:14" customHeight="1" ht="12.75" s="2" customFormat="1">
      <c r="B21" s="3">
        <v>-1</v>
      </c>
      <c r="C21" s="750">
        <v>-2</v>
      </c>
      <c r="D21" s="766"/>
      <c r="E21" s="766"/>
      <c r="F21" s="766"/>
      <c r="G21" s="767"/>
      <c r="H21" s="452">
        <v>-3</v>
      </c>
      <c r="I21" s="42"/>
    </row>
    <row r="22" spans="1:14" customHeight="1" ht="8.25" s="2" customFormat="1">
      <c r="B22" s="12"/>
      <c r="C22" s="4"/>
      <c r="D22" s="4"/>
      <c r="E22" s="4"/>
      <c r="F22" s="4"/>
      <c r="G22" s="4"/>
      <c r="H22" s="12"/>
      <c r="I22" s="42"/>
    </row>
    <row r="23" spans="1:14" customHeight="1" ht="15.95">
      <c r="B23" s="34">
        <v>1</v>
      </c>
      <c r="C23" s="125" t="s">
        <v>494</v>
      </c>
      <c r="D23" s="36"/>
      <c r="E23" s="36"/>
      <c r="F23" s="36"/>
      <c r="G23" s="36"/>
      <c r="H23" s="224">
        <v>200000</v>
      </c>
      <c r="I23" s="225"/>
    </row>
    <row r="24" spans="1:14" customHeight="1" ht="15.95">
      <c r="B24" s="34"/>
      <c r="C24" s="125" t="s">
        <v>495</v>
      </c>
      <c r="D24" s="36"/>
      <c r="E24" s="36"/>
      <c r="F24" s="36"/>
      <c r="G24" s="36"/>
      <c r="H24" s="224">
        <v>200000</v>
      </c>
      <c r="I24" s="225"/>
    </row>
    <row r="25" spans="1:14" customHeight="1" ht="15.95">
      <c r="B25" s="34"/>
      <c r="C25" s="125" t="s">
        <v>496</v>
      </c>
      <c r="D25" s="36"/>
      <c r="E25" s="36"/>
      <c r="F25" s="36"/>
      <c r="G25" s="36"/>
      <c r="H25" s="224">
        <v>200000</v>
      </c>
      <c r="I25" s="225"/>
    </row>
    <row r="26" spans="1:14" customHeight="1" ht="15.95">
      <c r="B26" s="34"/>
      <c r="C26" s="125" t="s">
        <v>497</v>
      </c>
      <c r="D26" s="36"/>
      <c r="E26" s="36"/>
      <c r="F26" s="36"/>
      <c r="G26" s="36"/>
      <c r="H26" s="224">
        <v>200000</v>
      </c>
      <c r="I26" s="225"/>
    </row>
    <row r="27" spans="1:14" customHeight="1" ht="15.95">
      <c r="B27" s="34"/>
      <c r="C27" s="125"/>
      <c r="D27" s="36"/>
      <c r="E27" s="36"/>
      <c r="F27" s="36"/>
      <c r="G27" s="36"/>
      <c r="H27" s="224"/>
      <c r="I27" s="225"/>
    </row>
    <row r="28" spans="1:14" customHeight="1" ht="15.95">
      <c r="B28" s="34"/>
      <c r="C28" s="35"/>
      <c r="D28" s="36"/>
      <c r="E28" s="36"/>
      <c r="F28" s="36"/>
      <c r="G28" s="36"/>
      <c r="H28" s="224"/>
      <c r="I28" s="225"/>
    </row>
    <row r="29" spans="1:14" customHeight="1" ht="15.95">
      <c r="B29" s="34"/>
      <c r="C29" s="35"/>
      <c r="D29" s="36"/>
      <c r="E29" s="36"/>
      <c r="F29" s="36"/>
      <c r="G29" s="36"/>
      <c r="H29" s="224"/>
      <c r="I29" s="225"/>
    </row>
    <row r="30" spans="1:14" customHeight="1" ht="3.75">
      <c r="B30" s="458"/>
      <c r="C30" s="43"/>
      <c r="D30" s="44"/>
      <c r="E30" s="44"/>
      <c r="F30" s="44"/>
      <c r="G30" s="44"/>
      <c r="H30" s="226"/>
      <c r="I30" s="225"/>
    </row>
    <row r="31" spans="1:14" customHeight="1" ht="15.95">
      <c r="B31" s="21"/>
      <c r="C31" s="22" t="s">
        <v>438</v>
      </c>
      <c r="D31" s="5"/>
      <c r="E31" s="5"/>
      <c r="F31" s="5"/>
      <c r="G31" s="5"/>
      <c r="H31" s="227" t="str">
        <f>SUM(H23:H30)</f>
        <v>0</v>
      </c>
      <c r="I31" s="225"/>
    </row>
    <row r="32" spans="1:14" customHeight="1" ht="3.75">
      <c r="B32" s="23"/>
      <c r="C32" s="6"/>
      <c r="D32" s="7"/>
      <c r="E32" s="7"/>
      <c r="F32" s="7"/>
      <c r="G32" s="8"/>
      <c r="H32" s="13"/>
      <c r="I32" s="45"/>
    </row>
    <row r="34" spans="1:14" customHeight="1" ht="42.75">
      <c r="A34" s="9" t="s">
        <v>337</v>
      </c>
      <c r="B34" s="768" t="s">
        <v>498</v>
      </c>
      <c r="C34" s="768"/>
      <c r="D34" s="768"/>
      <c r="E34" s="768"/>
      <c r="F34" s="768"/>
      <c r="G34" s="768"/>
      <c r="H34" s="768"/>
      <c r="I34" s="768"/>
    </row>
    <row r="36" spans="1:14">
      <c r="C36" s="1" t="s">
        <v>499</v>
      </c>
    </row>
    <row r="38" spans="1:14">
      <c r="A38" s="15"/>
      <c r="B38" s="15"/>
      <c r="D38" s="15"/>
      <c r="E38" s="15"/>
      <c r="F38" s="15"/>
      <c r="G38" s="15"/>
    </row>
    <row r="39" spans="1:14">
      <c r="A39" s="15"/>
      <c r="C39" s="459" t="s">
        <v>500</v>
      </c>
      <c r="D39" s="15"/>
      <c r="E39" s="15"/>
      <c r="F39" s="15"/>
      <c r="G39" s="15"/>
      <c r="H39" s="15" t="str">
        <f>"Mamuju, "&amp;D!E22</f>
        <v>0</v>
      </c>
      <c r="I39" s="228"/>
    </row>
    <row r="40" spans="1:14">
      <c r="A40" s="15"/>
      <c r="C40" s="459" t="str">
        <f>#REF!</f>
        <v>0</v>
      </c>
      <c r="D40" s="15"/>
      <c r="E40" s="15"/>
      <c r="F40" s="15"/>
      <c r="G40" s="15"/>
      <c r="H40" s="15"/>
      <c r="I40" s="15"/>
    </row>
    <row r="41" spans="1:14">
      <c r="A41" s="15"/>
      <c r="C41" s="459" t="str">
        <f>#REF!</f>
        <v>0</v>
      </c>
      <c r="D41" s="15"/>
      <c r="E41" s="15"/>
      <c r="F41" s="15"/>
      <c r="G41" s="15"/>
      <c r="H41" s="15" t="s">
        <v>501</v>
      </c>
      <c r="I41" s="15"/>
    </row>
    <row r="42" spans="1:14">
      <c r="A42" s="15"/>
      <c r="C42" s="16"/>
      <c r="D42" s="15"/>
      <c r="E42" s="15"/>
      <c r="F42" s="15"/>
      <c r="G42" s="15"/>
      <c r="H42" s="15"/>
      <c r="I42" s="15"/>
    </row>
    <row r="43" spans="1:14">
      <c r="H43" s="15"/>
      <c r="I43" s="15"/>
    </row>
    <row r="44" spans="1:14">
      <c r="H44" s="15"/>
      <c r="I44" s="15"/>
    </row>
    <row r="45" spans="1:14">
      <c r="C45" s="460" t="str">
        <f>#REF!</f>
        <v>0</v>
      </c>
      <c r="H45" s="16" t="str">
        <f>E11</f>
        <v>0</v>
      </c>
      <c r="I45" s="15"/>
    </row>
    <row r="46" spans="1:14">
      <c r="C46" s="461" t="str">
        <f>#REF!</f>
        <v>0</v>
      </c>
      <c r="H46" s="46" t="str">
        <f>"NIP. "&amp;E12</f>
        <v>0</v>
      </c>
      <c r="I4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1:G21"/>
    <mergeCell ref="B34:I34"/>
    <mergeCell ref="A7:I7"/>
    <mergeCell ref="E12:G12"/>
    <mergeCell ref="A15:I15"/>
    <mergeCell ref="B17:I17"/>
    <mergeCell ref="B19:B20"/>
    <mergeCell ref="C19:G20"/>
    <mergeCell ref="H19:H20"/>
    <mergeCell ref="I19:I20"/>
  </mergeCells>
  <printOptions gridLines="false" gridLinesSet="true" horizontalCentered="true"/>
  <pageMargins left="0.62992125984252" right="0.39370078740157" top="0.47244094488189" bottom="0.5511811023622" header="0.35433070866142" footer="0.51181102362205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9"/>
  <sheetViews>
    <sheetView tabSelected="0" workbookViewId="0" showGridLines="true" showRowColHeaders="1">
      <selection activeCell="A15" sqref="A15"/>
    </sheetView>
  </sheetViews>
  <sheetFormatPr customHeight="true" defaultRowHeight="15" defaultColWidth="9.140625" outlineLevelRow="0" outlineLevelCol="0"/>
  <cols>
    <col min="1" max="1" width="7.7109375" customWidth="true" style="26"/>
    <col min="2" max="2" width="2.85546875" customWidth="true" style="26"/>
    <col min="3" max="3" width="2.140625" customWidth="true" style="28"/>
    <col min="4" max="4" width="11" customWidth="true" style="26"/>
    <col min="5" max="5" width="16.28515625" customWidth="true" style="26"/>
    <col min="6" max="6" width="7.7109375" customWidth="true" style="26"/>
    <col min="7" max="7" width="11.5703125" customWidth="true" style="26"/>
    <col min="8" max="8" width="7.7109375" customWidth="true" style="26"/>
    <col min="9" max="9" width="7.7109375" customWidth="true" style="26"/>
    <col min="10" max="10" width="1.7109375" customWidth="true" style="26"/>
    <col min="11" max="11" width="7.7109375" customWidth="true" style="26"/>
    <col min="12" max="12" width="8.7109375" customWidth="true" style="26"/>
    <col min="13" max="13" width="0.85546875" customWidth="true" style="26"/>
    <col min="14" max="14" width="9.140625" style="26"/>
  </cols>
  <sheetData>
    <row r="1" spans="1:14" customHeight="1" ht="21">
      <c r="A1" s="640" t="s">
        <v>378</v>
      </c>
      <c r="B1" s="640"/>
      <c r="C1" s="640"/>
      <c r="D1" s="640"/>
      <c r="E1" s="640"/>
      <c r="F1" s="640"/>
      <c r="G1" s="640"/>
      <c r="H1" s="640"/>
      <c r="I1" s="640"/>
      <c r="J1" s="640"/>
      <c r="K1" s="640"/>
      <c r="L1" s="640"/>
      <c r="M1" s="640"/>
    </row>
    <row r="2" spans="1:14" customHeight="1" ht="12" s="27" customFormat="1">
      <c r="A2" s="641" t="s">
        <v>502</v>
      </c>
      <c r="B2" s="641"/>
      <c r="C2" s="641"/>
      <c r="D2" s="641"/>
      <c r="E2" s="641"/>
      <c r="F2" s="641"/>
      <c r="G2" s="641"/>
      <c r="H2" s="641"/>
      <c r="I2" s="641"/>
      <c r="J2" s="641"/>
      <c r="K2" s="641"/>
      <c r="L2" s="641"/>
      <c r="M2" s="641"/>
    </row>
    <row r="3" spans="1:14" customHeight="1" ht="12.75">
      <c r="A3" s="440"/>
      <c r="B3" s="440"/>
      <c r="C3" s="440"/>
      <c r="D3" s="440"/>
      <c r="E3" s="440"/>
      <c r="F3" s="440"/>
      <c r="G3" s="440"/>
      <c r="H3" s="440"/>
      <c r="I3" s="440"/>
      <c r="J3" s="440"/>
      <c r="K3" s="440"/>
      <c r="L3" s="440"/>
      <c r="M3" s="440"/>
    </row>
    <row r="4" spans="1:14" customHeight="1" ht="3.75"/>
    <row r="5" spans="1:14" customHeight="1" ht="15" s="203" customFormat="1">
      <c r="A5" s="203" t="s">
        <v>379</v>
      </c>
      <c r="C5" s="204"/>
    </row>
    <row r="6" spans="1:14" customHeight="1" ht="11.25" s="203" customFormat="1">
      <c r="C6" s="204"/>
    </row>
    <row r="7" spans="1:14" customHeight="1" ht="18" s="203" customFormat="1">
      <c r="A7" s="205" t="s">
        <v>380</v>
      </c>
      <c r="B7" s="203" t="s">
        <v>329</v>
      </c>
      <c r="C7" s="231" t="str">
        <f>+#REF!</f>
        <v>0</v>
      </c>
    </row>
    <row r="8" spans="1:14" customHeight="1" ht="18" s="203" customFormat="1">
      <c r="A8" s="205" t="s">
        <v>42</v>
      </c>
      <c r="B8" s="203" t="s">
        <v>329</v>
      </c>
      <c r="C8" s="777" t="str">
        <f>+#REF!</f>
        <v>0</v>
      </c>
      <c r="D8" s="778"/>
      <c r="E8" s="778"/>
    </row>
    <row r="9" spans="1:14" customHeight="1" ht="18" s="203" customFormat="1">
      <c r="A9" s="205" t="s">
        <v>43</v>
      </c>
      <c r="B9" s="203" t="s">
        <v>329</v>
      </c>
      <c r="C9" s="231" t="str">
        <f>+#REF!</f>
        <v>0</v>
      </c>
    </row>
    <row r="10" spans="1:14" customHeight="1" ht="18" s="203" customFormat="1">
      <c r="A10" s="203" t="s">
        <v>381</v>
      </c>
      <c r="B10" s="205" t="s">
        <v>329</v>
      </c>
      <c r="C10" s="204" t="s">
        <v>382</v>
      </c>
    </row>
    <row r="11" spans="1:14" customHeight="1" ht="19.5" s="203" customFormat="1">
      <c r="A11" s="206" t="s">
        <v>383</v>
      </c>
      <c r="B11" s="207" t="s">
        <v>329</v>
      </c>
      <c r="C11" s="208" t="s">
        <v>334</v>
      </c>
      <c r="D11" s="639" t="s">
        <v>384</v>
      </c>
      <c r="E11" s="639"/>
      <c r="F11" s="639"/>
      <c r="G11" s="639"/>
      <c r="H11" s="639"/>
      <c r="I11" s="639"/>
      <c r="J11" s="639"/>
      <c r="K11" s="639"/>
      <c r="L11" s="639"/>
      <c r="M11" s="205"/>
    </row>
    <row r="12" spans="1:14" customHeight="1" ht="21" s="203" customFormat="1">
      <c r="A12" s="206"/>
      <c r="B12" s="207"/>
      <c r="C12" s="208" t="s">
        <v>337</v>
      </c>
      <c r="D12" s="639" t="s">
        <v>385</v>
      </c>
      <c r="E12" s="639"/>
      <c r="F12" s="639"/>
      <c r="G12" s="639"/>
      <c r="H12" s="639"/>
      <c r="I12" s="639"/>
      <c r="J12" s="639"/>
      <c r="K12" s="639"/>
      <c r="L12" s="639"/>
      <c r="M12" s="205"/>
    </row>
    <row r="13" spans="1:14" customHeight="1" ht="27.75" s="203" customFormat="1">
      <c r="A13" s="206"/>
      <c r="B13" s="207"/>
      <c r="C13" s="208" t="s">
        <v>362</v>
      </c>
      <c r="D13" s="639" t="s">
        <v>386</v>
      </c>
      <c r="E13" s="639"/>
      <c r="F13" s="639"/>
      <c r="G13" s="639"/>
      <c r="H13" s="639"/>
      <c r="I13" s="639"/>
      <c r="J13" s="639"/>
      <c r="K13" s="639"/>
      <c r="L13" s="639"/>
      <c r="M13" s="205"/>
    </row>
    <row r="14" spans="1:14" customHeight="1" ht="28.5" s="203" customFormat="1">
      <c r="A14" s="206"/>
      <c r="B14" s="207"/>
      <c r="C14" s="208" t="s">
        <v>387</v>
      </c>
      <c r="D14" s="639" t="s">
        <v>388</v>
      </c>
      <c r="E14" s="639"/>
      <c r="F14" s="639"/>
      <c r="G14" s="639"/>
      <c r="H14" s="639"/>
      <c r="I14" s="639"/>
      <c r="J14" s="639"/>
      <c r="K14" s="639"/>
      <c r="L14" s="639"/>
      <c r="M14" s="205"/>
    </row>
    <row r="15" spans="1:14" customHeight="1" ht="5.25" s="203" customFormat="1">
      <c r="A15" s="206"/>
      <c r="B15" s="207"/>
      <c r="C15" s="208"/>
      <c r="D15" s="639"/>
      <c r="E15" s="639"/>
      <c r="F15" s="639"/>
      <c r="G15" s="639"/>
      <c r="H15" s="639"/>
      <c r="I15" s="639"/>
      <c r="J15" s="639"/>
      <c r="K15" s="639"/>
      <c r="L15" s="639"/>
      <c r="M15" s="205"/>
    </row>
    <row r="16" spans="1:14" customHeight="1" ht="15" s="203" customFormat="1">
      <c r="C16" s="204"/>
      <c r="D16" s="205"/>
    </row>
    <row r="17" spans="1:14" customHeight="1" ht="15" s="203" customFormat="1">
      <c r="A17" s="203" t="s">
        <v>253</v>
      </c>
      <c r="B17" s="203" t="s">
        <v>329</v>
      </c>
      <c r="C17" s="648" t="s">
        <v>503</v>
      </c>
      <c r="D17" s="648"/>
      <c r="E17" s="648"/>
      <c r="F17" s="648"/>
      <c r="G17" s="648"/>
      <c r="H17" s="648"/>
      <c r="I17" s="648"/>
      <c r="J17" s="648"/>
      <c r="K17" s="648"/>
      <c r="L17" s="648"/>
    </row>
    <row r="18" spans="1:14" customHeight="1" ht="15" s="203" customFormat="1">
      <c r="C18" s="648"/>
      <c r="D18" s="648"/>
      <c r="E18" s="648"/>
      <c r="F18" s="648"/>
      <c r="G18" s="648"/>
      <c r="H18" s="648"/>
      <c r="I18" s="648"/>
      <c r="J18" s="648"/>
      <c r="K18" s="648"/>
      <c r="L18" s="648"/>
    </row>
    <row r="19" spans="1:14" customHeight="1" ht="15" s="203" customFormat="1">
      <c r="A19" s="203" t="s">
        <v>389</v>
      </c>
      <c r="B19" s="205" t="s">
        <v>329</v>
      </c>
      <c r="C19" s="205" t="s">
        <v>504</v>
      </c>
      <c r="D19" s="205"/>
      <c r="E19" s="205"/>
      <c r="F19" s="205"/>
      <c r="G19" s="205"/>
      <c r="H19" s="205"/>
      <c r="I19" s="205"/>
    </row>
    <row r="20" spans="1:14" customHeight="1" ht="15" s="203" customFormat="1">
      <c r="B20" s="205"/>
      <c r="C20" s="204" t="s">
        <v>390</v>
      </c>
    </row>
    <row r="21" spans="1:14" customHeight="1" ht="15" s="203" customFormat="1">
      <c r="A21" s="639" t="s">
        <v>391</v>
      </c>
      <c r="B21" s="639"/>
      <c r="C21" s="639"/>
      <c r="D21" s="639"/>
      <c r="E21" s="639"/>
      <c r="F21" s="639"/>
      <c r="G21" s="639"/>
      <c r="H21" s="639"/>
      <c r="I21" s="639"/>
      <c r="J21" s="639"/>
      <c r="K21" s="639"/>
      <c r="L21" s="639"/>
    </row>
    <row r="22" spans="1:14" customHeight="1" ht="15" s="203" customFormat="1">
      <c r="A22" s="639"/>
      <c r="B22" s="639"/>
      <c r="C22" s="639"/>
      <c r="D22" s="639"/>
      <c r="E22" s="639"/>
      <c r="F22" s="639"/>
      <c r="G22" s="639"/>
      <c r="H22" s="639"/>
      <c r="I22" s="639"/>
      <c r="J22" s="639"/>
      <c r="K22" s="639"/>
      <c r="L22" s="639"/>
      <c r="N22" s="209"/>
    </row>
    <row r="23" spans="1:14" customHeight="1" ht="15" s="203" customFormat="1">
      <c r="C23" s="204"/>
    </row>
    <row r="24" spans="1:14" customHeight="1" ht="15" s="203" customFormat="1">
      <c r="C24" s="204"/>
    </row>
    <row r="25" spans="1:14" customHeight="1" ht="15" s="203" customFormat="1">
      <c r="C25" s="204"/>
      <c r="H25" s="203" t="s">
        <v>375</v>
      </c>
      <c r="J25" s="203" t="s">
        <v>329</v>
      </c>
      <c r="K25" s="203" t="str">
        <f>D!I36</f>
        <v>0</v>
      </c>
    </row>
    <row r="26" spans="1:14" customHeight="1" ht="15" s="203" customFormat="1">
      <c r="C26" s="204"/>
      <c r="H26" s="210" t="s">
        <v>392</v>
      </c>
      <c r="I26" s="210"/>
      <c r="J26" s="210" t="s">
        <v>329</v>
      </c>
      <c r="K26" s="649">
        <v>40677</v>
      </c>
      <c r="L26" s="649"/>
      <c r="M26" s="211"/>
    </row>
    <row r="27" spans="1:14" customHeight="1" ht="9" s="203" customFormat="1">
      <c r="C27" s="204"/>
    </row>
    <row r="28" spans="1:14" customHeight="1" ht="15" s="203" customFormat="1">
      <c r="C28" s="204"/>
      <c r="H28" s="644" t="str">
        <f>D!F39</f>
        <v>0</v>
      </c>
      <c r="I28" s="644"/>
      <c r="J28" s="644"/>
      <c r="K28" s="644"/>
      <c r="L28" s="644"/>
      <c r="M28" s="644"/>
    </row>
    <row r="29" spans="1:14" customHeight="1" ht="13.5" s="203" customFormat="1">
      <c r="C29" s="204"/>
      <c r="H29" s="644" t="str">
        <f>D!#REF!</f>
        <v>0</v>
      </c>
      <c r="I29" s="644"/>
      <c r="J29" s="644"/>
      <c r="K29" s="644"/>
      <c r="L29" s="644"/>
      <c r="M29" s="644"/>
    </row>
    <row r="30" spans="1:14" customHeight="1" ht="45.75" s="203" customFormat="1">
      <c r="C30" s="204"/>
    </row>
    <row r="31" spans="1:14" customHeight="1" ht="15" s="203" customFormat="1">
      <c r="C31" s="204"/>
      <c r="H31" s="646" t="str">
        <f>D!F42</f>
        <v>0</v>
      </c>
      <c r="I31" s="646"/>
      <c r="J31" s="646"/>
      <c r="K31" s="646"/>
      <c r="L31" s="646"/>
      <c r="M31" s="646"/>
    </row>
    <row r="32" spans="1:14" customHeight="1" ht="15" s="203" customFormat="1">
      <c r="C32" s="204"/>
      <c r="H32" s="647" t="str">
        <f>D!F43</f>
        <v>0</v>
      </c>
      <c r="I32" s="647"/>
      <c r="J32" s="647"/>
      <c r="K32" s="647"/>
      <c r="L32" s="647"/>
      <c r="M32" s="647"/>
    </row>
    <row r="33" spans="1:14" customHeight="1" ht="15" s="203" customFormat="1">
      <c r="C33" s="204"/>
    </row>
    <row r="34" spans="1:14" customHeight="1" ht="15" s="203" customFormat="1">
      <c r="C34" s="204"/>
    </row>
    <row r="35" spans="1:14" customHeight="1" ht="15" s="203" customFormat="1">
      <c r="C35" s="204"/>
    </row>
    <row r="36" spans="1:14" customHeight="1" ht="15" s="203" customFormat="1">
      <c r="C36" s="204"/>
    </row>
    <row r="37" spans="1:14" customHeight="1" ht="15" s="203" customFormat="1">
      <c r="C37" s="204"/>
    </row>
    <row r="38" spans="1:14" customHeight="1" ht="15" s="203" customFormat="1">
      <c r="C38" s="204"/>
    </row>
    <row r="39" spans="1:14" customHeight="1" ht="15" s="203" customFormat="1">
      <c r="C39" s="204"/>
    </row>
    <row r="40" spans="1:14" customHeight="1" ht="15" s="203" customFormat="1">
      <c r="C40" s="204"/>
    </row>
    <row r="41" spans="1:14" customHeight="1" ht="15" s="203" customFormat="1">
      <c r="C41" s="204"/>
    </row>
    <row r="42" spans="1:14" customHeight="1" ht="15" s="203" customFormat="1">
      <c r="C42" s="204"/>
    </row>
    <row r="43" spans="1:14" customHeight="1" ht="15" s="203" customFormat="1">
      <c r="C43" s="204"/>
    </row>
    <row r="44" spans="1:14" customHeight="1" ht="15" s="203" customFormat="1">
      <c r="C44" s="204"/>
    </row>
    <row r="45" spans="1:14" customHeight="1" ht="15" s="203" customFormat="1">
      <c r="C45" s="204"/>
    </row>
    <row r="46" spans="1:14" customHeight="1" ht="15" s="203" customFormat="1">
      <c r="C46" s="204"/>
    </row>
    <row r="47" spans="1:14" customHeight="1" ht="15" s="203" customFormat="1">
      <c r="C47" s="204"/>
    </row>
    <row r="48" spans="1:14" customHeight="1" ht="15" s="203" customFormat="1">
      <c r="C48" s="204"/>
    </row>
    <row r="49" spans="1:14" customHeight="1" ht="15" s="203" customFormat="1">
      <c r="C49" s="204"/>
    </row>
    <row r="50" spans="1:14" customHeight="1" ht="15" s="203" customFormat="1">
      <c r="C50" s="204"/>
    </row>
    <row r="51" spans="1:14" customHeight="1" ht="15" s="203" customFormat="1">
      <c r="C51" s="204"/>
    </row>
    <row r="52" spans="1:14" customHeight="1" ht="15" s="203" customFormat="1">
      <c r="C52" s="204"/>
    </row>
    <row r="53" spans="1:14" customHeight="1" ht="15" s="203" customFormat="1">
      <c r="C53" s="204"/>
    </row>
    <row r="54" spans="1:14" customHeight="1" ht="15" s="203" customFormat="1">
      <c r="C54" s="204"/>
    </row>
    <row r="55" spans="1:14" customHeight="1" ht="15" s="203" customFormat="1">
      <c r="C55" s="204"/>
    </row>
    <row r="56" spans="1:14" customHeight="1" ht="15" s="203" customFormat="1">
      <c r="C56" s="204"/>
    </row>
    <row r="57" spans="1:14" customHeight="1" ht="15" s="203" customFormat="1">
      <c r="C57" s="204"/>
    </row>
    <row r="58" spans="1:14" customHeight="1" ht="15" s="203" customFormat="1">
      <c r="C58" s="204"/>
    </row>
    <row r="59" spans="1:14" customHeight="1" ht="15" s="203" customFormat="1">
      <c r="C59" s="204"/>
    </row>
    <row r="60" spans="1:14" customHeight="1" ht="15" s="203" customFormat="1">
      <c r="C60" s="204"/>
    </row>
    <row r="61" spans="1:14" customHeight="1" ht="15" s="203" customFormat="1">
      <c r="C61" s="204"/>
    </row>
    <row r="62" spans="1:14" customHeight="1" ht="15" s="203" customFormat="1">
      <c r="C62" s="204"/>
    </row>
    <row r="63" spans="1:14" customHeight="1" ht="15" s="203" customFormat="1">
      <c r="C63" s="204"/>
    </row>
    <row r="64" spans="1:14" customHeight="1" ht="15" s="203" customFormat="1">
      <c r="C64" s="204"/>
    </row>
    <row r="65" spans="1:14" customHeight="1" ht="15" s="203" customFormat="1">
      <c r="C65" s="204"/>
    </row>
    <row r="66" spans="1:14" customHeight="1" ht="15" s="203" customFormat="1">
      <c r="C66" s="204"/>
    </row>
    <row r="67" spans="1:14" customHeight="1" ht="15" s="203" customFormat="1">
      <c r="C67" s="204"/>
    </row>
    <row r="68" spans="1:14" customHeight="1" ht="15" s="203" customFormat="1">
      <c r="C68" s="204"/>
    </row>
    <row r="69" spans="1:14" customHeight="1" ht="15" s="203" customFormat="1">
      <c r="C69" s="204"/>
    </row>
    <row r="70" spans="1:14" customHeight="1" ht="15" s="203" customFormat="1">
      <c r="C70" s="204"/>
    </row>
    <row r="71" spans="1:14" customHeight="1" ht="15" s="203" customFormat="1">
      <c r="C71" s="204"/>
    </row>
    <row r="72" spans="1:14" customHeight="1" ht="15" s="203" customFormat="1">
      <c r="C72" s="204"/>
    </row>
    <row r="73" spans="1:14" customHeight="1" ht="15" s="203" customFormat="1">
      <c r="C73" s="204"/>
    </row>
    <row r="74" spans="1:14" customHeight="1" ht="15" s="203" customFormat="1">
      <c r="C74" s="204"/>
    </row>
    <row r="75" spans="1:14" customHeight="1" ht="15" s="203" customFormat="1">
      <c r="C75" s="204"/>
    </row>
    <row r="76" spans="1:14" customHeight="1" ht="15" s="203" customFormat="1">
      <c r="C76" s="204"/>
    </row>
    <row r="77" spans="1:14" customHeight="1" ht="15" s="203" customFormat="1">
      <c r="C77" s="204"/>
    </row>
    <row r="78" spans="1:14" customHeight="1" ht="15" s="203" customFormat="1">
      <c r="C78" s="204"/>
    </row>
    <row r="79" spans="1:14" customHeight="1" ht="15" s="203" customFormat="1">
      <c r="C79" s="204"/>
    </row>
    <row r="80" spans="1:14" customHeight="1" ht="15" s="203" customFormat="1">
      <c r="C80" s="204"/>
    </row>
    <row r="81" spans="1:14" customHeight="1" ht="15" s="203" customFormat="1">
      <c r="C81" s="204"/>
    </row>
    <row r="82" spans="1:14" customHeight="1" ht="15" s="203" customFormat="1">
      <c r="C82" s="204"/>
    </row>
    <row r="83" spans="1:14" customHeight="1" ht="15" s="203" customFormat="1">
      <c r="C83" s="204"/>
    </row>
    <row r="84" spans="1:14" customHeight="1" ht="15" s="203" customFormat="1">
      <c r="C84" s="204"/>
    </row>
    <row r="85" spans="1:14" customHeight="1" ht="15" s="203" customFormat="1">
      <c r="C85" s="204"/>
    </row>
    <row r="86" spans="1:14" customHeight="1" ht="15" s="203" customFormat="1">
      <c r="C86" s="204"/>
    </row>
    <row r="87" spans="1:14" customHeight="1" ht="15" s="203" customFormat="1">
      <c r="C87" s="204"/>
    </row>
    <row r="88" spans="1:14" customHeight="1" ht="15" s="203" customFormat="1">
      <c r="C88" s="204"/>
    </row>
    <row r="89" spans="1:14" customHeight="1" ht="15" s="203" customFormat="1">
      <c r="C89" s="20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29:M29"/>
    <mergeCell ref="H31:M31"/>
    <mergeCell ref="H32:M32"/>
    <mergeCell ref="D14:L14"/>
    <mergeCell ref="D15:L15"/>
    <mergeCell ref="C17:L18"/>
    <mergeCell ref="A21:L22"/>
    <mergeCell ref="K26:L26"/>
    <mergeCell ref="H28:M28"/>
    <mergeCell ref="D13:L13"/>
    <mergeCell ref="A1:M1"/>
    <mergeCell ref="A2:M2"/>
    <mergeCell ref="C8:E8"/>
    <mergeCell ref="D11:L11"/>
    <mergeCell ref="D12:L12"/>
  </mergeCells>
  <printOptions gridLines="false" gridLinesSet="true" horizontalCentered="true"/>
  <pageMargins left="0.6" right="0.5" top="0.57" bottom="0.38" header="0.51181102362205" footer="0.26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9"/>
  <sheetViews>
    <sheetView tabSelected="0" workbookViewId="0" showGridLines="true" showRowColHeaders="1">
      <selection activeCell="A15" sqref="A15"/>
    </sheetView>
  </sheetViews>
  <sheetFormatPr customHeight="true" defaultRowHeight="15" defaultColWidth="9.140625" outlineLevelRow="0" outlineLevelCol="0"/>
  <cols>
    <col min="1" max="1" width="7.7109375" customWidth="true" style="26"/>
    <col min="2" max="2" width="2.85546875" customWidth="true" style="26"/>
    <col min="3" max="3" width="2.140625" customWidth="true" style="28"/>
    <col min="4" max="4" width="11" customWidth="true" style="26"/>
    <col min="5" max="5" width="16.28515625" customWidth="true" style="26"/>
    <col min="6" max="6" width="7.7109375" customWidth="true" style="26"/>
    <col min="7" max="7" width="11.5703125" customWidth="true" style="26"/>
    <col min="8" max="8" width="7.7109375" customWidth="true" style="26"/>
    <col min="9" max="9" width="7.7109375" customWidth="true" style="26"/>
    <col min="10" max="10" width="1.7109375" customWidth="true" style="26"/>
    <col min="11" max="11" width="7.7109375" customWidth="true" style="26"/>
    <col min="12" max="12" width="8.7109375" customWidth="true" style="26"/>
    <col min="13" max="13" width="0.85546875" customWidth="true" style="26"/>
    <col min="14" max="14" width="9.140625" style="26"/>
  </cols>
  <sheetData>
    <row r="1" spans="1:14" customHeight="1" ht="21">
      <c r="A1" s="640" t="s">
        <v>378</v>
      </c>
      <c r="B1" s="640"/>
      <c r="C1" s="640"/>
      <c r="D1" s="640"/>
      <c r="E1" s="640"/>
      <c r="F1" s="640"/>
      <c r="G1" s="640"/>
      <c r="H1" s="640"/>
      <c r="I1" s="640"/>
      <c r="J1" s="640"/>
      <c r="K1" s="640"/>
      <c r="L1" s="640"/>
      <c r="M1" s="640"/>
    </row>
    <row r="2" spans="1:14" customHeight="1" ht="12" s="27" customFormat="1">
      <c r="A2" s="641" t="s">
        <v>505</v>
      </c>
      <c r="B2" s="641"/>
      <c r="C2" s="641"/>
      <c r="D2" s="641"/>
      <c r="E2" s="641"/>
      <c r="F2" s="641"/>
      <c r="G2" s="641"/>
      <c r="H2" s="641"/>
      <c r="I2" s="641"/>
      <c r="J2" s="641"/>
      <c r="K2" s="641"/>
      <c r="L2" s="641"/>
      <c r="M2" s="641"/>
    </row>
    <row r="3" spans="1:14" customHeight="1" ht="12.75">
      <c r="A3" s="440"/>
      <c r="B3" s="440"/>
      <c r="C3" s="440"/>
      <c r="D3" s="440"/>
      <c r="E3" s="440"/>
      <c r="F3" s="440"/>
      <c r="G3" s="440"/>
      <c r="H3" s="440"/>
      <c r="I3" s="440"/>
      <c r="J3" s="440"/>
      <c r="K3" s="440"/>
      <c r="L3" s="440"/>
      <c r="M3" s="440"/>
    </row>
    <row r="4" spans="1:14" customHeight="1" ht="3.75"/>
    <row r="5" spans="1:14" customHeight="1" ht="15" s="203" customFormat="1">
      <c r="A5" s="203" t="s">
        <v>379</v>
      </c>
      <c r="C5" s="204"/>
    </row>
    <row r="6" spans="1:14" customHeight="1" ht="11.25" s="203" customFormat="1">
      <c r="C6" s="204"/>
    </row>
    <row r="7" spans="1:14" customHeight="1" ht="18" s="203" customFormat="1">
      <c r="A7" s="205" t="s">
        <v>380</v>
      </c>
      <c r="B7" s="203" t="s">
        <v>329</v>
      </c>
      <c r="C7" s="231" t="str">
        <f>+#REF!</f>
        <v>0</v>
      </c>
    </row>
    <row r="8" spans="1:14" customHeight="1" ht="18" s="203" customFormat="1">
      <c r="A8" s="205" t="s">
        <v>42</v>
      </c>
      <c r="B8" s="203" t="s">
        <v>329</v>
      </c>
      <c r="C8" s="777" t="str">
        <f>+#REF!</f>
        <v>0</v>
      </c>
      <c r="D8" s="778"/>
      <c r="E8" s="778"/>
    </row>
    <row r="9" spans="1:14" customHeight="1" ht="18" s="203" customFormat="1">
      <c r="A9" s="205" t="s">
        <v>43</v>
      </c>
      <c r="B9" s="203" t="s">
        <v>329</v>
      </c>
      <c r="C9" s="231" t="str">
        <f>+#REF!</f>
        <v>0</v>
      </c>
    </row>
    <row r="10" spans="1:14" customHeight="1" ht="18" s="203" customFormat="1">
      <c r="A10" s="203" t="s">
        <v>381</v>
      </c>
      <c r="B10" s="205" t="s">
        <v>329</v>
      </c>
      <c r="C10" s="204" t="s">
        <v>382</v>
      </c>
    </row>
    <row r="11" spans="1:14" customHeight="1" ht="19.5" s="203" customFormat="1">
      <c r="A11" s="206" t="s">
        <v>383</v>
      </c>
      <c r="B11" s="207" t="s">
        <v>329</v>
      </c>
      <c r="C11" s="208" t="s">
        <v>334</v>
      </c>
      <c r="D11" s="639" t="s">
        <v>384</v>
      </c>
      <c r="E11" s="639"/>
      <c r="F11" s="639"/>
      <c r="G11" s="639"/>
      <c r="H11" s="639"/>
      <c r="I11" s="639"/>
      <c r="J11" s="639"/>
      <c r="K11" s="639"/>
      <c r="L11" s="639"/>
      <c r="M11" s="205"/>
    </row>
    <row r="12" spans="1:14" customHeight="1" ht="21" s="203" customFormat="1">
      <c r="A12" s="206"/>
      <c r="B12" s="207"/>
      <c r="C12" s="208" t="s">
        <v>337</v>
      </c>
      <c r="D12" s="639" t="s">
        <v>385</v>
      </c>
      <c r="E12" s="639"/>
      <c r="F12" s="639"/>
      <c r="G12" s="639"/>
      <c r="H12" s="639"/>
      <c r="I12" s="639"/>
      <c r="J12" s="639"/>
      <c r="K12" s="639"/>
      <c r="L12" s="639"/>
      <c r="M12" s="205"/>
    </row>
    <row r="13" spans="1:14" customHeight="1" ht="27.75" s="203" customFormat="1">
      <c r="A13" s="206"/>
      <c r="B13" s="207"/>
      <c r="C13" s="208" t="s">
        <v>362</v>
      </c>
      <c r="D13" s="639" t="s">
        <v>386</v>
      </c>
      <c r="E13" s="639"/>
      <c r="F13" s="639"/>
      <c r="G13" s="639"/>
      <c r="H13" s="639"/>
      <c r="I13" s="639"/>
      <c r="J13" s="639"/>
      <c r="K13" s="639"/>
      <c r="L13" s="639"/>
      <c r="M13" s="205"/>
    </row>
    <row r="14" spans="1:14" customHeight="1" ht="28.5" s="203" customFormat="1">
      <c r="A14" s="206"/>
      <c r="B14" s="207"/>
      <c r="C14" s="208" t="s">
        <v>387</v>
      </c>
      <c r="D14" s="639" t="s">
        <v>388</v>
      </c>
      <c r="E14" s="639"/>
      <c r="F14" s="639"/>
      <c r="G14" s="639"/>
      <c r="H14" s="639"/>
      <c r="I14" s="639"/>
      <c r="J14" s="639"/>
      <c r="K14" s="639"/>
      <c r="L14" s="639"/>
      <c r="M14" s="205"/>
    </row>
    <row r="15" spans="1:14" customHeight="1" ht="5.25" s="203" customFormat="1">
      <c r="A15" s="206"/>
      <c r="B15" s="207"/>
      <c r="C15" s="208"/>
      <c r="D15" s="639"/>
      <c r="E15" s="639"/>
      <c r="F15" s="639"/>
      <c r="G15" s="639"/>
      <c r="H15" s="639"/>
      <c r="I15" s="639"/>
      <c r="J15" s="639"/>
      <c r="K15" s="639"/>
      <c r="L15" s="639"/>
      <c r="M15" s="205"/>
    </row>
    <row r="16" spans="1:14" customHeight="1" ht="15" s="203" customFormat="1">
      <c r="C16" s="204"/>
      <c r="D16" s="205"/>
    </row>
    <row r="17" spans="1:14" customHeight="1" ht="15" s="203" customFormat="1">
      <c r="A17" s="203" t="s">
        <v>253</v>
      </c>
      <c r="B17" s="203" t="s">
        <v>329</v>
      </c>
      <c r="C17" s="648" t="s">
        <v>503</v>
      </c>
      <c r="D17" s="648"/>
      <c r="E17" s="648"/>
      <c r="F17" s="648"/>
      <c r="G17" s="648"/>
      <c r="H17" s="648"/>
      <c r="I17" s="648"/>
      <c r="J17" s="648"/>
      <c r="K17" s="648"/>
      <c r="L17" s="648"/>
    </row>
    <row r="18" spans="1:14" customHeight="1" ht="15" s="203" customFormat="1">
      <c r="C18" s="648"/>
      <c r="D18" s="648"/>
      <c r="E18" s="648"/>
      <c r="F18" s="648"/>
      <c r="G18" s="648"/>
      <c r="H18" s="648"/>
      <c r="I18" s="648"/>
      <c r="J18" s="648"/>
      <c r="K18" s="648"/>
      <c r="L18" s="648"/>
    </row>
    <row r="19" spans="1:14" customHeight="1" ht="15" s="203" customFormat="1">
      <c r="A19" s="203" t="s">
        <v>389</v>
      </c>
      <c r="B19" s="205" t="s">
        <v>329</v>
      </c>
      <c r="C19" s="205" t="s">
        <v>504</v>
      </c>
      <c r="D19" s="205"/>
      <c r="E19" s="205"/>
      <c r="F19" s="205"/>
      <c r="G19" s="205"/>
      <c r="H19" s="205"/>
      <c r="I19" s="205"/>
    </row>
    <row r="20" spans="1:14" customHeight="1" ht="15" s="203" customFormat="1">
      <c r="B20" s="205"/>
      <c r="C20" s="204" t="s">
        <v>390</v>
      </c>
    </row>
    <row r="21" spans="1:14" customHeight="1" ht="15" s="203" customFormat="1">
      <c r="A21" s="639" t="s">
        <v>391</v>
      </c>
      <c r="B21" s="639"/>
      <c r="C21" s="639"/>
      <c r="D21" s="639"/>
      <c r="E21" s="639"/>
      <c r="F21" s="639"/>
      <c r="G21" s="639"/>
      <c r="H21" s="639"/>
      <c r="I21" s="639"/>
      <c r="J21" s="639"/>
      <c r="K21" s="639"/>
      <c r="L21" s="639"/>
    </row>
    <row r="22" spans="1:14" customHeight="1" ht="15" s="203" customFormat="1">
      <c r="A22" s="639"/>
      <c r="B22" s="639"/>
      <c r="C22" s="639"/>
      <c r="D22" s="639"/>
      <c r="E22" s="639"/>
      <c r="F22" s="639"/>
      <c r="G22" s="639"/>
      <c r="H22" s="639"/>
      <c r="I22" s="639"/>
      <c r="J22" s="639"/>
      <c r="K22" s="639"/>
      <c r="L22" s="639"/>
      <c r="N22" s="209"/>
    </row>
    <row r="23" spans="1:14" customHeight="1" ht="15" s="203" customFormat="1">
      <c r="C23" s="204"/>
    </row>
    <row r="24" spans="1:14" customHeight="1" ht="15" s="203" customFormat="1">
      <c r="C24" s="204"/>
    </row>
    <row r="25" spans="1:14" customHeight="1" ht="15" s="203" customFormat="1">
      <c r="C25" s="204"/>
      <c r="H25" s="203" t="s">
        <v>375</v>
      </c>
      <c r="J25" s="203" t="s">
        <v>329</v>
      </c>
      <c r="K25" s="203" t="str">
        <f>D!I36</f>
        <v>0</v>
      </c>
    </row>
    <row r="26" spans="1:14" customHeight="1" ht="15" s="203" customFormat="1">
      <c r="C26" s="204"/>
      <c r="H26" s="210" t="s">
        <v>392</v>
      </c>
      <c r="I26" s="210"/>
      <c r="J26" s="210" t="s">
        <v>329</v>
      </c>
      <c r="K26" s="649">
        <v>40677</v>
      </c>
      <c r="L26" s="649"/>
      <c r="M26" s="211"/>
    </row>
    <row r="27" spans="1:14" customHeight="1" ht="9" s="203" customFormat="1">
      <c r="C27" s="204"/>
    </row>
    <row r="28" spans="1:14" customHeight="1" ht="15" s="203" customFormat="1">
      <c r="C28" s="204"/>
      <c r="H28" s="644" t="str">
        <f>D!F39</f>
        <v>0</v>
      </c>
      <c r="I28" s="644"/>
      <c r="J28" s="644"/>
      <c r="K28" s="644"/>
      <c r="L28" s="644"/>
      <c r="M28" s="644"/>
    </row>
    <row r="29" spans="1:14" customHeight="1" ht="13.5" s="203" customFormat="1">
      <c r="C29" s="204"/>
      <c r="H29" s="644" t="str">
        <f>D!#REF!</f>
        <v>0</v>
      </c>
      <c r="I29" s="644"/>
      <c r="J29" s="644"/>
      <c r="K29" s="644"/>
      <c r="L29" s="644"/>
      <c r="M29" s="644"/>
    </row>
    <row r="30" spans="1:14" customHeight="1" ht="45.75" s="203" customFormat="1">
      <c r="C30" s="204"/>
    </row>
    <row r="31" spans="1:14" customHeight="1" ht="15" s="203" customFormat="1">
      <c r="C31" s="204"/>
      <c r="H31" s="646" t="str">
        <f>D!F42</f>
        <v>0</v>
      </c>
      <c r="I31" s="646"/>
      <c r="J31" s="646"/>
      <c r="K31" s="646"/>
      <c r="L31" s="646"/>
      <c r="M31" s="646"/>
    </row>
    <row r="32" spans="1:14" customHeight="1" ht="15" s="203" customFormat="1">
      <c r="C32" s="204"/>
      <c r="H32" s="647" t="str">
        <f>D!F43</f>
        <v>0</v>
      </c>
      <c r="I32" s="647"/>
      <c r="J32" s="647"/>
      <c r="K32" s="647"/>
      <c r="L32" s="647"/>
      <c r="M32" s="647"/>
    </row>
    <row r="33" spans="1:14" customHeight="1" ht="15" s="203" customFormat="1">
      <c r="C33" s="204"/>
    </row>
    <row r="34" spans="1:14" customHeight="1" ht="15" s="203" customFormat="1">
      <c r="C34" s="204"/>
    </row>
    <row r="35" spans="1:14" customHeight="1" ht="15" s="203" customFormat="1">
      <c r="C35" s="204"/>
    </row>
    <row r="36" spans="1:14" customHeight="1" ht="15" s="203" customFormat="1">
      <c r="C36" s="204"/>
    </row>
    <row r="37" spans="1:14" customHeight="1" ht="15" s="203" customFormat="1">
      <c r="C37" s="204"/>
    </row>
    <row r="38" spans="1:14" customHeight="1" ht="15" s="203" customFormat="1">
      <c r="C38" s="204"/>
    </row>
    <row r="39" spans="1:14" customHeight="1" ht="15" s="203" customFormat="1">
      <c r="C39" s="204"/>
    </row>
    <row r="40" spans="1:14" customHeight="1" ht="15" s="203" customFormat="1">
      <c r="C40" s="204"/>
    </row>
    <row r="41" spans="1:14" customHeight="1" ht="15" s="203" customFormat="1">
      <c r="C41" s="204"/>
    </row>
    <row r="42" spans="1:14" customHeight="1" ht="15" s="203" customFormat="1">
      <c r="C42" s="204"/>
    </row>
    <row r="43" spans="1:14" customHeight="1" ht="15" s="203" customFormat="1">
      <c r="C43" s="204"/>
    </row>
    <row r="44" spans="1:14" customHeight="1" ht="15" s="203" customFormat="1">
      <c r="C44" s="204"/>
    </row>
    <row r="45" spans="1:14" customHeight="1" ht="15" s="203" customFormat="1">
      <c r="C45" s="204"/>
    </row>
    <row r="46" spans="1:14" customHeight="1" ht="15" s="203" customFormat="1">
      <c r="C46" s="204"/>
    </row>
    <row r="47" spans="1:14" customHeight="1" ht="15" s="203" customFormat="1">
      <c r="C47" s="204"/>
    </row>
    <row r="48" spans="1:14" customHeight="1" ht="15" s="203" customFormat="1">
      <c r="C48" s="204"/>
    </row>
    <row r="49" spans="1:14" customHeight="1" ht="15" s="203" customFormat="1">
      <c r="C49" s="204"/>
    </row>
    <row r="50" spans="1:14" customHeight="1" ht="15" s="203" customFormat="1">
      <c r="C50" s="204"/>
    </row>
    <row r="51" spans="1:14" customHeight="1" ht="15" s="203" customFormat="1">
      <c r="C51" s="204"/>
    </row>
    <row r="52" spans="1:14" customHeight="1" ht="15" s="203" customFormat="1">
      <c r="C52" s="204"/>
    </row>
    <row r="53" spans="1:14" customHeight="1" ht="15" s="203" customFormat="1">
      <c r="C53" s="204"/>
    </row>
    <row r="54" spans="1:14" customHeight="1" ht="15" s="203" customFormat="1">
      <c r="C54" s="204"/>
    </row>
    <row r="55" spans="1:14" customHeight="1" ht="15" s="203" customFormat="1">
      <c r="C55" s="204"/>
    </row>
    <row r="56" spans="1:14" customHeight="1" ht="15" s="203" customFormat="1">
      <c r="C56" s="204"/>
    </row>
    <row r="57" spans="1:14" customHeight="1" ht="15" s="203" customFormat="1">
      <c r="C57" s="204"/>
    </row>
    <row r="58" spans="1:14" customHeight="1" ht="15" s="203" customFormat="1">
      <c r="C58" s="204"/>
    </row>
    <row r="59" spans="1:14" customHeight="1" ht="15" s="203" customFormat="1">
      <c r="C59" s="204"/>
    </row>
    <row r="60" spans="1:14" customHeight="1" ht="15" s="203" customFormat="1">
      <c r="C60" s="204"/>
    </row>
    <row r="61" spans="1:14" customHeight="1" ht="15" s="203" customFormat="1">
      <c r="C61" s="204"/>
    </row>
    <row r="62" spans="1:14" customHeight="1" ht="15" s="203" customFormat="1">
      <c r="C62" s="204"/>
    </row>
    <row r="63" spans="1:14" customHeight="1" ht="15" s="203" customFormat="1">
      <c r="C63" s="204"/>
    </row>
    <row r="64" spans="1:14" customHeight="1" ht="15" s="203" customFormat="1">
      <c r="C64" s="204"/>
    </row>
    <row r="65" spans="1:14" customHeight="1" ht="15" s="203" customFormat="1">
      <c r="C65" s="204"/>
    </row>
    <row r="66" spans="1:14" customHeight="1" ht="15" s="203" customFormat="1">
      <c r="C66" s="204"/>
    </row>
    <row r="67" spans="1:14" customHeight="1" ht="15" s="203" customFormat="1">
      <c r="C67" s="204"/>
    </row>
    <row r="68" spans="1:14" customHeight="1" ht="15" s="203" customFormat="1">
      <c r="C68" s="204"/>
    </row>
    <row r="69" spans="1:14" customHeight="1" ht="15" s="203" customFormat="1">
      <c r="C69" s="204"/>
    </row>
    <row r="70" spans="1:14" customHeight="1" ht="15" s="203" customFormat="1">
      <c r="C70" s="204"/>
    </row>
    <row r="71" spans="1:14" customHeight="1" ht="15" s="203" customFormat="1">
      <c r="C71" s="204"/>
    </row>
    <row r="72" spans="1:14" customHeight="1" ht="15" s="203" customFormat="1">
      <c r="C72" s="204"/>
    </row>
    <row r="73" spans="1:14" customHeight="1" ht="15" s="203" customFormat="1">
      <c r="C73" s="204"/>
    </row>
    <row r="74" spans="1:14" customHeight="1" ht="15" s="203" customFormat="1">
      <c r="C74" s="204"/>
    </row>
    <row r="75" spans="1:14" customHeight="1" ht="15" s="203" customFormat="1">
      <c r="C75" s="204"/>
    </row>
    <row r="76" spans="1:14" customHeight="1" ht="15" s="203" customFormat="1">
      <c r="C76" s="204"/>
    </row>
    <row r="77" spans="1:14" customHeight="1" ht="15" s="203" customFormat="1">
      <c r="C77" s="204"/>
    </row>
    <row r="78" spans="1:14" customHeight="1" ht="15" s="203" customFormat="1">
      <c r="C78" s="204"/>
    </row>
    <row r="79" spans="1:14" customHeight="1" ht="15" s="203" customFormat="1">
      <c r="C79" s="204"/>
    </row>
    <row r="80" spans="1:14" customHeight="1" ht="15" s="203" customFormat="1">
      <c r="C80" s="204"/>
    </row>
    <row r="81" spans="1:14" customHeight="1" ht="15" s="203" customFormat="1">
      <c r="C81" s="204"/>
    </row>
    <row r="82" spans="1:14" customHeight="1" ht="15" s="203" customFormat="1">
      <c r="C82" s="204"/>
    </row>
    <row r="83" spans="1:14" customHeight="1" ht="15" s="203" customFormat="1">
      <c r="C83" s="204"/>
    </row>
    <row r="84" spans="1:14" customHeight="1" ht="15" s="203" customFormat="1">
      <c r="C84" s="204"/>
    </row>
    <row r="85" spans="1:14" customHeight="1" ht="15" s="203" customFormat="1">
      <c r="C85" s="204"/>
    </row>
    <row r="86" spans="1:14" customHeight="1" ht="15" s="203" customFormat="1">
      <c r="C86" s="204"/>
    </row>
    <row r="87" spans="1:14" customHeight="1" ht="15" s="203" customFormat="1">
      <c r="C87" s="204"/>
    </row>
    <row r="88" spans="1:14" customHeight="1" ht="15" s="203" customFormat="1">
      <c r="C88" s="204"/>
    </row>
    <row r="89" spans="1:14" customHeight="1" ht="15" s="203" customFormat="1">
      <c r="C89" s="20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29:M29"/>
    <mergeCell ref="H31:M31"/>
    <mergeCell ref="H32:M32"/>
    <mergeCell ref="D14:L14"/>
    <mergeCell ref="D15:L15"/>
    <mergeCell ref="C17:L18"/>
    <mergeCell ref="A21:L22"/>
    <mergeCell ref="K26:L26"/>
    <mergeCell ref="H28:M28"/>
    <mergeCell ref="D13:L13"/>
    <mergeCell ref="A1:M1"/>
    <mergeCell ref="A2:M2"/>
    <mergeCell ref="C8:E8"/>
    <mergeCell ref="D11:L11"/>
    <mergeCell ref="D12:L12"/>
  </mergeCells>
  <printOptions gridLines="false" gridLinesSet="true" horizontalCentered="true"/>
  <pageMargins left="0.6" right="0.5" top="0.57" bottom="0.38" header="0.51181102362205" footer="0.26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6"/>
  <sheetViews>
    <sheetView tabSelected="0" workbookViewId="0" showGridLines="true" showRowColHeaders="1">
      <selection activeCell="C15" sqref="C15"/>
    </sheetView>
  </sheetViews>
  <sheetFormatPr defaultRowHeight="14.4" outlineLevelRow="0" outlineLevelCol="0"/>
  <cols>
    <col min="1" max="1" width="4.140625" customWidth="true" style="0"/>
    <col min="2" max="2" width="23.140625" customWidth="true" style="0"/>
    <col min="3" max="3" width="58.5703125" customWidth="true" style="0"/>
    <col min="4" max="4" width="9.5703125" customWidth="true" style="0"/>
    <col min="5" max="5" width="14.7109375" customWidth="true" style="0"/>
    <col min="6" max="6" width="5.85546875" customWidth="true" style="0"/>
    <col min="7" max="7" width="8.42578125" customWidth="true" style="0"/>
    <col min="8" max="8" width="10.5703125" customWidth="true" style="0"/>
    <col min="9" max="9" width="6.140625" customWidth="true" style="0"/>
    <col min="10" max="10" width="11.42578125" customWidth="true" style="0"/>
    <col min="11" max="11" width="14" customWidth="true" style="0"/>
    <col min="13" max="13" width="11.28515625" customWidth="true" style="0"/>
  </cols>
  <sheetData>
    <row r="1" spans="1:13" customHeight="1" ht="15.75" s="272" customFormat="1">
      <c r="A1" s="271" t="s">
        <v>506</v>
      </c>
    </row>
    <row r="2" spans="1:13" customHeight="1" ht="15.75">
      <c r="A2" s="249" t="s">
        <v>507</v>
      </c>
    </row>
    <row r="3" spans="1:13" customHeight="1" ht="5.25">
      <c r="A3" s="249"/>
    </row>
    <row r="4" spans="1:13" customHeight="1" ht="36" s="248" customFormat="1">
      <c r="A4" s="247" t="s">
        <v>40</v>
      </c>
      <c r="B4" s="247" t="s">
        <v>41</v>
      </c>
      <c r="C4" s="247" t="s">
        <v>508</v>
      </c>
      <c r="D4" s="247" t="s">
        <v>509</v>
      </c>
      <c r="E4" s="247" t="s">
        <v>510</v>
      </c>
      <c r="F4" s="247" t="s">
        <v>511</v>
      </c>
      <c r="G4" s="247" t="s">
        <v>512</v>
      </c>
      <c r="H4" s="247" t="s">
        <v>513</v>
      </c>
      <c r="I4" s="247" t="s">
        <v>514</v>
      </c>
    </row>
    <row r="5" spans="1:13" customHeight="1" ht="15">
      <c r="A5" s="251" t="s">
        <v>515</v>
      </c>
      <c r="B5" s="251" t="s">
        <v>516</v>
      </c>
      <c r="C5" s="251" t="s">
        <v>517</v>
      </c>
      <c r="D5" s="251" t="s">
        <v>518</v>
      </c>
      <c r="E5" s="251" t="s">
        <v>519</v>
      </c>
      <c r="F5" s="251" t="s">
        <v>520</v>
      </c>
      <c r="G5" s="251" t="s">
        <v>521</v>
      </c>
      <c r="H5" s="251" t="s">
        <v>522</v>
      </c>
      <c r="I5" s="251" t="s">
        <v>523</v>
      </c>
    </row>
    <row r="6" spans="1:13" customHeight="1" ht="5.25">
      <c r="A6" s="250"/>
      <c r="B6" s="250"/>
      <c r="C6" s="250"/>
      <c r="D6" s="250"/>
      <c r="E6" s="250"/>
      <c r="F6" s="250"/>
      <c r="G6" s="250"/>
      <c r="H6" s="250"/>
      <c r="I6" s="250"/>
    </row>
    <row r="7" spans="1:13" customHeight="1" ht="20.25" s="1" customFormat="1">
      <c r="A7" s="252">
        <v>1</v>
      </c>
      <c r="B7" s="253" t="s">
        <v>524</v>
      </c>
      <c r="C7" s="253" t="s">
        <v>525</v>
      </c>
      <c r="D7" s="253" t="s">
        <v>26</v>
      </c>
      <c r="E7" s="253" t="s">
        <v>526</v>
      </c>
      <c r="F7" s="252" t="s">
        <v>527</v>
      </c>
      <c r="G7" s="252"/>
      <c r="H7" s="252"/>
      <c r="I7" s="252" t="s">
        <v>527</v>
      </c>
      <c r="J7" s="244" t="s">
        <v>528</v>
      </c>
    </row>
    <row r="8" spans="1:13" customHeight="1" ht="20.25" s="1" customFormat="1">
      <c r="A8" s="252">
        <v>2</v>
      </c>
      <c r="B8" s="253" t="s">
        <v>524</v>
      </c>
      <c r="C8" s="253" t="s">
        <v>529</v>
      </c>
      <c r="D8" s="253" t="s">
        <v>29</v>
      </c>
      <c r="E8" s="253" t="s">
        <v>530</v>
      </c>
      <c r="F8" s="252" t="s">
        <v>527</v>
      </c>
      <c r="G8" s="252"/>
      <c r="H8" s="252"/>
      <c r="I8" s="252"/>
      <c r="J8" s="244" t="s">
        <v>528</v>
      </c>
    </row>
    <row r="9" spans="1:13" customHeight="1" ht="20.25" s="1" customFormat="1">
      <c r="A9" s="252">
        <v>3</v>
      </c>
      <c r="B9" s="253" t="s">
        <v>524</v>
      </c>
      <c r="C9" s="253" t="s">
        <v>531</v>
      </c>
      <c r="D9" s="253" t="s">
        <v>24</v>
      </c>
      <c r="E9" s="253" t="s">
        <v>532</v>
      </c>
      <c r="F9" s="252" t="s">
        <v>527</v>
      </c>
      <c r="G9" s="252"/>
      <c r="H9" s="254"/>
      <c r="I9" s="254"/>
    </row>
    <row r="10" spans="1:13" customHeight="1" ht="20.25" s="1" customFormat="1">
      <c r="A10" s="260">
        <v>4</v>
      </c>
      <c r="B10" s="261" t="s">
        <v>524</v>
      </c>
      <c r="C10" s="261" t="s">
        <v>533</v>
      </c>
      <c r="D10" s="261" t="s">
        <v>27</v>
      </c>
      <c r="E10" s="261" t="s">
        <v>534</v>
      </c>
      <c r="F10" s="260" t="s">
        <v>527</v>
      </c>
      <c r="G10" s="260"/>
      <c r="H10" s="262"/>
      <c r="I10" s="262"/>
      <c r="J10" s="1" t="s">
        <v>535</v>
      </c>
    </row>
    <row r="11" spans="1:13" customHeight="1" ht="20.25" s="1" customFormat="1">
      <c r="A11" s="263">
        <v>5</v>
      </c>
      <c r="B11" s="264" t="s">
        <v>484</v>
      </c>
      <c r="C11" s="264" t="s">
        <v>536</v>
      </c>
      <c r="D11" s="264" t="s">
        <v>29</v>
      </c>
      <c r="E11" s="264" t="s">
        <v>530</v>
      </c>
      <c r="F11" s="263" t="s">
        <v>527</v>
      </c>
      <c r="G11" s="263"/>
      <c r="H11" s="263"/>
      <c r="I11" s="263"/>
      <c r="J11" s="244" t="s">
        <v>528</v>
      </c>
      <c r="K11" s="244" t="s">
        <v>537</v>
      </c>
    </row>
    <row r="12" spans="1:13" customHeight="1" ht="20.25" s="1" customFormat="1">
      <c r="A12" s="256">
        <v>6</v>
      </c>
      <c r="B12" s="257" t="s">
        <v>484</v>
      </c>
      <c r="C12" s="257" t="s">
        <v>531</v>
      </c>
      <c r="D12" s="257" t="s">
        <v>24</v>
      </c>
      <c r="E12" s="257" t="s">
        <v>532</v>
      </c>
      <c r="F12" s="256" t="s">
        <v>527</v>
      </c>
      <c r="G12" s="256"/>
      <c r="H12" s="266"/>
      <c r="I12" s="266"/>
    </row>
    <row r="13" spans="1:13" customHeight="1" ht="20.25" s="1" customFormat="1">
      <c r="A13" s="267">
        <v>7</v>
      </c>
      <c r="B13" s="268" t="s">
        <v>478</v>
      </c>
      <c r="C13" s="268" t="s">
        <v>536</v>
      </c>
      <c r="D13" s="268" t="s">
        <v>24</v>
      </c>
      <c r="E13" s="268" t="s">
        <v>538</v>
      </c>
      <c r="F13" s="267" t="s">
        <v>527</v>
      </c>
      <c r="G13" s="267"/>
      <c r="H13" s="267"/>
      <c r="I13" s="267"/>
      <c r="J13" s="244" t="s">
        <v>528</v>
      </c>
    </row>
    <row r="14" spans="1:13" customHeight="1" ht="20.25" s="1" customFormat="1">
      <c r="A14" s="258">
        <v>8</v>
      </c>
      <c r="B14" s="259" t="s">
        <v>539</v>
      </c>
      <c r="C14" s="259" t="s">
        <v>540</v>
      </c>
      <c r="D14" s="259" t="s">
        <v>26</v>
      </c>
      <c r="E14" s="259" t="s">
        <v>541</v>
      </c>
      <c r="F14" s="258" t="s">
        <v>527</v>
      </c>
      <c r="G14" s="258"/>
      <c r="H14" s="265"/>
      <c r="I14" s="265"/>
    </row>
    <row r="15" spans="1:13" customHeight="1" ht="20.25" s="1" customFormat="1">
      <c r="A15" s="252">
        <v>9</v>
      </c>
      <c r="B15" s="253" t="s">
        <v>539</v>
      </c>
      <c r="C15" s="253" t="s">
        <v>536</v>
      </c>
      <c r="D15" s="253" t="s">
        <v>29</v>
      </c>
      <c r="E15" s="255" t="s">
        <v>542</v>
      </c>
      <c r="F15" s="252" t="s">
        <v>527</v>
      </c>
      <c r="G15" s="252" t="s">
        <v>527</v>
      </c>
      <c r="H15" s="252"/>
      <c r="I15" s="252"/>
      <c r="J15" s="1" t="s">
        <v>543</v>
      </c>
      <c r="K15" s="245">
        <v>16419000</v>
      </c>
    </row>
    <row r="16" spans="1:13" customHeight="1" ht="20.25" s="1" customFormat="1">
      <c r="A16" s="260">
        <v>10</v>
      </c>
      <c r="B16" s="261" t="s">
        <v>539</v>
      </c>
      <c r="C16" s="261" t="s">
        <v>536</v>
      </c>
      <c r="D16" s="261" t="s">
        <v>24</v>
      </c>
      <c r="E16" s="261" t="s">
        <v>544</v>
      </c>
      <c r="F16" s="260" t="s">
        <v>527</v>
      </c>
      <c r="G16" s="260" t="s">
        <v>527</v>
      </c>
      <c r="H16" s="260"/>
      <c r="I16" s="260" t="s">
        <v>527</v>
      </c>
      <c r="J16" s="1" t="s">
        <v>543</v>
      </c>
      <c r="K16" s="245">
        <v>20360000</v>
      </c>
    </row>
    <row r="17" spans="1:13" customHeight="1" ht="20.25" s="1" customFormat="1">
      <c r="A17" s="258">
        <v>11</v>
      </c>
      <c r="B17" s="259" t="s">
        <v>545</v>
      </c>
      <c r="C17" s="259" t="s">
        <v>533</v>
      </c>
      <c r="D17" s="259" t="s">
        <v>27</v>
      </c>
      <c r="E17" s="259" t="s">
        <v>534</v>
      </c>
      <c r="F17" s="258" t="s">
        <v>527</v>
      </c>
      <c r="G17" s="258"/>
      <c r="H17" s="265"/>
      <c r="I17" s="265"/>
      <c r="J17" s="1" t="s">
        <v>535</v>
      </c>
      <c r="K17" s="245">
        <v>3930000</v>
      </c>
    </row>
    <row r="18" spans="1:13" customHeight="1" ht="20.25" s="1" customFormat="1">
      <c r="A18" s="260">
        <v>12</v>
      </c>
      <c r="B18" s="261" t="s">
        <v>545</v>
      </c>
      <c r="C18" s="261" t="s">
        <v>536</v>
      </c>
      <c r="D18" s="261" t="s">
        <v>27</v>
      </c>
      <c r="E18" s="261" t="s">
        <v>546</v>
      </c>
      <c r="F18" s="260" t="s">
        <v>527</v>
      </c>
      <c r="G18" s="260"/>
      <c r="H18" s="260"/>
      <c r="I18" s="260"/>
      <c r="K18" s="245">
        <v>800000</v>
      </c>
      <c r="M18" s="246" t="str">
        <f>K23+K22+K17</f>
        <v>0</v>
      </c>
    </row>
    <row r="19" spans="1:13" customHeight="1" ht="20.25" s="1" customFormat="1">
      <c r="A19" s="258">
        <v>13</v>
      </c>
      <c r="B19" s="259" t="s">
        <v>336</v>
      </c>
      <c r="C19" s="259" t="s">
        <v>536</v>
      </c>
      <c r="D19" s="259" t="s">
        <v>29</v>
      </c>
      <c r="E19" s="259" t="s">
        <v>530</v>
      </c>
      <c r="F19" s="258" t="s">
        <v>527</v>
      </c>
      <c r="G19" s="258"/>
      <c r="H19" s="258"/>
      <c r="I19" s="258"/>
      <c r="J19" s="244" t="s">
        <v>528</v>
      </c>
      <c r="K19" s="245"/>
      <c r="M19" s="246" t="str">
        <f>K15+K16+K19+K20+K21+K18</f>
        <v>0</v>
      </c>
    </row>
    <row r="20" spans="1:13" customHeight="1" ht="20.25" s="1" customFormat="1">
      <c r="A20" s="260">
        <v>14</v>
      </c>
      <c r="B20" s="273" t="s">
        <v>336</v>
      </c>
      <c r="C20" s="261" t="s">
        <v>533</v>
      </c>
      <c r="D20" s="261" t="s">
        <v>29</v>
      </c>
      <c r="E20" s="269" t="s">
        <v>547</v>
      </c>
      <c r="F20" s="260" t="s">
        <v>527</v>
      </c>
      <c r="G20" s="260"/>
      <c r="H20" s="262"/>
      <c r="I20" s="262"/>
      <c r="K20" s="245">
        <v>17360000</v>
      </c>
    </row>
    <row r="21" spans="1:13" customHeight="1" ht="20.25" s="1" customFormat="1">
      <c r="A21" s="258">
        <v>15</v>
      </c>
      <c r="B21" s="259" t="s">
        <v>480</v>
      </c>
      <c r="C21" s="259" t="s">
        <v>533</v>
      </c>
      <c r="D21" s="259" t="s">
        <v>27</v>
      </c>
      <c r="E21" s="259" t="s">
        <v>548</v>
      </c>
      <c r="F21" s="258" t="s">
        <v>527</v>
      </c>
      <c r="G21" s="258"/>
      <c r="H21" s="265"/>
      <c r="I21" s="265"/>
      <c r="J21" s="1" t="s">
        <v>535</v>
      </c>
      <c r="K21" s="245">
        <v>7100000</v>
      </c>
    </row>
    <row r="22" spans="1:13" customHeight="1" ht="20.25" s="1" customFormat="1">
      <c r="A22" s="260">
        <v>16</v>
      </c>
      <c r="B22" s="261" t="s">
        <v>480</v>
      </c>
      <c r="C22" s="261" t="s">
        <v>536</v>
      </c>
      <c r="D22" s="261" t="s">
        <v>26</v>
      </c>
      <c r="E22" s="261" t="s">
        <v>549</v>
      </c>
      <c r="F22" s="260" t="s">
        <v>527</v>
      </c>
      <c r="G22" s="260"/>
      <c r="H22" s="260"/>
      <c r="I22" s="260"/>
      <c r="K22" s="245">
        <v>6610000</v>
      </c>
    </row>
    <row r="23" spans="1:13" customHeight="1" ht="20.25" s="1" customFormat="1">
      <c r="A23" s="267">
        <v>17</v>
      </c>
      <c r="B23" s="268" t="s">
        <v>550</v>
      </c>
      <c r="C23" s="268" t="s">
        <v>551</v>
      </c>
      <c r="D23" s="268" t="s">
        <v>24</v>
      </c>
      <c r="E23" s="268" t="s">
        <v>526</v>
      </c>
      <c r="F23" s="267" t="s">
        <v>527</v>
      </c>
      <c r="G23" s="267"/>
      <c r="H23" s="270"/>
      <c r="I23" s="270"/>
      <c r="J23" s="244" t="s">
        <v>552</v>
      </c>
      <c r="K23" s="245">
        <v>225000</v>
      </c>
    </row>
    <row r="24" spans="1:13" customHeight="1" ht="20.25" s="1" customFormat="1">
      <c r="A24" s="267">
        <v>18</v>
      </c>
      <c r="B24" s="268" t="s">
        <v>553</v>
      </c>
      <c r="C24" s="268" t="s">
        <v>551</v>
      </c>
      <c r="D24" s="268" t="s">
        <v>26</v>
      </c>
      <c r="E24" s="268" t="s">
        <v>526</v>
      </c>
      <c r="F24" s="267" t="s">
        <v>527</v>
      </c>
      <c r="G24" s="267"/>
      <c r="H24" s="270"/>
      <c r="I24" s="270"/>
      <c r="J24" s="244" t="s">
        <v>552</v>
      </c>
    </row>
    <row r="25" spans="1:13" customHeight="1" ht="20.25" s="1" customFormat="1">
      <c r="A25" s="267">
        <v>19</v>
      </c>
      <c r="B25" s="268" t="s">
        <v>554</v>
      </c>
      <c r="C25" s="268" t="s">
        <v>555</v>
      </c>
      <c r="D25" s="268" t="s">
        <v>26</v>
      </c>
      <c r="E25" s="268" t="s">
        <v>556</v>
      </c>
      <c r="F25" s="267" t="s">
        <v>527</v>
      </c>
      <c r="G25" s="267"/>
      <c r="H25" s="270"/>
      <c r="I25" s="270"/>
      <c r="J25" s="1" t="s">
        <v>535</v>
      </c>
    </row>
    <row r="26" spans="1:13" customHeight="1" ht="20.25" s="1" customFormat="1">
      <c r="A26" s="267">
        <v>20</v>
      </c>
      <c r="B26" s="268" t="s">
        <v>557</v>
      </c>
      <c r="C26" s="268" t="s">
        <v>558</v>
      </c>
      <c r="D26" s="268" t="s">
        <v>26</v>
      </c>
      <c r="E26" s="268" t="s">
        <v>559</v>
      </c>
      <c r="F26" s="267"/>
      <c r="G26" s="267"/>
      <c r="H26" s="270"/>
      <c r="I26" s="270"/>
      <c r="J26" s="1" t="s">
        <v>535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38" right="0.26" top="0.67" bottom="0.75" header="0.3" footer="0.3"/>
  <pageSetup paperSize="1" orientation="landscape" scale="9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Pedoman</vt:lpstr>
      <vt:lpstr>Anggaran</vt:lpstr>
      <vt:lpstr>Data Pegawai</vt:lpstr>
      <vt:lpstr>Data SPD</vt:lpstr>
      <vt:lpstr>Ka BPS</vt:lpstr>
      <vt:lpstr>D (2)</vt:lpstr>
      <vt:lpstr>ST (4)</vt:lpstr>
      <vt:lpstr>D</vt:lpstr>
      <vt:lpstr>Surat Tugas PLH</vt:lpstr>
      <vt:lpstr>Visum PLH</vt:lpstr>
      <vt:lpstr>Surat Tugas</vt:lpstr>
      <vt:lpstr>Visum</vt:lpstr>
      <vt:lpstr>Lamp (2)</vt:lpstr>
      <vt:lpstr>kw1 (2)</vt:lpstr>
      <vt:lpstr>Riil (2)</vt:lpstr>
      <vt:lpstr>ST (2)</vt:lpstr>
      <vt:lpstr>ST (3)</vt:lpstr>
      <vt:lpstr>Sheet4</vt:lpstr>
    </vt:vector>
  </TitlesOfParts>
  <Company>BPS Sulbar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</dc:creator>
  <cp:lastModifiedBy>Jaringan dan Rujukan Statistik</cp:lastModifiedBy>
  <dcterms:created xsi:type="dcterms:W3CDTF">2006-05-18T00:20:46+08:00</dcterms:created>
  <dcterms:modified xsi:type="dcterms:W3CDTF">2021-07-27T10:50:47+08:00</dcterms:modified>
  <dc:title/>
  <dc:description/>
  <dc:subject/>
  <cp:keywords/>
  <cp:category/>
</cp:coreProperties>
</file>