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985"/>
  </bookViews>
  <sheets>
    <sheet name="Data" sheetId="1" r:id="rId1"/>
    <sheet name="ST" sheetId="2" r:id="rId2"/>
    <sheet name="D" sheetId="3" r:id="rId3"/>
    <sheet name="B" sheetId="4" r:id="rId4"/>
  </sheets>
  <definedNames>
    <definedName name="_GoBack" localSheetId="1">ST!$A$1</definedName>
    <definedName name="OLE_LINK1" localSheetId="3">B!$A$1</definedName>
    <definedName name="_xlnm.Print_Area" localSheetId="3">B!$A$1:$F$49</definedName>
    <definedName name="_xlnm.Print_Area" localSheetId="2">D!$A$1:$J$40</definedName>
    <definedName name="_xlnm.Print_Area" localSheetId="1">ST!$A$1:$K$37</definedName>
  </definedNames>
  <calcPr calcId="152511"/>
</workbook>
</file>

<file path=xl/calcChain.xml><?xml version="1.0" encoding="utf-8"?>
<calcChain xmlns="http://schemas.openxmlformats.org/spreadsheetml/2006/main">
  <c r="A34" i="4" l="1"/>
  <c r="D34" i="4"/>
  <c r="A33" i="4"/>
  <c r="D33" i="4"/>
  <c r="A30" i="4"/>
  <c r="A29" i="4"/>
  <c r="D29" i="4" s="1"/>
  <c r="F26" i="4"/>
  <c r="F25" i="4"/>
  <c r="D24" i="4"/>
  <c r="A24" i="4"/>
  <c r="D23" i="4"/>
  <c r="A23" i="4"/>
  <c r="A19" i="4"/>
  <c r="D19" i="4" s="1"/>
  <c r="D14" i="4"/>
  <c r="D13" i="4"/>
  <c r="D7" i="4"/>
  <c r="F33" i="2" s="1"/>
  <c r="D6" i="4"/>
  <c r="F32" i="2" s="1"/>
  <c r="F4" i="4"/>
  <c r="C16" i="4" s="1"/>
  <c r="F40" i="3"/>
  <c r="A44" i="4" s="1"/>
  <c r="D44" i="4" s="1"/>
  <c r="F39" i="3"/>
  <c r="A43" i="4" s="1"/>
  <c r="D43" i="4" s="1"/>
  <c r="F35" i="3"/>
  <c r="A39" i="4" s="1"/>
  <c r="I33" i="3"/>
  <c r="F30" i="2" s="1"/>
  <c r="E29" i="3"/>
  <c r="E28" i="3"/>
  <c r="E23" i="3"/>
  <c r="F17" i="4" s="1"/>
  <c r="E22" i="3"/>
  <c r="E21" i="3"/>
  <c r="E20" i="3"/>
  <c r="F3" i="4" s="1"/>
  <c r="E19" i="3"/>
  <c r="F1" i="4" s="1"/>
  <c r="C35" i="4" s="1"/>
  <c r="D18" i="3"/>
  <c r="D16" i="3"/>
  <c r="C10" i="2" s="1"/>
  <c r="E15" i="3"/>
  <c r="E14" i="3"/>
  <c r="E13" i="3"/>
  <c r="I12" i="3"/>
  <c r="D12" i="3"/>
  <c r="C24" i="2" s="1"/>
  <c r="D10" i="3"/>
  <c r="A8" i="3"/>
  <c r="H38" i="2"/>
  <c r="F35" i="2"/>
  <c r="A8" i="2"/>
  <c r="C27" i="2" l="1"/>
  <c r="C37" i="4"/>
  <c r="C26" i="4"/>
  <c r="F27" i="4" s="1"/>
  <c r="C15" i="4"/>
  <c r="F15" i="4" s="1"/>
</calcChain>
</file>

<file path=xl/sharedStrings.xml><?xml version="1.0" encoding="utf-8"?>
<sst xmlns="http://schemas.openxmlformats.org/spreadsheetml/2006/main" count="182" uniqueCount="124">
  <si>
    <t>No</t>
  </si>
  <si>
    <t>Tanggal</t>
  </si>
  <si>
    <t>NIP</t>
  </si>
  <si>
    <t>Nama</t>
  </si>
  <si>
    <t>Pangkat</t>
  </si>
  <si>
    <t>Jabatan</t>
  </si>
  <si>
    <t>Tingkat PD</t>
  </si>
  <si>
    <t>Tujuan</t>
  </si>
  <si>
    <t>Alat Angkt</t>
  </si>
  <si>
    <t>Kota Asal</t>
  </si>
  <si>
    <t>Kota Tujuan</t>
  </si>
  <si>
    <t>Waktu</t>
  </si>
  <si>
    <t>Tanggal Berangkat</t>
  </si>
  <si>
    <t>Kembali</t>
  </si>
  <si>
    <t>Satker</t>
  </si>
  <si>
    <t>Program</t>
  </si>
  <si>
    <t>Kegiatan/Output/Komponen</t>
  </si>
  <si>
    <t>Akun</t>
  </si>
  <si>
    <t>Jabatan Penanda Tangan SPD</t>
  </si>
  <si>
    <t>Nama Penanda Tangan SPPD</t>
  </si>
  <si>
    <t>NIP Penanda Tangan SPPD</t>
  </si>
  <si>
    <t>Transport</t>
  </si>
  <si>
    <t>Hotel</t>
  </si>
  <si>
    <t>Harian</t>
  </si>
  <si>
    <t>Nama Pejabat Asal</t>
  </si>
  <si>
    <t>NIP Pejabat  Asal</t>
  </si>
  <si>
    <t>Jabatan B1</t>
  </si>
  <si>
    <t>Jabatan B2</t>
  </si>
  <si>
    <t>Nama Pejabat Tujuan1</t>
  </si>
  <si>
    <t>NIP Pejabat Tujuan1</t>
  </si>
  <si>
    <t>Pejabat ST</t>
  </si>
  <si>
    <t>Bulan</t>
  </si>
  <si>
    <t>Tanggal Surat Tugas</t>
  </si>
  <si>
    <t>001</t>
  </si>
  <si>
    <t>Mamuju</t>
  </si>
  <si>
    <t>Pejabat Pembuat Komitmen</t>
  </si>
  <si>
    <t>BADAN PUSAT STATISTIK</t>
  </si>
  <si>
    <t>PROVINSI SULAWESI BARAT</t>
  </si>
  <si>
    <t>118</t>
  </si>
  <si>
    <t>SURAT TUGAS</t>
  </si>
  <si>
    <t>Menimbang</t>
  </si>
  <si>
    <t>:</t>
  </si>
  <si>
    <t>Dasar</t>
  </si>
  <si>
    <t>1.</t>
  </si>
  <si>
    <t>Undang-undang Nomor 16 Tahun 1997, Tentang Statistik</t>
  </si>
  <si>
    <t>2.</t>
  </si>
  <si>
    <t>Peraturan Pemerintah Nomor 51 Tahun 1999, tentang Penyelenggaraan Statistik;</t>
  </si>
  <si>
    <t>3.</t>
  </si>
  <si>
    <t>Peraturan Pemerintah Nomor 45 Tahun 2013, tentang Tata Cara pelaksanaan Anggaran Pendapatan  dan Belanja Negara;</t>
  </si>
  <si>
    <t>4.</t>
  </si>
  <si>
    <t>Peraturan Presiden Republik Indonesia Nomor 86 Tahun 2007 tentang Badan Pusat Statistik;</t>
  </si>
  <si>
    <t>5.</t>
  </si>
  <si>
    <t>Peraturan Kepala Badan Pusat Statistik Nomor 7 Tahun 2008 tentang Organisasi dan tata Kerja Badan Pusat statistik;</t>
  </si>
  <si>
    <t>6.</t>
  </si>
  <si>
    <t>Keputusan Kepala Badan Pusat Statistik Nomor 121 Tahun 2001, tentang organisasi dan Tata Kerja Badan Pusat Statistik di daerah;</t>
  </si>
  <si>
    <t xml:space="preserve"> </t>
  </si>
  <si>
    <t>Memberi Perintah;</t>
  </si>
  <si>
    <t>Kepada</t>
  </si>
  <si>
    <t xml:space="preserve">: </t>
  </si>
  <si>
    <t xml:space="preserve"> 2.</t>
  </si>
  <si>
    <t>5. Suherman Bontong, SP</t>
  </si>
  <si>
    <t xml:space="preserve"> 3.</t>
  </si>
  <si>
    <t>6. Muhammad Hanif Naufal, SST</t>
  </si>
  <si>
    <t>Untuk</t>
  </si>
  <si>
    <t xml:space="preserve">  </t>
  </si>
  <si>
    <t>.</t>
  </si>
  <si>
    <t>Terima  Kasih  telah  berpartisipasi mewujudkan birokrasi bersih dengan tidak memberikan imbalan apapun atas pelayanan kami</t>
  </si>
  <si>
    <t>Kementerian Negara / Lembaga :</t>
  </si>
  <si>
    <t>Lembar ke</t>
  </si>
  <si>
    <t>Kode No.</t>
  </si>
  <si>
    <t>Nomor</t>
  </si>
  <si>
    <t>Nama/NIP Pegawai yang melaksanakan perjalanan dinas</t>
  </si>
  <si>
    <t>/</t>
  </si>
  <si>
    <t>a.</t>
  </si>
  <si>
    <t>Pangkat dan Golongan</t>
  </si>
  <si>
    <t>b.</t>
  </si>
  <si>
    <t>Jabatan/Instansi</t>
  </si>
  <si>
    <t>c.</t>
  </si>
  <si>
    <t>Tingkat Biaya Perjalanan Dinas</t>
  </si>
  <si>
    <t xml:space="preserve">c.   </t>
  </si>
  <si>
    <t>Maksud perjalanan dinas</t>
  </si>
  <si>
    <t>Alat angkutan yang dipergunakan</t>
  </si>
  <si>
    <t>Tempat berangkat</t>
  </si>
  <si>
    <t xml:space="preserve">a.  </t>
  </si>
  <si>
    <t>Tempat tujuan</t>
  </si>
  <si>
    <t xml:space="preserve">b.   </t>
  </si>
  <si>
    <t>Lamanya perjalanan dinas</t>
  </si>
  <si>
    <t>Hari</t>
  </si>
  <si>
    <t>Tanggal berangkat</t>
  </si>
  <si>
    <t>Tanggal harus kembali / tiba di tempat baru *)</t>
  </si>
  <si>
    <t>Pengikut :                   Nama</t>
  </si>
  <si>
    <t>Tanggal Lahir</t>
  </si>
  <si>
    <t>Keterangan</t>
  </si>
  <si>
    <t>Instansi</t>
  </si>
  <si>
    <t>Keterangan lain-lain</t>
  </si>
  <si>
    <t>*) Coret yang tidak perlu</t>
  </si>
  <si>
    <t>Dikeluarkan di</t>
  </si>
  <si>
    <t xml:space="preserve">                                                                                              </t>
  </si>
  <si>
    <t>I. Berangkat dari</t>
  </si>
  <si>
    <t xml:space="preserve">  (tempat kedudukan)</t>
  </si>
  <si>
    <t xml:space="preserve">  Ke</t>
  </si>
  <si>
    <t xml:space="preserve">  Pada tanggal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</si>
  <si>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</si>
  <si>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</si>
  <si>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 xml:space="preserve">             </t>
  </si>
  <si>
    <t>II. Tiba di</t>
  </si>
  <si>
    <t>Berangkat dari</t>
  </si>
  <si>
    <t xml:space="preserve">    Pada tanggal</t>
  </si>
  <si>
    <t>Ke</t>
  </si>
  <si>
    <t>Pada tanggal</t>
  </si>
  <si>
    <t xml:space="preserve">                                                                 </t>
  </si>
  <si>
    <t xml:space="preserve">          </t>
  </si>
  <si>
    <t>P</t>
  </si>
  <si>
    <t>III. Tiba di</t>
  </si>
  <si>
    <t xml:space="preserve">     Pada tanggal</t>
  </si>
  <si>
    <t>IV. Tiba di</t>
  </si>
  <si>
    <t>Telah diperiksa dengan keterangan bahwa perjalanan tersebut atas perintahnya dan semata-mata untuk kepentingan jabatan dalam waktu yang sesingkat-singkatnya.</t>
  </si>
  <si>
    <t xml:space="preserve">    (tempat kedudukan)</t>
  </si>
  <si>
    <t xml:space="preserve">           </t>
  </si>
  <si>
    <t>VI. PERHATIAN :</t>
  </si>
  <si>
    <t xml:space="preserve">         PPK yang menerbitkan SPD, pegawai yang melakukan perjalanan dinas, para pejabat yang mengesahkan tanggal </t>
  </si>
  <si>
    <t xml:space="preserve">        berangkat / tiba, serta bendahara pengeluaran bertanggung jawab berdasarkan peraturan - peraturan Keuangan </t>
  </si>
  <si>
    <t xml:space="preserve">        Negara apabila negara menderita rugi akibat kesalahan, kelalaian, dan kealpaannya.</t>
  </si>
  <si>
    <t>/SPD/2021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</si>
</sst>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_(* #,##0_);_(* \(#,##0\);_(* &quot;-&quot;??_);_(@_)"/>
    <numFmt numFmtId="165" formatCode="000"/>
    <numFmt numFmtId="166" formatCode="[$-421]dd\ mmmm\ yyyy;@"/>
    <numFmt numFmtId="167" formatCode="dd/mm/yy;@"/>
    <numFmt numFmtId="168" formatCode="###\ ###\ ##0"/>
  </numFmts>
  <fonts count="24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1"/>
      <color rgb="FF000000"/>
      <name val="Arial"/>
    </font>
    <font>
      <b/>
      <i/>
      <sz val="14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FFFFFF"/>
      <name val="Arial"/>
    </font>
    <font>
      <b/>
      <sz val="9"/>
      <color rgb="FF000000"/>
      <name val="Arial"/>
    </font>
    <font>
      <i/>
      <sz val="8"/>
      <color rgb="FF000000"/>
      <name val="Arial"/>
    </font>
    <font>
      <sz val="8"/>
      <color rgb="FF000000"/>
      <name val="Arial"/>
    </font>
    <font>
      <u/>
      <sz val="9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rgb="FFFFFFFF"/>
      <name val="Arial"/>
    </font>
    <font>
      <sz val="11"/>
      <color rgb="FFFFFFFF"/>
      <name val="Arial"/>
    </font>
    <font>
      <b/>
      <sz val="10"/>
      <color rgb="FFFFFFFF"/>
      <name val="Arial"/>
    </font>
    <font>
      <b/>
      <sz val="7"/>
      <color rgb="FF000000"/>
      <name val="Arial"/>
    </font>
    <font>
      <b/>
      <u/>
      <sz val="12"/>
      <color rgb="FF000000"/>
      <name val="Arial"/>
    </font>
    <font>
      <b/>
      <u/>
      <sz val="9"/>
      <color rgb="FF000000"/>
      <name val="Arial"/>
    </font>
    <font>
      <b/>
      <sz val="9"/>
      <color rgb="FFFFFFFF"/>
      <name val="Arial"/>
    </font>
    <font>
      <b/>
      <u/>
      <sz val="9"/>
      <color rgb="FFFFFFFF"/>
      <name val="Arial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7" fillId="0" borderId="12" xfId="0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7" fillId="0" borderId="1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left" vertical="center" wrapText="1" indent="1"/>
    </xf>
    <xf numFmtId="0" fontId="7" fillId="0" borderId="1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 indent="1"/>
    </xf>
    <xf numFmtId="0" fontId="7" fillId="0" borderId="10" xfId="0" applyFont="1" applyFill="1" applyBorder="1"/>
    <xf numFmtId="0" fontId="7" fillId="0" borderId="0" xfId="0" applyFont="1" applyFill="1"/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9" fillId="0" borderId="12" xfId="0" applyFont="1" applyFill="1" applyBorder="1" applyAlignment="1" applyProtection="1">
      <alignment vertical="center" wrapText="1"/>
      <protection locked="0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3" xfId="0" applyFont="1" applyFill="1" applyBorder="1" applyAlignment="1" applyProtection="1">
      <alignment vertical="center" wrapText="1"/>
      <protection locked="0"/>
    </xf>
    <xf numFmtId="0" fontId="7" fillId="0" borderId="0" xfId="0" quotePrefix="1" applyFont="1" applyFill="1" applyAlignment="1">
      <alignment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top" wrapText="1" indent="1"/>
    </xf>
    <xf numFmtId="0" fontId="7" fillId="0" borderId="3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left" vertical="top" indent="1"/>
    </xf>
    <xf numFmtId="0" fontId="7" fillId="0" borderId="0" xfId="0" applyFont="1" applyFill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 indent="1"/>
    </xf>
    <xf numFmtId="0" fontId="9" fillId="0" borderId="1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left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0" fillId="0" borderId="11" xfId="0" applyFill="1" applyBorder="1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0" fontId="0" fillId="0" borderId="0" xfId="0" quotePrefix="1" applyFill="1" applyAlignment="1">
      <alignment vertical="center"/>
    </xf>
    <xf numFmtId="0" fontId="0" fillId="0" borderId="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indent="1"/>
    </xf>
    <xf numFmtId="0" fontId="0" fillId="0" borderId="13" xfId="0" applyFill="1" applyBorder="1" applyAlignment="1">
      <alignment horizontal="left" vertical="top"/>
    </xf>
    <xf numFmtId="0" fontId="0" fillId="0" borderId="8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right" vertical="top"/>
    </xf>
    <xf numFmtId="0" fontId="0" fillId="0" borderId="6" xfId="0" applyFill="1" applyBorder="1" applyAlignment="1">
      <alignment vertical="top"/>
    </xf>
    <xf numFmtId="0" fontId="0" fillId="0" borderId="3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/>
    </xf>
    <xf numFmtId="41" fontId="0" fillId="0" borderId="0" xfId="0" applyNumberFormat="1" applyFill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12" xfId="0" quotePrefix="1" applyFill="1" applyBorder="1" applyAlignment="1">
      <alignment vertical="center" wrapText="1"/>
    </xf>
    <xf numFmtId="0" fontId="0" fillId="0" borderId="17" xfId="0" applyFill="1" applyBorder="1" applyAlignment="1">
      <alignment horizontal="right" vertical="center"/>
    </xf>
    <xf numFmtId="0" fontId="0" fillId="0" borderId="17" xfId="0" applyFill="1" applyBorder="1" applyAlignment="1">
      <alignment vertical="center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12" xfId="0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0" fillId="0" borderId="10" xfId="0" applyFill="1" applyBorder="1" applyAlignment="1" applyProtection="1">
      <alignment horizontal="right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right" vertical="center" wrapText="1"/>
      <protection locked="0"/>
    </xf>
    <xf numFmtId="0" fontId="0" fillId="0" borderId="5" xfId="0" quotePrefix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quotePrefix="1" applyFill="1" applyBorder="1" applyAlignment="1" applyProtection="1">
      <alignment vertical="center" wrapText="1"/>
      <protection locked="0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/>
    </xf>
    <xf numFmtId="0" fontId="0" fillId="0" borderId="19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 applyProtection="1">
      <alignment vertical="center"/>
      <protection locked="0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7" fillId="0" borderId="12" xfId="0" applyFont="1" applyFill="1" applyBorder="1" applyAlignment="1">
      <alignment horizontal="justify" vertical="center" wrapText="1"/>
    </xf>
    <xf numFmtId="0" fontId="0" fillId="0" borderId="5" xfId="0" quotePrefix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/>
    </xf>
    <xf numFmtId="0" fontId="0" fillId="0" borderId="0" xfId="0" quotePrefix="1" applyFill="1" applyAlignment="1">
      <alignment vertical="top"/>
    </xf>
    <xf numFmtId="0" fontId="0" fillId="0" borderId="12" xfId="0" applyFill="1" applyBorder="1" applyAlignment="1">
      <alignment vertical="center"/>
    </xf>
    <xf numFmtId="0" fontId="0" fillId="0" borderId="5" xfId="0" applyFill="1" applyBorder="1" applyAlignment="1" applyProtection="1">
      <alignment vertical="center"/>
      <protection locked="0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center" vertical="top" wrapText="1"/>
    </xf>
    <xf numFmtId="0" fontId="9" fillId="0" borderId="12" xfId="0" applyFont="1" applyFill="1" applyBorder="1" applyAlignment="1">
      <alignment vertical="top"/>
    </xf>
    <xf numFmtId="0" fontId="12" fillId="0" borderId="3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0" fillId="0" borderId="10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64" fontId="7" fillId="0" borderId="12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justify" vertical="top" wrapText="1"/>
    </xf>
    <xf numFmtId="0" fontId="4" fillId="0" borderId="0" xfId="0" quotePrefix="1" applyFont="1" applyFill="1" applyAlignment="1">
      <alignment horizontal="left" vertical="top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vertical="top" wrapText="1"/>
      <protection locked="0"/>
    </xf>
    <xf numFmtId="0" fontId="15" fillId="0" borderId="10" xfId="0" quotePrefix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5" fillId="0" borderId="12" xfId="0" applyFont="1" applyFill="1" applyBorder="1" applyAlignment="1">
      <alignment vertical="center" wrapText="1"/>
    </xf>
    <xf numFmtId="165" fontId="0" fillId="0" borderId="0" xfId="0" quotePrefix="1" applyNumberFormat="1" applyFill="1" applyAlignment="1" applyProtection="1">
      <alignment horizontal="right" vertical="center"/>
      <protection locked="0"/>
    </xf>
    <xf numFmtId="0" fontId="15" fillId="0" borderId="1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0" fillId="0" borderId="17" xfId="0" quotePrefix="1" applyFill="1" applyBorder="1" applyAlignment="1">
      <alignment horizontal="center" vertical="center"/>
    </xf>
    <xf numFmtId="0" fontId="15" fillId="0" borderId="13" xfId="0" applyFont="1" applyFill="1" applyBorder="1" applyAlignment="1" applyProtection="1">
      <alignment vertical="center" wrapText="1"/>
      <protection locked="0"/>
    </xf>
    <xf numFmtId="3" fontId="2" fillId="0" borderId="0" xfId="0" applyNumberFormat="1" applyFont="1" applyFill="1" applyAlignment="1">
      <alignment vertical="center"/>
    </xf>
    <xf numFmtId="0" fontId="7" fillId="2" borderId="12" xfId="0" applyFont="1" applyFill="1" applyBorder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166" fontId="7" fillId="2" borderId="12" xfId="0" applyNumberFormat="1" applyFont="1" applyFill="1" applyBorder="1" applyAlignment="1">
      <alignment horizontal="left" vertical="center" wrapText="1"/>
    </xf>
    <xf numFmtId="166" fontId="7" fillId="2" borderId="12" xfId="0" quotePrefix="1" applyNumberFormat="1" applyFont="1" applyFill="1" applyBorder="1" applyAlignment="1">
      <alignment horizontal="left" vertical="center" wrapText="1"/>
    </xf>
    <xf numFmtId="0" fontId="16" fillId="0" borderId="0" xfId="0" quotePrefix="1" applyFont="1" applyFill="1" applyAlignment="1">
      <alignment vertical="center"/>
    </xf>
    <xf numFmtId="166" fontId="15" fillId="2" borderId="12" xfId="0" applyNumberFormat="1" applyFont="1" applyFill="1" applyBorder="1" applyAlignment="1">
      <alignment horizontal="left" vertical="center" wrapText="1"/>
    </xf>
    <xf numFmtId="0" fontId="15" fillId="0" borderId="12" xfId="0" applyFont="1" applyFill="1" applyBorder="1" applyAlignment="1" applyProtection="1">
      <alignment vertical="center" wrapText="1"/>
      <protection locked="0"/>
    </xf>
    <xf numFmtId="166" fontId="15" fillId="0" borderId="12" xfId="0" applyNumberFormat="1" applyFont="1" applyFill="1" applyBorder="1" applyAlignment="1">
      <alignment vertical="center" wrapText="1"/>
    </xf>
    <xf numFmtId="0" fontId="4" fillId="0" borderId="10" xfId="0" applyFont="1" applyFill="1" applyBorder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" fontId="11" fillId="0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justify" vertical="top" wrapText="1"/>
    </xf>
    <xf numFmtId="3" fontId="2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center"/>
      <protection locked="0"/>
    </xf>
    <xf numFmtId="166" fontId="0" fillId="0" borderId="5" xfId="0" applyNumberFormat="1" applyFill="1" applyBorder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center"/>
      <protection locked="0"/>
    </xf>
    <xf numFmtId="166" fontId="0" fillId="0" borderId="5" xfId="0" applyNumberFormat="1" applyFill="1" applyBorder="1" applyAlignment="1">
      <alignment horizontal="left" vertical="center"/>
    </xf>
    <xf numFmtId="0" fontId="0" fillId="0" borderId="2" xfId="0" applyFill="1" applyBorder="1" applyAlignment="1" applyProtection="1">
      <alignment horizontal="left" vertical="center" indent="1"/>
      <protection locked="0"/>
    </xf>
    <xf numFmtId="0" fontId="0" fillId="0" borderId="17" xfId="0" applyFill="1" applyBorder="1" applyAlignment="1" applyProtection="1">
      <alignment horizontal="left" vertical="center" indent="1"/>
      <protection locked="0"/>
    </xf>
    <xf numFmtId="0" fontId="0" fillId="0" borderId="2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/>
      <protection locked="0"/>
    </xf>
    <xf numFmtId="14" fontId="0" fillId="0" borderId="11" xfId="0" quotePrefix="1" applyNumberFormat="1" applyFill="1" applyBorder="1" applyAlignment="1" applyProtection="1">
      <alignment horizontal="center" vertical="top"/>
      <protection locked="0"/>
    </xf>
    <xf numFmtId="14" fontId="0" fillId="0" borderId="3" xfId="0" applyNumberFormat="1" applyFill="1" applyBorder="1" applyAlignment="1" applyProtection="1">
      <alignment horizontal="center" vertical="top"/>
      <protection locked="0"/>
    </xf>
    <xf numFmtId="14" fontId="0" fillId="0" borderId="13" xfId="0" applyNumberFormat="1" applyFill="1" applyBorder="1" applyAlignment="1" applyProtection="1">
      <alignment horizontal="center" vertical="top"/>
      <protection locked="0"/>
    </xf>
    <xf numFmtId="0" fontId="13" fillId="0" borderId="0" xfId="0" applyFont="1" applyFill="1" applyAlignment="1">
      <alignment horizontal="center" vertical="center"/>
    </xf>
    <xf numFmtId="168" fontId="4" fillId="0" borderId="17" xfId="0" applyNumberFormat="1" applyFont="1" applyFill="1" applyBorder="1" applyAlignment="1" applyProtection="1">
      <alignment horizontal="left" vertical="center"/>
      <protection locked="0"/>
    </xf>
    <xf numFmtId="168" fontId="4" fillId="0" borderId="22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66" fontId="0" fillId="0" borderId="0" xfId="0" applyNumberFormat="1" applyFill="1" applyAlignment="1" applyProtection="1">
      <alignment horizontal="left" vertical="center"/>
      <protection locked="0"/>
    </xf>
    <xf numFmtId="0" fontId="0" fillId="0" borderId="2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5" xfId="0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left" vertical="center" wrapText="1"/>
      <protection locked="0"/>
    </xf>
    <xf numFmtId="0" fontId="0" fillId="0" borderId="3" xfId="0" applyFill="1" applyBorder="1" applyAlignment="1">
      <alignment horizontal="left" vertical="center" wrapText="1"/>
    </xf>
    <xf numFmtId="0" fontId="0" fillId="0" borderId="11" xfId="0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167" fontId="21" fillId="0" borderId="4" xfId="0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3" fontId="22" fillId="0" borderId="10" xfId="0" applyNumberFormat="1" applyFont="1" applyFill="1" applyBorder="1" applyAlignment="1">
      <alignment horizontal="center" wrapText="1"/>
    </xf>
    <xf numFmtId="0" fontId="22" fillId="0" borderId="0" xfId="0" applyFont="1" applyFill="1" applyAlignment="1">
      <alignment horizontal="center" wrapText="1"/>
    </xf>
    <xf numFmtId="0" fontId="22" fillId="0" borderId="12" xfId="0" applyFont="1" applyFill="1" applyBorder="1" applyAlignment="1">
      <alignment horizontal="center" wrapText="1"/>
    </xf>
    <xf numFmtId="3" fontId="22" fillId="0" borderId="0" xfId="0" applyNumberFormat="1" applyFont="1" applyFill="1" applyAlignment="1">
      <alignment horizontal="center" wrapText="1"/>
    </xf>
    <xf numFmtId="3" fontId="22" fillId="0" borderId="12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7" fillId="0" borderId="1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20" fillId="0" borderId="12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justify" vertical="top" wrapText="1"/>
    </xf>
    <xf numFmtId="0" fontId="7" fillId="0" borderId="3" xfId="0" applyFont="1" applyFill="1" applyBorder="1" applyAlignment="1">
      <alignment horizontal="justify" vertical="top" wrapText="1"/>
    </xf>
    <xf numFmtId="0" fontId="7" fillId="0" borderId="13" xfId="0" applyFont="1" applyFill="1" applyBorder="1" applyAlignment="1">
      <alignment horizontal="justify" vertical="top" wrapText="1"/>
    </xf>
    <xf numFmtId="0" fontId="7" fillId="0" borderId="10" xfId="0" applyFont="1" applyFill="1" applyBorder="1" applyAlignment="1">
      <alignment horizontal="justify" vertical="top" wrapText="1"/>
    </xf>
    <xf numFmtId="0" fontId="7" fillId="0" borderId="0" xfId="0" applyFont="1" applyFill="1" applyAlignment="1">
      <alignment horizontal="justify" vertical="top" wrapText="1"/>
    </xf>
    <xf numFmtId="0" fontId="7" fillId="0" borderId="12" xfId="0" applyFont="1" applyFill="1" applyBorder="1" applyAlignment="1">
      <alignment horizontal="justify" vertical="top" wrapText="1"/>
    </xf>
    <xf numFmtId="0" fontId="7" fillId="0" borderId="10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23" fillId="0" borderId="24" xfId="0" quotePrefix="1" applyFont="1" applyFill="1" applyBorder="1" applyAlignment="1">
      <alignment horizontal="center" vertical="center" wrapText="1"/>
    </xf>
    <xf numFmtId="167" fontId="23" fillId="2" borderId="24" xfId="0" quotePrefix="1" applyNumberFormat="1" applyFont="1" applyFill="1" applyBorder="1" applyAlignment="1" applyProtection="1">
      <alignment vertical="center" wrapText="1"/>
      <protection locked="0"/>
    </xf>
    <xf numFmtId="49" fontId="23" fillId="2" borderId="24" xfId="0" applyNumberFormat="1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 applyProtection="1">
      <alignment horizontal="left" vertical="center" wrapText="1"/>
      <protection locked="0"/>
    </xf>
    <xf numFmtId="167" fontId="23" fillId="0" borderId="24" xfId="0" quotePrefix="1" applyNumberFormat="1" applyFont="1" applyFill="1" applyBorder="1" applyAlignment="1" applyProtection="1">
      <alignment horizontal="center" vertical="center" wrapText="1"/>
      <protection locked="0"/>
    </xf>
    <xf numFmtId="3" fontId="23" fillId="0" borderId="24" xfId="0" quotePrefix="1" applyNumberFormat="1" applyFont="1" applyFill="1" applyBorder="1" applyAlignment="1">
      <alignment vertical="center" wrapText="1"/>
    </xf>
    <xf numFmtId="1" fontId="23" fillId="0" borderId="24" xfId="0" applyNumberFormat="1" applyFont="1" applyFill="1" applyBorder="1" applyAlignment="1">
      <alignment vertical="center" wrapText="1"/>
    </xf>
    <xf numFmtId="0" fontId="23" fillId="0" borderId="24" xfId="0" applyFont="1" applyFill="1" applyBorder="1" applyAlignment="1" applyProtection="1">
      <alignment vertical="center" wrapText="1"/>
      <protection locked="0"/>
    </xf>
    <xf numFmtId="3" fontId="23" fillId="0" borderId="24" xfId="0" applyNumberFormat="1" applyFont="1" applyFill="1" applyBorder="1" applyAlignment="1">
      <alignment horizontal="center" vertical="center" wrapText="1"/>
    </xf>
    <xf numFmtId="3" fontId="23" fillId="0" borderId="24" xfId="0" applyNumberFormat="1" applyFont="1" applyFill="1" applyBorder="1" applyAlignment="1">
      <alignment vertical="center" wrapText="1"/>
    </xf>
    <xf numFmtId="0" fontId="23" fillId="0" borderId="24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66675</xdr:rowOff>
    </xdr:from>
    <xdr:to>
      <xdr:col>1</xdr:col>
      <xdr:colOff>161925</xdr:colOff>
      <xdr:row>4</xdr:row>
      <xdr:rowOff>104775</xdr:rowOff>
    </xdr:to>
    <xdr:pic>
      <xdr:nvPicPr>
        <xdr:cNvPr id="2049" name="Picture 1" descr="Description: C:\Users\KHOIRIYAH\Documents\VCD\Logo BP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5717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</xdr:row>
      <xdr:rowOff>85724</xdr:rowOff>
    </xdr:from>
    <xdr:to>
      <xdr:col>10</xdr:col>
      <xdr:colOff>476250</xdr:colOff>
      <xdr:row>3</xdr:row>
      <xdr:rowOff>276224</xdr:rowOff>
    </xdr:to>
    <xdr:pic>
      <xdr:nvPicPr>
        <xdr:cNvPr id="205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276224"/>
          <a:ext cx="15621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B5" sqref="B5"/>
    </sheetView>
  </sheetViews>
  <sheetFormatPr defaultRowHeight="12.75" x14ac:dyDescent="0.2"/>
  <cols>
    <col min="1" max="1" width="3.85546875" customWidth="1"/>
    <col min="3" max="3" width="18.7109375" customWidth="1"/>
  </cols>
  <sheetData>
    <row r="1" spans="1:35" ht="45" customHeight="1" x14ac:dyDescent="0.2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9</v>
      </c>
      <c r="K1" s="198" t="s">
        <v>10</v>
      </c>
      <c r="L1" s="198" t="s">
        <v>11</v>
      </c>
      <c r="M1" s="198" t="s">
        <v>12</v>
      </c>
      <c r="N1" s="198" t="s">
        <v>13</v>
      </c>
      <c r="O1" s="198" t="s">
        <v>14</v>
      </c>
      <c r="P1" s="198" t="s">
        <v>15</v>
      </c>
      <c r="Q1" s="198" t="s">
        <v>16</v>
      </c>
      <c r="R1" s="203" t="s">
        <v>17</v>
      </c>
      <c r="S1" s="198" t="s">
        <v>18</v>
      </c>
      <c r="T1" s="198" t="s">
        <v>19</v>
      </c>
      <c r="U1" s="198" t="s">
        <v>20</v>
      </c>
      <c r="V1" s="199" t="s">
        <v>21</v>
      </c>
      <c r="W1" s="199" t="s">
        <v>22</v>
      </c>
      <c r="X1" s="199" t="s">
        <v>23</v>
      </c>
      <c r="Y1" s="198" t="s">
        <v>24</v>
      </c>
      <c r="Z1" s="198" t="s">
        <v>25</v>
      </c>
      <c r="AA1" s="198" t="s">
        <v>26</v>
      </c>
      <c r="AB1" s="198" t="s">
        <v>27</v>
      </c>
      <c r="AC1" s="198" t="s">
        <v>28</v>
      </c>
      <c r="AD1" s="198" t="s">
        <v>29</v>
      </c>
      <c r="AE1" s="198" t="s">
        <v>26</v>
      </c>
      <c r="AF1" s="198" t="s">
        <v>27</v>
      </c>
      <c r="AG1" s="198" t="s">
        <v>30</v>
      </c>
      <c r="AH1" s="198" t="s">
        <v>31</v>
      </c>
      <c r="AI1" s="198" t="s">
        <v>32</v>
      </c>
    </row>
    <row r="2" spans="1:35" x14ac:dyDescent="0.2">
      <c r="A2" s="202">
        <v>1</v>
      </c>
      <c r="B2" s="202">
        <v>2</v>
      </c>
      <c r="C2" s="202">
        <v>3</v>
      </c>
      <c r="D2" s="202">
        <v>4</v>
      </c>
      <c r="E2" s="202">
        <v>5</v>
      </c>
      <c r="F2" s="202">
        <v>6</v>
      </c>
      <c r="G2" s="202">
        <v>7</v>
      </c>
      <c r="H2" s="202">
        <v>8</v>
      </c>
      <c r="I2" s="202">
        <v>9</v>
      </c>
      <c r="J2" s="202">
        <v>10</v>
      </c>
      <c r="K2" s="202">
        <v>11</v>
      </c>
      <c r="L2" s="202">
        <v>12</v>
      </c>
      <c r="M2" s="202">
        <v>13</v>
      </c>
      <c r="N2" s="202">
        <v>14</v>
      </c>
      <c r="O2" s="202">
        <v>15</v>
      </c>
      <c r="P2" s="202">
        <v>16</v>
      </c>
      <c r="Q2" s="202">
        <v>17</v>
      </c>
      <c r="R2" s="200">
        <v>18</v>
      </c>
      <c r="S2" s="202">
        <v>19</v>
      </c>
      <c r="T2" s="202">
        <v>20</v>
      </c>
      <c r="U2" s="202">
        <v>21</v>
      </c>
      <c r="V2" s="201">
        <v>22</v>
      </c>
      <c r="W2" s="201">
        <v>23</v>
      </c>
      <c r="X2" s="201">
        <v>24</v>
      </c>
      <c r="Y2" s="202">
        <v>25</v>
      </c>
      <c r="Z2" s="202">
        <v>26</v>
      </c>
      <c r="AA2" s="202">
        <v>27</v>
      </c>
      <c r="AB2" s="202">
        <v>28</v>
      </c>
      <c r="AC2" s="202">
        <v>29</v>
      </c>
      <c r="AD2" s="202">
        <v>30</v>
      </c>
      <c r="AE2" s="202">
        <v>31</v>
      </c>
      <c r="AF2" s="202">
        <v>32</v>
      </c>
      <c r="AG2" s="202">
        <v>33</v>
      </c>
      <c r="AH2" s="202">
        <v>34</v>
      </c>
      <c r="AI2" s="202">
        <v>35</v>
      </c>
    </row>
    <row r="3" spans="1:35" x14ac:dyDescent="0.2">
      <c r="A3" s="300"/>
      <c r="B3" s="301"/>
      <c r="C3" s="302"/>
      <c r="D3" s="303"/>
      <c r="E3" s="303"/>
      <c r="F3" s="303"/>
      <c r="G3" s="304"/>
      <c r="H3" s="303"/>
      <c r="I3" s="303"/>
      <c r="J3" s="303"/>
      <c r="K3" s="305"/>
      <c r="L3" s="303"/>
      <c r="M3" s="306"/>
      <c r="N3" s="306"/>
      <c r="O3" s="303"/>
      <c r="P3" s="303"/>
      <c r="Q3" s="307"/>
      <c r="R3" s="308"/>
      <c r="S3" s="303"/>
      <c r="T3" s="303"/>
      <c r="U3" s="309"/>
      <c r="V3" s="310"/>
      <c r="W3" s="310"/>
      <c r="X3" s="310"/>
      <c r="Y3" s="303"/>
      <c r="Z3" s="303"/>
      <c r="AA3" s="303"/>
      <c r="AB3" s="311"/>
      <c r="AC3" s="303"/>
      <c r="AD3" s="309"/>
      <c r="AE3" s="311"/>
      <c r="AF3" s="311"/>
      <c r="AG3" s="311"/>
      <c r="AH3" s="303"/>
      <c r="AI3" s="303"/>
    </row>
    <row r="4" spans="1:35" x14ac:dyDescent="0.2">
      <c r="A4" s="312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</row>
    <row r="5" spans="1:35" x14ac:dyDescent="0.2">
      <c r="A5" s="312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</row>
    <row r="6" spans="1:35" x14ac:dyDescent="0.2">
      <c r="A6" s="312"/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</row>
    <row r="7" spans="1:35" x14ac:dyDescent="0.2">
      <c r="A7" s="312"/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</row>
    <row r="8" spans="1:35" x14ac:dyDescent="0.2">
      <c r="A8" s="312"/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95"/>
  <sheetViews>
    <sheetView workbookViewId="0">
      <selection activeCell="P4" sqref="P4"/>
    </sheetView>
  </sheetViews>
  <sheetFormatPr defaultRowHeight="15" customHeight="1" x14ac:dyDescent="0.2"/>
  <cols>
    <col min="1" max="1" width="15.42578125" style="3" customWidth="1"/>
    <col min="2" max="2" width="2.85546875" style="147" customWidth="1"/>
    <col min="3" max="3" width="2.140625" style="5" customWidth="1"/>
    <col min="4" max="4" width="11" style="3" customWidth="1"/>
    <col min="5" max="5" width="16.28515625" style="3" customWidth="1"/>
    <col min="6" max="6" width="7.7109375" style="3" customWidth="1"/>
    <col min="7" max="7" width="11.5703125" style="3" customWidth="1"/>
    <col min="8" max="9" width="7.7109375" style="3" customWidth="1"/>
    <col min="10" max="10" width="1.7109375" style="3" customWidth="1"/>
    <col min="11" max="11" width="7.7109375" style="3" customWidth="1"/>
    <col min="12" max="12" width="5.140625" style="3" customWidth="1"/>
    <col min="13" max="13" width="0.85546875" style="3" customWidth="1"/>
    <col min="14" max="14" width="9.140625" style="3" customWidth="1"/>
  </cols>
  <sheetData>
    <row r="1" spans="1:13" ht="15" customHeight="1" x14ac:dyDescent="0.2">
      <c r="A1" s="150"/>
    </row>
    <row r="2" spans="1:13" ht="14.25" x14ac:dyDescent="0.2"/>
    <row r="3" spans="1:13" ht="15" customHeight="1" x14ac:dyDescent="0.2">
      <c r="A3" s="151"/>
      <c r="C3" s="196" t="s">
        <v>36</v>
      </c>
      <c r="F3" s="182"/>
      <c r="G3" s="182"/>
    </row>
    <row r="4" spans="1:13" ht="23.25" customHeight="1" x14ac:dyDescent="0.2">
      <c r="A4" s="151"/>
      <c r="C4" s="197" t="s">
        <v>37</v>
      </c>
      <c r="F4" s="182"/>
      <c r="G4" s="182"/>
    </row>
    <row r="5" spans="1:13" ht="15" customHeight="1" x14ac:dyDescent="0.2">
      <c r="A5" s="212"/>
      <c r="B5" s="212"/>
      <c r="C5" s="212"/>
      <c r="D5" s="212"/>
      <c r="E5" s="212"/>
      <c r="F5" s="213"/>
      <c r="G5" s="212"/>
      <c r="H5" s="212"/>
      <c r="I5" s="212"/>
      <c r="J5" s="212"/>
      <c r="K5" s="212"/>
      <c r="L5" s="163"/>
    </row>
    <row r="6" spans="1:13" ht="15" customHeight="1" x14ac:dyDescent="0.2">
      <c r="I6" s="188" t="s">
        <v>38</v>
      </c>
    </row>
    <row r="7" spans="1:13" ht="21" customHeight="1" x14ac:dyDescent="0.2">
      <c r="A7" s="211" t="s">
        <v>39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165"/>
      <c r="M7" s="165"/>
    </row>
    <row r="8" spans="1:13" s="4" customFormat="1" ht="12" customHeight="1" x14ac:dyDescent="0.2">
      <c r="A8" s="205" t="e">
        <f>"Nomor: "&amp;D!I6&amp;"/ST/XI/"&amp;VLOOKUP(D!$I$6,Data!$A$3:$AI$93,34)&amp;"2019"</f>
        <v>#N/A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164"/>
      <c r="M8" s="164"/>
    </row>
    <row r="9" spans="1:13" s="4" customFormat="1" ht="12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</row>
    <row r="10" spans="1:13" s="4" customFormat="1" ht="15" customHeight="1" x14ac:dyDescent="0.2">
      <c r="A10" s="153" t="s">
        <v>40</v>
      </c>
      <c r="B10" s="147" t="s">
        <v>41</v>
      </c>
      <c r="C10" s="207" t="e">
        <f>"Bahwa dalam rangka  "&amp;D!D16&amp; " Tahun 2019, maka dipandang perlu menugaskan Pegawai untuk melakukan kegiatan tersebut;"</f>
        <v>#N/A</v>
      </c>
      <c r="D10" s="207"/>
      <c r="E10" s="207"/>
      <c r="F10" s="207"/>
      <c r="G10" s="207"/>
      <c r="H10" s="207"/>
      <c r="I10" s="207"/>
      <c r="J10" s="207"/>
      <c r="K10" s="207"/>
      <c r="L10" s="152"/>
      <c r="M10" s="147"/>
    </row>
    <row r="11" spans="1:13" s="4" customFormat="1" ht="12" customHeight="1" x14ac:dyDescent="0.2">
      <c r="A11" s="147"/>
      <c r="B11" s="147"/>
      <c r="C11" s="207"/>
      <c r="D11" s="207"/>
      <c r="E11" s="207"/>
      <c r="F11" s="207"/>
      <c r="G11" s="207"/>
      <c r="H11" s="207"/>
      <c r="I11" s="207"/>
      <c r="J11" s="207"/>
      <c r="K11" s="207"/>
      <c r="L11" s="152"/>
      <c r="M11" s="147"/>
    </row>
    <row r="12" spans="1:13" s="4" customFormat="1" ht="30.75" customHeight="1" x14ac:dyDescent="0.2">
      <c r="A12" s="147"/>
      <c r="B12" s="147"/>
      <c r="C12" s="207"/>
      <c r="D12" s="207"/>
      <c r="E12" s="207"/>
      <c r="F12" s="207"/>
      <c r="G12" s="207"/>
      <c r="H12" s="207"/>
      <c r="I12" s="207"/>
      <c r="J12" s="207"/>
      <c r="K12" s="207"/>
      <c r="L12" s="152"/>
      <c r="M12" s="147"/>
    </row>
    <row r="13" spans="1:13" ht="10.5" customHeight="1" x14ac:dyDescent="0.2"/>
    <row r="14" spans="1:13" s="121" customFormat="1" ht="21.75" customHeight="1" x14ac:dyDescent="0.2">
      <c r="A14" s="154" t="s">
        <v>42</v>
      </c>
      <c r="B14" s="155" t="s">
        <v>41</v>
      </c>
      <c r="C14" s="156" t="s">
        <v>43</v>
      </c>
      <c r="D14" s="207" t="s">
        <v>44</v>
      </c>
      <c r="E14" s="207"/>
      <c r="F14" s="207"/>
      <c r="G14" s="207"/>
      <c r="H14" s="207"/>
      <c r="I14" s="207"/>
      <c r="J14" s="207"/>
      <c r="K14" s="207"/>
      <c r="L14" s="154"/>
      <c r="M14" s="153"/>
    </row>
    <row r="15" spans="1:13" s="121" customFormat="1" ht="31.5" customHeight="1" x14ac:dyDescent="0.2">
      <c r="A15" s="154"/>
      <c r="B15" s="155"/>
      <c r="C15" s="156" t="s">
        <v>45</v>
      </c>
      <c r="D15" s="207" t="s">
        <v>46</v>
      </c>
      <c r="E15" s="207"/>
      <c r="F15" s="207"/>
      <c r="G15" s="207"/>
      <c r="H15" s="207"/>
      <c r="I15" s="207"/>
      <c r="J15" s="207"/>
      <c r="K15" s="207"/>
      <c r="L15" s="154"/>
      <c r="M15" s="153"/>
    </row>
    <row r="16" spans="1:13" s="121" customFormat="1" ht="32.25" customHeight="1" x14ac:dyDescent="0.2">
      <c r="A16" s="154"/>
      <c r="B16" s="155"/>
      <c r="C16" s="156" t="s">
        <v>47</v>
      </c>
      <c r="D16" s="207" t="s">
        <v>48</v>
      </c>
      <c r="E16" s="207"/>
      <c r="F16" s="207"/>
      <c r="G16" s="207"/>
      <c r="H16" s="207"/>
      <c r="I16" s="207"/>
      <c r="J16" s="207"/>
      <c r="K16" s="207"/>
      <c r="L16" s="154"/>
      <c r="M16" s="153"/>
    </row>
    <row r="17" spans="1:19" s="121" customFormat="1" ht="32.25" customHeight="1" x14ac:dyDescent="0.2">
      <c r="A17" s="154"/>
      <c r="B17" s="155"/>
      <c r="C17" s="158" t="s">
        <v>49</v>
      </c>
      <c r="D17" s="207" t="s">
        <v>50</v>
      </c>
      <c r="E17" s="207"/>
      <c r="F17" s="207"/>
      <c r="G17" s="207"/>
      <c r="H17" s="207"/>
      <c r="I17" s="207"/>
      <c r="J17" s="207"/>
      <c r="K17" s="207"/>
      <c r="L17" s="154"/>
      <c r="M17" s="153"/>
    </row>
    <row r="18" spans="1:19" s="121" customFormat="1" ht="36" customHeight="1" x14ac:dyDescent="0.2">
      <c r="A18" s="154"/>
      <c r="B18" s="155"/>
      <c r="C18" s="158" t="s">
        <v>51</v>
      </c>
      <c r="D18" s="207" t="s">
        <v>52</v>
      </c>
      <c r="E18" s="207"/>
      <c r="F18" s="207"/>
      <c r="G18" s="207"/>
      <c r="H18" s="207"/>
      <c r="I18" s="207"/>
      <c r="J18" s="207"/>
      <c r="K18" s="207"/>
      <c r="L18" s="154"/>
      <c r="M18" s="153"/>
    </row>
    <row r="19" spans="1:19" s="121" customFormat="1" ht="34.5" customHeight="1" x14ac:dyDescent="0.2">
      <c r="A19" s="154"/>
      <c r="B19" s="155"/>
      <c r="C19" s="158" t="s">
        <v>53</v>
      </c>
      <c r="D19" s="207" t="s">
        <v>54</v>
      </c>
      <c r="E19" s="207"/>
      <c r="F19" s="207"/>
      <c r="G19" s="207"/>
      <c r="H19" s="207"/>
      <c r="I19" s="207"/>
      <c r="J19" s="207"/>
      <c r="K19" s="207"/>
      <c r="L19" s="154"/>
      <c r="M19" s="153"/>
    </row>
    <row r="20" spans="1:19" s="121" customFormat="1" ht="5.25" customHeight="1" x14ac:dyDescent="0.2">
      <c r="A20" s="154"/>
      <c r="B20" s="155"/>
      <c r="C20" s="156"/>
      <c r="D20" s="207" t="s">
        <v>55</v>
      </c>
      <c r="E20" s="207"/>
      <c r="F20" s="207"/>
      <c r="G20" s="207"/>
      <c r="H20" s="207"/>
      <c r="I20" s="207"/>
      <c r="J20" s="207"/>
      <c r="K20" s="207"/>
      <c r="L20" s="207"/>
      <c r="M20" s="153"/>
    </row>
    <row r="21" spans="1:19" s="121" customFormat="1" ht="13.5" customHeight="1" x14ac:dyDescent="0.2">
      <c r="A21" s="154"/>
      <c r="B21" s="155"/>
      <c r="C21" s="156"/>
      <c r="D21" s="157"/>
      <c r="E21" s="157"/>
      <c r="F21" s="157"/>
      <c r="G21" s="157"/>
      <c r="H21" s="157"/>
      <c r="I21" s="157"/>
      <c r="J21" s="157"/>
      <c r="K21" s="157"/>
      <c r="L21" s="157"/>
      <c r="M21" s="153"/>
    </row>
    <row r="22" spans="1:19" s="121" customFormat="1" ht="15" customHeight="1" x14ac:dyDescent="0.2">
      <c r="A22" s="205" t="s">
        <v>56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164"/>
      <c r="M22" s="3"/>
    </row>
    <row r="23" spans="1:19" s="121" customFormat="1" ht="15" customHeight="1" x14ac:dyDescent="0.2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3"/>
    </row>
    <row r="24" spans="1:19" s="149" customFormat="1" ht="17.25" customHeight="1" x14ac:dyDescent="0.2">
      <c r="A24" s="160" t="s">
        <v>57</v>
      </c>
      <c r="B24" s="161" t="s">
        <v>58</v>
      </c>
      <c r="C24" s="160" t="e">
        <f>D!$D$12</f>
        <v>#N/A</v>
      </c>
      <c r="D24" s="162"/>
      <c r="E24" s="162"/>
      <c r="F24" s="195"/>
      <c r="G24" s="162"/>
      <c r="H24" s="162"/>
      <c r="I24" s="162"/>
      <c r="J24" s="162"/>
      <c r="K24" s="162"/>
      <c r="L24" s="162"/>
      <c r="M24" s="162"/>
    </row>
    <row r="25" spans="1:19" s="149" customFormat="1" ht="6.75" customHeight="1" x14ac:dyDescent="0.2">
      <c r="A25" s="160"/>
      <c r="B25" s="193" t="s">
        <v>59</v>
      </c>
      <c r="C25" s="194"/>
      <c r="D25" s="195"/>
      <c r="E25" s="195"/>
      <c r="F25" s="210" t="s">
        <v>60</v>
      </c>
      <c r="G25" s="210"/>
      <c r="H25" s="210"/>
      <c r="I25" s="162"/>
      <c r="J25" s="162"/>
      <c r="K25" s="162"/>
      <c r="L25" s="162"/>
      <c r="M25" s="162"/>
    </row>
    <row r="26" spans="1:19" s="149" customFormat="1" ht="6.75" customHeight="1" x14ac:dyDescent="0.2">
      <c r="A26" s="160"/>
      <c r="B26" s="193" t="s">
        <v>61</v>
      </c>
      <c r="C26" s="194"/>
      <c r="D26" s="195"/>
      <c r="E26" s="195"/>
      <c r="F26" s="195" t="s">
        <v>62</v>
      </c>
      <c r="G26" s="195"/>
      <c r="H26" s="195"/>
      <c r="I26" s="162"/>
      <c r="J26" s="162"/>
      <c r="K26" s="162"/>
      <c r="L26" s="162"/>
      <c r="M26" s="162"/>
    </row>
    <row r="27" spans="1:19" s="121" customFormat="1" ht="15" customHeight="1" x14ac:dyDescent="0.2">
      <c r="A27" s="3" t="s">
        <v>63</v>
      </c>
      <c r="B27" s="147" t="s">
        <v>41</v>
      </c>
      <c r="C27" s="214" t="e">
        <f>D!D16&amp;", di  "&amp;D!E20&amp;" selama "&amp;D!E21&amp;" hari, pada tanggal "&amp;VLOOKUP(D!$I$6,Data!$A$3:$AI$93,35,FALSE)</f>
        <v>#N/A</v>
      </c>
      <c r="D27" s="214"/>
      <c r="E27" s="214"/>
      <c r="F27" s="214"/>
      <c r="G27" s="214"/>
      <c r="H27" s="214"/>
      <c r="I27" s="214"/>
      <c r="J27" s="214"/>
      <c r="K27" s="214"/>
      <c r="L27" s="166"/>
      <c r="M27" s="3"/>
    </row>
    <row r="28" spans="1:19" s="121" customFormat="1" ht="44.25" customHeight="1" x14ac:dyDescent="0.2">
      <c r="A28" s="3"/>
      <c r="B28" s="147"/>
      <c r="C28" s="214"/>
      <c r="D28" s="214"/>
      <c r="E28" s="214"/>
      <c r="F28" s="214"/>
      <c r="G28" s="214"/>
      <c r="H28" s="214"/>
      <c r="I28" s="214"/>
      <c r="J28" s="214"/>
      <c r="K28" s="214"/>
      <c r="L28" s="166"/>
      <c r="M28" s="3"/>
    </row>
    <row r="29" spans="1:19" s="121" customFormat="1" ht="15" customHeight="1" x14ac:dyDescent="0.2">
      <c r="A29" s="3"/>
      <c r="B29" s="147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S29" s="121" t="s">
        <v>64</v>
      </c>
    </row>
    <row r="30" spans="1:19" s="121" customFormat="1" ht="15" customHeight="1" x14ac:dyDescent="0.2">
      <c r="A30" s="3"/>
      <c r="B30" s="147"/>
      <c r="C30" s="5"/>
      <c r="D30" s="3"/>
      <c r="E30" s="3"/>
      <c r="F30" s="204" t="e">
        <f>D!I32&amp; ", "&amp;D!I33</f>
        <v>#N/A</v>
      </c>
      <c r="G30" s="204"/>
      <c r="H30" s="204"/>
      <c r="I30" s="204"/>
      <c r="J30" s="204"/>
      <c r="K30" s="204"/>
      <c r="L30" s="3"/>
      <c r="M30" s="3"/>
    </row>
    <row r="31" spans="1:19" s="121" customFormat="1" ht="9" customHeight="1" x14ac:dyDescent="0.2">
      <c r="A31" s="3"/>
      <c r="B31" s="147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s="121" customFormat="1" ht="15" customHeight="1" x14ac:dyDescent="0.2">
      <c r="A32" s="3"/>
      <c r="B32" s="147"/>
      <c r="C32" s="5"/>
      <c r="D32" s="3"/>
      <c r="E32" s="3"/>
      <c r="F32" s="204" t="e">
        <f>B!D6</f>
        <v>#N/A</v>
      </c>
      <c r="G32" s="204"/>
      <c r="H32" s="204"/>
      <c r="I32" s="204"/>
      <c r="J32" s="204"/>
      <c r="K32" s="204"/>
      <c r="L32" s="3"/>
      <c r="M32" s="3"/>
    </row>
    <row r="33" spans="1:13" s="121" customFormat="1" ht="13.5" customHeight="1" x14ac:dyDescent="0.2">
      <c r="A33" s="3"/>
      <c r="B33" s="147"/>
      <c r="C33" s="5"/>
      <c r="D33" s="3" t="s">
        <v>65</v>
      </c>
      <c r="E33" s="3"/>
      <c r="F33" s="204" t="e">
        <f>B!D7</f>
        <v>#N/A</v>
      </c>
      <c r="G33" s="204"/>
      <c r="H33" s="204"/>
      <c r="I33" s="204"/>
      <c r="J33" s="204"/>
      <c r="K33" s="204"/>
      <c r="L33" s="3"/>
      <c r="M33" s="3"/>
    </row>
    <row r="34" spans="1:13" s="121" customFormat="1" ht="45.75" customHeight="1" x14ac:dyDescent="0.2">
      <c r="A34" s="3"/>
      <c r="B34" s="147"/>
      <c r="C34" s="5"/>
      <c r="D34" s="3"/>
      <c r="E34" s="3"/>
      <c r="F34" s="3"/>
      <c r="G34" s="3"/>
      <c r="I34" s="3"/>
      <c r="J34" s="3"/>
      <c r="K34" s="3"/>
      <c r="L34" s="3"/>
      <c r="M34" s="3"/>
    </row>
    <row r="35" spans="1:13" s="121" customFormat="1" ht="16.5" customHeight="1" x14ac:dyDescent="0.2">
      <c r="A35" s="3"/>
      <c r="B35" s="147"/>
      <c r="C35" s="5"/>
      <c r="D35" s="3"/>
      <c r="E35" s="3"/>
      <c r="F35" s="208" t="e">
        <f>VLOOKUP(D!$I$6,Data!$A$3:$AH$93,33,FALSE)</f>
        <v>#N/A</v>
      </c>
      <c r="G35" s="208"/>
      <c r="H35" s="208"/>
      <c r="I35" s="208"/>
      <c r="J35" s="208"/>
      <c r="K35" s="208"/>
      <c r="L35" s="3"/>
      <c r="M35" s="3"/>
    </row>
    <row r="36" spans="1:13" s="121" customFormat="1" ht="45.75" customHeight="1" x14ac:dyDescent="0.2">
      <c r="A36" s="3"/>
      <c r="B36" s="147"/>
      <c r="C36" s="5"/>
      <c r="D36" s="3"/>
      <c r="E36" s="3"/>
      <c r="F36" s="3"/>
      <c r="G36" s="3"/>
      <c r="I36" s="3"/>
      <c r="J36" s="3"/>
      <c r="K36" s="3"/>
      <c r="L36" s="3"/>
      <c r="M36" s="3"/>
    </row>
    <row r="37" spans="1:13" s="121" customFormat="1" ht="33.75" customHeight="1" x14ac:dyDescent="0.2">
      <c r="A37" s="209" t="s">
        <v>66</v>
      </c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180"/>
      <c r="M37" s="164"/>
    </row>
    <row r="38" spans="1:13" s="121" customFormat="1" ht="15" customHeight="1" x14ac:dyDescent="0.2">
      <c r="B38" s="148"/>
      <c r="C38" s="122"/>
      <c r="H38" s="206" t="e">
        <f>B!#REF!</f>
        <v>#REF!</v>
      </c>
      <c r="I38" s="206"/>
      <c r="J38" s="206"/>
      <c r="K38" s="206"/>
      <c r="L38" s="206"/>
      <c r="M38" s="206"/>
    </row>
    <row r="39" spans="1:13" s="121" customFormat="1" ht="15" customHeight="1" x14ac:dyDescent="0.2">
      <c r="B39" s="148"/>
      <c r="C39" s="122"/>
    </row>
    <row r="40" spans="1:13" s="121" customFormat="1" ht="15" customHeight="1" x14ac:dyDescent="0.2">
      <c r="B40" s="148"/>
      <c r="C40" s="122"/>
    </row>
    <row r="41" spans="1:13" s="121" customFormat="1" ht="15" customHeight="1" x14ac:dyDescent="0.2">
      <c r="B41" s="148"/>
      <c r="C41" s="122"/>
    </row>
    <row r="42" spans="1:13" s="121" customFormat="1" ht="15" customHeight="1" x14ac:dyDescent="0.2">
      <c r="B42" s="148"/>
      <c r="C42" s="122"/>
    </row>
    <row r="43" spans="1:13" s="121" customFormat="1" ht="15" customHeight="1" x14ac:dyDescent="0.2">
      <c r="B43" s="148"/>
      <c r="C43" s="122"/>
    </row>
    <row r="44" spans="1:13" s="121" customFormat="1" ht="15" customHeight="1" x14ac:dyDescent="0.2">
      <c r="B44" s="148"/>
      <c r="C44" s="122"/>
    </row>
    <row r="45" spans="1:13" s="121" customFormat="1" ht="15" customHeight="1" x14ac:dyDescent="0.2">
      <c r="B45" s="148"/>
      <c r="C45" s="122"/>
    </row>
    <row r="46" spans="1:13" s="121" customFormat="1" ht="15" customHeight="1" x14ac:dyDescent="0.2">
      <c r="B46" s="148"/>
      <c r="C46" s="122"/>
    </row>
    <row r="47" spans="1:13" s="121" customFormat="1" ht="15" customHeight="1" x14ac:dyDescent="0.2">
      <c r="B47" s="148"/>
      <c r="C47" s="122"/>
    </row>
    <row r="48" spans="1:13" s="121" customFormat="1" ht="15" customHeight="1" x14ac:dyDescent="0.2">
      <c r="B48" s="148"/>
      <c r="C48" s="122"/>
    </row>
    <row r="49" spans="2:3" s="121" customFormat="1" ht="15" customHeight="1" x14ac:dyDescent="0.2">
      <c r="B49" s="148"/>
      <c r="C49" s="122"/>
    </row>
    <row r="50" spans="2:3" s="121" customFormat="1" ht="15" customHeight="1" x14ac:dyDescent="0.2">
      <c r="B50" s="148"/>
      <c r="C50" s="122"/>
    </row>
    <row r="51" spans="2:3" s="121" customFormat="1" ht="15" customHeight="1" x14ac:dyDescent="0.2">
      <c r="B51" s="148"/>
      <c r="C51" s="122"/>
    </row>
    <row r="52" spans="2:3" s="121" customFormat="1" ht="15" customHeight="1" x14ac:dyDescent="0.2">
      <c r="B52" s="148"/>
      <c r="C52" s="122"/>
    </row>
    <row r="53" spans="2:3" s="121" customFormat="1" ht="15" customHeight="1" x14ac:dyDescent="0.2">
      <c r="B53" s="148"/>
      <c r="C53" s="122"/>
    </row>
    <row r="54" spans="2:3" s="121" customFormat="1" ht="15" customHeight="1" x14ac:dyDescent="0.2">
      <c r="B54" s="148"/>
      <c r="C54" s="122"/>
    </row>
    <row r="55" spans="2:3" s="121" customFormat="1" ht="15" customHeight="1" x14ac:dyDescent="0.2">
      <c r="B55" s="148"/>
      <c r="C55" s="122"/>
    </row>
    <row r="56" spans="2:3" s="121" customFormat="1" ht="15" customHeight="1" x14ac:dyDescent="0.2">
      <c r="B56" s="148"/>
      <c r="C56" s="122"/>
    </row>
    <row r="57" spans="2:3" s="121" customFormat="1" ht="15" customHeight="1" x14ac:dyDescent="0.2">
      <c r="B57" s="148"/>
      <c r="C57" s="122"/>
    </row>
    <row r="58" spans="2:3" s="121" customFormat="1" ht="15" customHeight="1" x14ac:dyDescent="0.2">
      <c r="B58" s="148"/>
      <c r="C58" s="122"/>
    </row>
    <row r="59" spans="2:3" s="121" customFormat="1" ht="15" customHeight="1" x14ac:dyDescent="0.2">
      <c r="B59" s="148"/>
      <c r="C59" s="122"/>
    </row>
    <row r="60" spans="2:3" s="121" customFormat="1" ht="15" customHeight="1" x14ac:dyDescent="0.2">
      <c r="B60" s="148"/>
      <c r="C60" s="122"/>
    </row>
    <row r="61" spans="2:3" s="121" customFormat="1" ht="15" customHeight="1" x14ac:dyDescent="0.2">
      <c r="B61" s="148"/>
      <c r="C61" s="122"/>
    </row>
    <row r="62" spans="2:3" s="121" customFormat="1" ht="15" customHeight="1" x14ac:dyDescent="0.2">
      <c r="B62" s="148"/>
      <c r="C62" s="122"/>
    </row>
    <row r="63" spans="2:3" s="121" customFormat="1" ht="15" customHeight="1" x14ac:dyDescent="0.2">
      <c r="B63" s="148"/>
      <c r="C63" s="122"/>
    </row>
    <row r="64" spans="2:3" s="121" customFormat="1" ht="15" customHeight="1" x14ac:dyDescent="0.2">
      <c r="B64" s="148"/>
      <c r="C64" s="122"/>
    </row>
    <row r="65" spans="2:3" s="121" customFormat="1" ht="15" customHeight="1" x14ac:dyDescent="0.2">
      <c r="B65" s="148"/>
      <c r="C65" s="122"/>
    </row>
    <row r="66" spans="2:3" s="121" customFormat="1" ht="15" customHeight="1" x14ac:dyDescent="0.2">
      <c r="B66" s="148"/>
      <c r="C66" s="122"/>
    </row>
    <row r="67" spans="2:3" s="121" customFormat="1" ht="15" customHeight="1" x14ac:dyDescent="0.2">
      <c r="B67" s="148"/>
      <c r="C67" s="122"/>
    </row>
    <row r="68" spans="2:3" s="121" customFormat="1" ht="15" customHeight="1" x14ac:dyDescent="0.2">
      <c r="B68" s="148"/>
      <c r="C68" s="122"/>
    </row>
    <row r="69" spans="2:3" s="121" customFormat="1" ht="15" customHeight="1" x14ac:dyDescent="0.2">
      <c r="B69" s="148"/>
      <c r="C69" s="122"/>
    </row>
    <row r="70" spans="2:3" s="121" customFormat="1" ht="15" customHeight="1" x14ac:dyDescent="0.2">
      <c r="B70" s="148"/>
      <c r="C70" s="122"/>
    </row>
    <row r="71" spans="2:3" s="121" customFormat="1" ht="15" customHeight="1" x14ac:dyDescent="0.2">
      <c r="B71" s="148"/>
      <c r="C71" s="122"/>
    </row>
    <row r="72" spans="2:3" s="121" customFormat="1" ht="15" customHeight="1" x14ac:dyDescent="0.2">
      <c r="B72" s="148"/>
      <c r="C72" s="122"/>
    </row>
    <row r="73" spans="2:3" s="121" customFormat="1" ht="15" customHeight="1" x14ac:dyDescent="0.2">
      <c r="B73" s="148"/>
      <c r="C73" s="122"/>
    </row>
    <row r="74" spans="2:3" s="121" customFormat="1" ht="15" customHeight="1" x14ac:dyDescent="0.2">
      <c r="B74" s="148"/>
      <c r="C74" s="122"/>
    </row>
    <row r="75" spans="2:3" s="121" customFormat="1" ht="15" customHeight="1" x14ac:dyDescent="0.2">
      <c r="B75" s="148"/>
      <c r="C75" s="122"/>
    </row>
    <row r="76" spans="2:3" s="121" customFormat="1" ht="15" customHeight="1" x14ac:dyDescent="0.2">
      <c r="B76" s="148"/>
      <c r="C76" s="122"/>
    </row>
    <row r="77" spans="2:3" s="121" customFormat="1" ht="15" customHeight="1" x14ac:dyDescent="0.2">
      <c r="B77" s="148"/>
      <c r="C77" s="122"/>
    </row>
    <row r="78" spans="2:3" s="121" customFormat="1" ht="15" customHeight="1" x14ac:dyDescent="0.2">
      <c r="B78" s="148"/>
      <c r="C78" s="122"/>
    </row>
    <row r="79" spans="2:3" s="121" customFormat="1" ht="15" customHeight="1" x14ac:dyDescent="0.2">
      <c r="B79" s="148"/>
      <c r="C79" s="122"/>
    </row>
    <row r="80" spans="2:3" s="121" customFormat="1" ht="15" customHeight="1" x14ac:dyDescent="0.2">
      <c r="B80" s="148"/>
      <c r="C80" s="122"/>
    </row>
    <row r="81" spans="2:3" s="121" customFormat="1" ht="15" customHeight="1" x14ac:dyDescent="0.2">
      <c r="B81" s="148"/>
      <c r="C81" s="122"/>
    </row>
    <row r="82" spans="2:3" s="121" customFormat="1" ht="15" customHeight="1" x14ac:dyDescent="0.2">
      <c r="B82" s="148"/>
      <c r="C82" s="122"/>
    </row>
    <row r="83" spans="2:3" s="121" customFormat="1" ht="15" customHeight="1" x14ac:dyDescent="0.2">
      <c r="B83" s="148"/>
      <c r="C83" s="122"/>
    </row>
    <row r="84" spans="2:3" s="121" customFormat="1" ht="15" customHeight="1" x14ac:dyDescent="0.2">
      <c r="B84" s="148"/>
      <c r="C84" s="122"/>
    </row>
    <row r="85" spans="2:3" s="121" customFormat="1" ht="15" customHeight="1" x14ac:dyDescent="0.2">
      <c r="B85" s="148"/>
      <c r="C85" s="122"/>
    </row>
    <row r="86" spans="2:3" s="121" customFormat="1" ht="15" customHeight="1" x14ac:dyDescent="0.2">
      <c r="B86" s="148"/>
      <c r="C86" s="122"/>
    </row>
    <row r="87" spans="2:3" s="121" customFormat="1" ht="15" customHeight="1" x14ac:dyDescent="0.2">
      <c r="B87" s="148"/>
      <c r="C87" s="122"/>
    </row>
    <row r="88" spans="2:3" s="121" customFormat="1" ht="15" customHeight="1" x14ac:dyDescent="0.2">
      <c r="B88" s="148"/>
      <c r="C88" s="122"/>
    </row>
    <row r="89" spans="2:3" s="121" customFormat="1" ht="15" customHeight="1" x14ac:dyDescent="0.2">
      <c r="B89" s="148"/>
      <c r="C89" s="122"/>
    </row>
    <row r="90" spans="2:3" s="121" customFormat="1" ht="15" customHeight="1" x14ac:dyDescent="0.2">
      <c r="B90" s="148"/>
      <c r="C90" s="122"/>
    </row>
    <row r="91" spans="2:3" s="121" customFormat="1" ht="15" customHeight="1" x14ac:dyDescent="0.2">
      <c r="B91" s="148"/>
      <c r="C91" s="122"/>
    </row>
    <row r="92" spans="2:3" s="121" customFormat="1" ht="15" customHeight="1" x14ac:dyDescent="0.2">
      <c r="B92" s="148"/>
      <c r="C92" s="122"/>
    </row>
    <row r="93" spans="2:3" s="121" customFormat="1" ht="15" customHeight="1" x14ac:dyDescent="0.2">
      <c r="B93" s="148"/>
      <c r="C93" s="122"/>
    </row>
    <row r="94" spans="2:3" s="121" customFormat="1" ht="15" customHeight="1" x14ac:dyDescent="0.2">
      <c r="B94" s="148"/>
      <c r="C94" s="122"/>
    </row>
    <row r="95" spans="2:3" s="121" customFormat="1" ht="15" customHeight="1" x14ac:dyDescent="0.2">
      <c r="B95" s="148"/>
      <c r="C95" s="122"/>
    </row>
  </sheetData>
  <sheetProtection formatCells="0" formatColumns="0" formatRows="0" insertColumns="0" insertRows="0" insertHyperlinks="0" deleteColumns="0" deleteRows="0" sort="0" autoFilter="0" pivotTables="0"/>
  <mergeCells count="20">
    <mergeCell ref="A8:K8"/>
    <mergeCell ref="A7:K7"/>
    <mergeCell ref="A5:K5"/>
    <mergeCell ref="C10:K12"/>
    <mergeCell ref="C27:K28"/>
    <mergeCell ref="D19:K19"/>
    <mergeCell ref="D18:K18"/>
    <mergeCell ref="D15:K15"/>
    <mergeCell ref="D14:K14"/>
    <mergeCell ref="D17:K17"/>
    <mergeCell ref="D16:K16"/>
    <mergeCell ref="F30:K30"/>
    <mergeCell ref="A22:K22"/>
    <mergeCell ref="H38:M38"/>
    <mergeCell ref="D20:L20"/>
    <mergeCell ref="F35:K35"/>
    <mergeCell ref="A37:K37"/>
    <mergeCell ref="F32:K32"/>
    <mergeCell ref="F33:K33"/>
    <mergeCell ref="F25:H25"/>
  </mergeCells>
  <printOptions horizontalCentered="1"/>
  <pageMargins left="0.65" right="0.53" top="0.56999999999999995" bottom="0.38" header="0.51181102362205" footer="0.26"/>
  <pageSetup paperSize="9" scale="95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3"/>
  <sheetViews>
    <sheetView workbookViewId="0">
      <selection activeCell="J7" sqref="J7"/>
    </sheetView>
  </sheetViews>
  <sheetFormatPr defaultRowHeight="18" customHeight="1" x14ac:dyDescent="0.2"/>
  <cols>
    <col min="1" max="1" width="3.85546875" style="45" customWidth="1"/>
    <col min="2" max="2" width="3.7109375" style="47" customWidth="1"/>
    <col min="3" max="3" width="36.28515625" style="45" customWidth="1"/>
    <col min="4" max="4" width="4.140625" style="48" customWidth="1"/>
    <col min="5" max="5" width="7.42578125" style="48" customWidth="1"/>
    <col min="6" max="6" width="5" style="48" customWidth="1"/>
    <col min="7" max="7" width="16.85546875" style="48" customWidth="1"/>
    <col min="8" max="8" width="1.7109375" style="48" customWidth="1"/>
    <col min="9" max="9" width="5.7109375" style="48" customWidth="1"/>
    <col min="10" max="10" width="21.42578125" style="48" customWidth="1"/>
    <col min="11" max="11" width="9.140625" style="45" customWidth="1"/>
  </cols>
  <sheetData>
    <row r="1" spans="1:10" ht="18" customHeight="1" x14ac:dyDescent="0.2">
      <c r="A1" s="1" t="s">
        <v>67</v>
      </c>
    </row>
    <row r="2" spans="1:10" ht="18" customHeight="1" x14ac:dyDescent="0.2">
      <c r="A2" s="2" t="s">
        <v>36</v>
      </c>
    </row>
    <row r="3" spans="1:10" ht="4.5" customHeight="1" x14ac:dyDescent="0.2">
      <c r="A3" s="1"/>
      <c r="F3" s="128"/>
      <c r="G3" s="128"/>
    </row>
    <row r="4" spans="1:10" ht="12.75" customHeight="1" x14ac:dyDescent="0.2">
      <c r="F4" s="128"/>
      <c r="G4" s="183" t="s">
        <v>68</v>
      </c>
      <c r="H4" s="49" t="s">
        <v>41</v>
      </c>
      <c r="I4" s="50">
        <v>2</v>
      </c>
    </row>
    <row r="5" spans="1:10" ht="12.75" customHeight="1" x14ac:dyDescent="0.2">
      <c r="A5" s="51"/>
      <c r="C5" s="51"/>
      <c r="D5" s="52"/>
      <c r="F5" s="128"/>
      <c r="G5" s="183" t="s">
        <v>69</v>
      </c>
      <c r="H5" s="49" t="s">
        <v>41</v>
      </c>
      <c r="I5" s="50"/>
      <c r="J5" s="52"/>
    </row>
    <row r="6" spans="1:10" ht="12.75" customHeight="1" x14ac:dyDescent="0.2">
      <c r="A6" s="51"/>
      <c r="C6" s="51"/>
      <c r="D6" s="52"/>
      <c r="G6" s="49" t="s">
        <v>70</v>
      </c>
      <c r="H6" s="49" t="s">
        <v>41</v>
      </c>
      <c r="I6" s="171" t="s">
        <v>33</v>
      </c>
      <c r="J6" s="53" t="s">
        <v>123</v>
      </c>
    </row>
    <row r="7" spans="1:10" ht="4.5" customHeight="1" x14ac:dyDescent="0.2">
      <c r="A7" s="51"/>
      <c r="C7" s="51"/>
      <c r="D7" s="52"/>
      <c r="E7" s="52"/>
      <c r="F7" s="52"/>
      <c r="G7" s="52"/>
      <c r="H7" s="52"/>
      <c r="I7" s="52" t="s">
        <v>65</v>
      </c>
      <c r="J7" s="52"/>
    </row>
    <row r="8" spans="1:10" ht="20.100000000000001" customHeight="1" x14ac:dyDescent="0.2">
      <c r="A8" s="228" t="e">
        <f>"Nomor: "&amp;D!I6&amp;"/ST/X/"&amp;VLOOKUP(D!$I$6,Data!$A$3:$AH$93,34)&amp;"2019"</f>
        <v>#N/A</v>
      </c>
      <c r="B8" s="228"/>
      <c r="C8" s="228"/>
      <c r="D8" s="228"/>
      <c r="E8" s="228"/>
      <c r="F8" s="228"/>
      <c r="G8" s="228"/>
      <c r="H8" s="228"/>
      <c r="I8" s="228"/>
      <c r="J8" s="228"/>
    </row>
    <row r="9" spans="1:10" ht="9.9499999999999993" customHeight="1" x14ac:dyDescent="0.2"/>
    <row r="10" spans="1:10" ht="18" customHeight="1" x14ac:dyDescent="0.2">
      <c r="A10" s="54" t="s">
        <v>43</v>
      </c>
      <c r="B10" s="55" t="s">
        <v>35</v>
      </c>
      <c r="C10" s="56"/>
      <c r="D10" s="238" t="e">
        <f>VLOOKUP($I$6,Data!$A$3:$AH$93,20,FALSE)</f>
        <v>#N/A</v>
      </c>
      <c r="E10" s="239"/>
      <c r="F10" s="239"/>
      <c r="G10" s="239"/>
      <c r="H10" s="239"/>
      <c r="I10" s="239"/>
      <c r="J10" s="240"/>
    </row>
    <row r="11" spans="1:10" ht="6.75" customHeight="1" x14ac:dyDescent="0.2">
      <c r="A11" s="57"/>
      <c r="B11" s="58"/>
      <c r="C11" s="59"/>
      <c r="D11" s="132"/>
      <c r="E11" s="133"/>
      <c r="F11" s="133"/>
      <c r="G11" s="133"/>
      <c r="H11" s="133"/>
      <c r="I11" s="133"/>
      <c r="J11" s="134"/>
    </row>
    <row r="12" spans="1:10" ht="30.75" customHeight="1" x14ac:dyDescent="0.2">
      <c r="A12" s="60" t="s">
        <v>45</v>
      </c>
      <c r="B12" s="235" t="s">
        <v>71</v>
      </c>
      <c r="C12" s="236"/>
      <c r="D12" s="241" t="e">
        <f>VLOOKUP($I$6,Data!$A$3:$AH$93,4,FALSE)</f>
        <v>#N/A</v>
      </c>
      <c r="E12" s="242"/>
      <c r="F12" s="242"/>
      <c r="G12" s="242"/>
      <c r="H12" s="178" t="s">
        <v>72</v>
      </c>
      <c r="I12" s="229" t="e">
        <f>VLOOKUP($I$6,Data!$A$3:$AH$93,3,FALSE)</f>
        <v>#N/A</v>
      </c>
      <c r="J12" s="230"/>
    </row>
    <row r="13" spans="1:10" ht="18" customHeight="1" x14ac:dyDescent="0.2">
      <c r="A13" s="57">
        <v>3</v>
      </c>
      <c r="B13" s="62" t="s">
        <v>73</v>
      </c>
      <c r="C13" s="63" t="s">
        <v>74</v>
      </c>
      <c r="D13" s="64" t="s">
        <v>73</v>
      </c>
      <c r="E13" s="7" t="e">
        <f>VLOOKUP($I$6,Data!$A$3:$AH$93,5,FALSE)</f>
        <v>#N/A</v>
      </c>
      <c r="F13" s="8"/>
      <c r="G13" s="65"/>
      <c r="H13" s="66"/>
      <c r="I13" s="9"/>
      <c r="J13" s="10"/>
    </row>
    <row r="14" spans="1:10" ht="18" customHeight="1" x14ac:dyDescent="0.2">
      <c r="A14" s="57"/>
      <c r="B14" s="58" t="s">
        <v>75</v>
      </c>
      <c r="C14" s="87" t="s">
        <v>76</v>
      </c>
      <c r="D14" s="85" t="s">
        <v>75</v>
      </c>
      <c r="E14" s="128" t="e">
        <f>VLOOKUP($I$6,Data!$A$3:$AH$93,6,FALSE)</f>
        <v>#N/A</v>
      </c>
      <c r="F14" s="128"/>
      <c r="G14" s="128"/>
      <c r="H14" s="129"/>
      <c r="I14" s="127"/>
      <c r="J14" s="130"/>
    </row>
    <row r="15" spans="1:10" ht="18" customHeight="1" x14ac:dyDescent="0.2">
      <c r="A15" s="67"/>
      <c r="B15" s="68" t="s">
        <v>77</v>
      </c>
      <c r="C15" s="69" t="s">
        <v>78</v>
      </c>
      <c r="D15" s="70" t="s">
        <v>79</v>
      </c>
      <c r="E15" s="237" t="e">
        <f>VLOOKUP($I$6,Data!$A$3:$AH$93,7,FALSE)</f>
        <v>#N/A</v>
      </c>
      <c r="F15" s="237"/>
      <c r="G15" s="237"/>
      <c r="H15" s="71"/>
      <c r="I15" s="71"/>
      <c r="J15" s="72"/>
    </row>
    <row r="16" spans="1:10" ht="18" customHeight="1" x14ac:dyDescent="0.2">
      <c r="A16" s="73">
        <v>4</v>
      </c>
      <c r="B16" s="74" t="s">
        <v>80</v>
      </c>
      <c r="C16" s="75"/>
      <c r="D16" s="245" t="e">
        <f>VLOOKUP($I$6,Data!$A$3:$AH$93,8,FALSE)</f>
        <v>#N/A</v>
      </c>
      <c r="E16" s="246"/>
      <c r="F16" s="246"/>
      <c r="G16" s="246"/>
      <c r="H16" s="246"/>
      <c r="I16" s="246"/>
      <c r="J16" s="247"/>
    </row>
    <row r="17" spans="1:11" ht="22.5" customHeight="1" x14ac:dyDescent="0.2">
      <c r="A17" s="76"/>
      <c r="B17" s="77"/>
      <c r="C17" s="78"/>
      <c r="D17" s="248"/>
      <c r="E17" s="249"/>
      <c r="F17" s="249"/>
      <c r="G17" s="249"/>
      <c r="H17" s="249"/>
      <c r="I17" s="249"/>
      <c r="J17" s="250"/>
    </row>
    <row r="18" spans="1:11" ht="18" customHeight="1" x14ac:dyDescent="0.2">
      <c r="A18" s="67">
        <v>5</v>
      </c>
      <c r="B18" s="79" t="s">
        <v>81</v>
      </c>
      <c r="C18" s="80"/>
      <c r="D18" s="221" t="e">
        <f>VLOOKUP($I$6,Data!$A$3:$AH$93,9,FALSE)</f>
        <v>#N/A</v>
      </c>
      <c r="E18" s="222"/>
      <c r="F18" s="222"/>
      <c r="G18" s="222"/>
      <c r="H18" s="222"/>
      <c r="I18" s="222"/>
      <c r="J18" s="223"/>
      <c r="K18" s="81"/>
    </row>
    <row r="19" spans="1:11" ht="23.25" customHeight="1" x14ac:dyDescent="0.2">
      <c r="A19" s="82">
        <v>6</v>
      </c>
      <c r="B19" s="62" t="s">
        <v>73</v>
      </c>
      <c r="C19" s="63" t="s">
        <v>82</v>
      </c>
      <c r="D19" s="64" t="s">
        <v>83</v>
      </c>
      <c r="E19" s="243" t="e">
        <f>VLOOKUP($I$6,Data!$A$3:$AH$93,10,FALSE)</f>
        <v>#N/A</v>
      </c>
      <c r="F19" s="243"/>
      <c r="G19" s="243"/>
      <c r="H19" s="83"/>
      <c r="I19" s="83"/>
      <c r="J19" s="84"/>
    </row>
    <row r="20" spans="1:11" ht="18" customHeight="1" x14ac:dyDescent="0.2">
      <c r="A20" s="67"/>
      <c r="B20" s="68" t="s">
        <v>75</v>
      </c>
      <c r="C20" s="69" t="s">
        <v>84</v>
      </c>
      <c r="D20" s="85" t="s">
        <v>85</v>
      </c>
      <c r="E20" s="131" t="e">
        <f>VLOOKUP($I$6,Data!$A$3:$AH$93,11,FALSE)</f>
        <v>#N/A</v>
      </c>
      <c r="F20" s="71"/>
      <c r="G20" s="71"/>
      <c r="H20" s="71"/>
      <c r="I20" s="71"/>
      <c r="J20" s="72"/>
    </row>
    <row r="21" spans="1:11" ht="18" customHeight="1" x14ac:dyDescent="0.2">
      <c r="A21" s="82">
        <v>7</v>
      </c>
      <c r="B21" s="62" t="s">
        <v>73</v>
      </c>
      <c r="C21" s="63" t="s">
        <v>86</v>
      </c>
      <c r="D21" s="64" t="s">
        <v>83</v>
      </c>
      <c r="E21" s="224" t="e">
        <f>VLOOKUP($I$6,Data!$A$3:$AH$93,12,FALSE)</f>
        <v>#N/A</v>
      </c>
      <c r="F21" s="224"/>
      <c r="G21" s="224"/>
      <c r="H21" s="244" t="s">
        <v>87</v>
      </c>
      <c r="I21" s="244"/>
      <c r="J21" s="84"/>
    </row>
    <row r="22" spans="1:11" ht="18" customHeight="1" x14ac:dyDescent="0.2">
      <c r="A22" s="57"/>
      <c r="B22" s="58" t="s">
        <v>75</v>
      </c>
      <c r="C22" s="87" t="s">
        <v>88</v>
      </c>
      <c r="D22" s="85" t="s">
        <v>85</v>
      </c>
      <c r="E22" s="234" t="e">
        <f>VLOOKUP($I$6,Data!$A$3:$AH$93,13,FALSE)</f>
        <v>#N/A</v>
      </c>
      <c r="F22" s="234"/>
      <c r="G22" s="234"/>
      <c r="H22" s="86"/>
      <c r="I22" s="86"/>
      <c r="J22" s="88"/>
    </row>
    <row r="23" spans="1:11" ht="18" customHeight="1" x14ac:dyDescent="0.2">
      <c r="A23" s="67"/>
      <c r="B23" s="68" t="s">
        <v>77</v>
      </c>
      <c r="C23" s="69" t="s">
        <v>89</v>
      </c>
      <c r="D23" s="70" t="s">
        <v>79</v>
      </c>
      <c r="E23" s="216" t="e">
        <f>VLOOKUP($I$6,Data!$A$3:$AH$93,14,FALSE)</f>
        <v>#N/A</v>
      </c>
      <c r="F23" s="216"/>
      <c r="G23" s="216"/>
      <c r="H23" s="86"/>
      <c r="I23" s="86"/>
      <c r="J23" s="88"/>
    </row>
    <row r="24" spans="1:11" ht="18" customHeight="1" x14ac:dyDescent="0.2">
      <c r="A24" s="60">
        <v>8</v>
      </c>
      <c r="B24" s="89"/>
      <c r="C24" s="90" t="s">
        <v>90</v>
      </c>
      <c r="D24" s="231" t="s">
        <v>91</v>
      </c>
      <c r="E24" s="232"/>
      <c r="F24" s="233"/>
      <c r="G24" s="232" t="s">
        <v>92</v>
      </c>
      <c r="H24" s="232"/>
      <c r="I24" s="232"/>
      <c r="J24" s="233"/>
    </row>
    <row r="25" spans="1:11" ht="16.5" customHeight="1" x14ac:dyDescent="0.2">
      <c r="A25" s="82"/>
      <c r="B25" s="62" t="s">
        <v>43</v>
      </c>
      <c r="C25" s="91"/>
      <c r="D25" s="225"/>
      <c r="E25" s="226"/>
      <c r="F25" s="227"/>
      <c r="G25" s="12"/>
      <c r="H25" s="12"/>
      <c r="I25" s="12"/>
      <c r="J25" s="92"/>
    </row>
    <row r="26" spans="1:11" ht="15.75" customHeight="1" x14ac:dyDescent="0.2">
      <c r="A26" s="57"/>
      <c r="B26" s="58" t="s">
        <v>45</v>
      </c>
      <c r="C26" s="93"/>
      <c r="D26" s="94"/>
      <c r="E26" s="95"/>
      <c r="F26" s="96"/>
      <c r="G26" s="95"/>
      <c r="H26" s="95"/>
      <c r="I26" s="95"/>
      <c r="J26" s="96"/>
    </row>
    <row r="27" spans="1:11" ht="15.75" customHeight="1" x14ac:dyDescent="0.2">
      <c r="A27" s="67"/>
      <c r="B27" s="68" t="s">
        <v>47</v>
      </c>
      <c r="C27" s="97"/>
      <c r="D27" s="98"/>
      <c r="E27" s="11"/>
      <c r="F27" s="99"/>
      <c r="G27" s="11"/>
      <c r="H27" s="11"/>
      <c r="I27" s="11"/>
      <c r="J27" s="99"/>
    </row>
    <row r="28" spans="1:11" ht="27" customHeight="1" x14ac:dyDescent="0.2">
      <c r="A28" s="57">
        <v>9</v>
      </c>
      <c r="B28" s="58" t="s">
        <v>73</v>
      </c>
      <c r="C28" s="87" t="s">
        <v>93</v>
      </c>
      <c r="D28" s="100" t="s">
        <v>83</v>
      </c>
      <c r="E28" s="7" t="e">
        <f>VLOOKUP($I$6,Data!$A$3:$AH$93,15,FALSE)</f>
        <v>#N/A</v>
      </c>
      <c r="F28" s="95"/>
      <c r="G28" s="101"/>
      <c r="H28" s="101"/>
      <c r="I28" s="101"/>
      <c r="J28" s="96"/>
    </row>
    <row r="29" spans="1:11" ht="26.25" customHeight="1" x14ac:dyDescent="0.2">
      <c r="A29" s="67"/>
      <c r="B29" s="68" t="s">
        <v>75</v>
      </c>
      <c r="C29" s="69" t="s">
        <v>17</v>
      </c>
      <c r="D29" s="102" t="s">
        <v>75</v>
      </c>
      <c r="E29" s="125" t="e">
        <f>VLOOKUP($I$6,Data!$A$3:$AH$93,18,FALSE)</f>
        <v>#N/A</v>
      </c>
      <c r="F29" s="103"/>
      <c r="G29" s="104"/>
      <c r="H29" s="104"/>
      <c r="I29" s="104"/>
      <c r="J29" s="105"/>
    </row>
    <row r="30" spans="1:11" ht="18" customHeight="1" x14ac:dyDescent="0.2">
      <c r="A30" s="106">
        <v>10</v>
      </c>
      <c r="B30" s="107" t="s">
        <v>94</v>
      </c>
      <c r="C30" s="108"/>
      <c r="D30" s="109"/>
      <c r="E30" s="110"/>
      <c r="F30" s="110"/>
      <c r="G30" s="110"/>
      <c r="H30" s="110"/>
      <c r="I30" s="110"/>
      <c r="J30" s="111"/>
    </row>
    <row r="31" spans="1:11" ht="18" customHeight="1" x14ac:dyDescent="0.2">
      <c r="A31" s="112" t="s">
        <v>95</v>
      </c>
      <c r="B31" s="113"/>
      <c r="C31" s="114"/>
      <c r="D31" s="115"/>
      <c r="E31" s="115"/>
      <c r="F31" s="115"/>
      <c r="G31" s="115"/>
      <c r="H31" s="115"/>
      <c r="I31" s="115"/>
      <c r="J31" s="115"/>
    </row>
    <row r="32" spans="1:11" ht="18" customHeight="1" x14ac:dyDescent="0.2">
      <c r="F32" s="49" t="s">
        <v>96</v>
      </c>
      <c r="H32" s="49" t="s">
        <v>41</v>
      </c>
      <c r="I32" s="116" t="s">
        <v>34</v>
      </c>
    </row>
    <row r="33" spans="1:10" ht="18" customHeight="1" x14ac:dyDescent="0.2">
      <c r="F33" s="117" t="s">
        <v>1</v>
      </c>
      <c r="G33" s="61"/>
      <c r="H33" s="117" t="s">
        <v>41</v>
      </c>
      <c r="I33" s="220" t="e">
        <f>VLOOKUP($I$6,Data!$A$3:$AH$93,2,FALSE)</f>
        <v>#N/A</v>
      </c>
      <c r="J33" s="220"/>
    </row>
    <row r="34" spans="1:10" ht="14.25" customHeight="1" x14ac:dyDescent="0.2">
      <c r="J34" s="49" t="s">
        <v>97</v>
      </c>
    </row>
    <row r="35" spans="1:10" ht="15" customHeight="1" x14ac:dyDescent="0.2">
      <c r="F35" s="217" t="e">
        <f>VLOOKUP($I$6,Data!$A$3:$AH$93,19,FALSE)</f>
        <v>#N/A</v>
      </c>
      <c r="G35" s="217"/>
      <c r="H35" s="217"/>
      <c r="I35" s="217"/>
      <c r="J35" s="217"/>
    </row>
    <row r="36" spans="1:10" ht="14.25" customHeight="1" x14ac:dyDescent="0.2">
      <c r="F36" s="218"/>
      <c r="G36" s="218"/>
      <c r="H36" s="218"/>
      <c r="I36" s="218"/>
      <c r="J36" s="218"/>
    </row>
    <row r="37" spans="1:10" ht="9.9499999999999993" customHeight="1" x14ac:dyDescent="0.2">
      <c r="A37" s="126"/>
      <c r="B37" s="126"/>
      <c r="C37" s="126"/>
      <c r="D37" s="126"/>
      <c r="E37" s="126"/>
      <c r="F37" s="126"/>
      <c r="G37" s="7"/>
      <c r="H37" s="116"/>
      <c r="I37" s="116"/>
      <c r="J37" s="118"/>
    </row>
    <row r="38" spans="1:10" ht="15" customHeight="1" x14ac:dyDescent="0.2">
      <c r="F38" s="116"/>
      <c r="G38" s="116"/>
      <c r="H38" s="116"/>
      <c r="I38" s="116"/>
      <c r="J38" s="118"/>
    </row>
    <row r="39" spans="1:10" ht="11.25" customHeight="1" x14ac:dyDescent="0.2">
      <c r="B39" s="119"/>
      <c r="F39" s="219" t="e">
        <f>VLOOKUP($I$6,Data!$A$3:$AH$93,20,FALSE)</f>
        <v>#N/A</v>
      </c>
      <c r="G39" s="219"/>
      <c r="H39" s="219"/>
      <c r="I39" s="219"/>
      <c r="J39" s="219"/>
    </row>
    <row r="40" spans="1:10" ht="18" customHeight="1" x14ac:dyDescent="0.2">
      <c r="F40" s="215" t="e">
        <f>"NIP. "&amp;VLOOKUP($I$6,Data!$A$3:$AH$93,21,FALSE)</f>
        <v>#N/A</v>
      </c>
      <c r="G40" s="215"/>
      <c r="H40" s="215"/>
      <c r="I40" s="215"/>
      <c r="J40" s="215"/>
    </row>
    <row r="41" spans="1:10" ht="18" customHeight="1" x14ac:dyDescent="0.2">
      <c r="A41" s="120"/>
    </row>
    <row r="43" spans="1:10" ht="15.75" customHeight="1" x14ac:dyDescent="0.2"/>
  </sheetData>
  <sheetProtection formatCells="0" formatColumns="0" formatRows="0" insertColumns="0" insertRows="0" insertHyperlinks="0" deleteColumns="0" deleteRows="0" sort="0" autoFilter="0" pivotTables="0"/>
  <mergeCells count="21">
    <mergeCell ref="D18:J18"/>
    <mergeCell ref="E21:G21"/>
    <mergeCell ref="D25:F25"/>
    <mergeCell ref="A8:J8"/>
    <mergeCell ref="I12:J12"/>
    <mergeCell ref="D24:F24"/>
    <mergeCell ref="E22:G22"/>
    <mergeCell ref="B12:C12"/>
    <mergeCell ref="E15:G15"/>
    <mergeCell ref="D10:J10"/>
    <mergeCell ref="D12:G12"/>
    <mergeCell ref="E19:G19"/>
    <mergeCell ref="H21:I21"/>
    <mergeCell ref="D16:J17"/>
    <mergeCell ref="G24:J24"/>
    <mergeCell ref="F40:J40"/>
    <mergeCell ref="E23:G23"/>
    <mergeCell ref="F35:J35"/>
    <mergeCell ref="F36:J36"/>
    <mergeCell ref="F39:J39"/>
    <mergeCell ref="I33:J33"/>
  </mergeCells>
  <printOptions horizontalCentered="1"/>
  <pageMargins left="0.24" right="0.23622047244093999" top="0.59055118110236005" bottom="0.59055118110236005" header="0.51181102362205" footer="0.51181102362205"/>
  <pageSetup paperSize="9" scale="8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9"/>
  <sheetViews>
    <sheetView workbookViewId="0">
      <selection activeCell="D13" sqref="D13:F13"/>
    </sheetView>
  </sheetViews>
  <sheetFormatPr defaultRowHeight="18" customHeight="1" x14ac:dyDescent="0.2"/>
  <cols>
    <col min="1" max="1" width="20.7109375" style="123" customWidth="1"/>
    <col min="2" max="2" width="1.7109375" style="123" customWidth="1"/>
    <col min="3" max="3" width="26.7109375" style="123" customWidth="1"/>
    <col min="4" max="4" width="20.7109375" style="123" customWidth="1"/>
    <col min="5" max="5" width="1.7109375" style="123" customWidth="1"/>
    <col min="6" max="6" width="26.7109375" style="123" customWidth="1"/>
    <col min="7" max="7" width="9.140625" style="123" customWidth="1"/>
  </cols>
  <sheetData>
    <row r="1" spans="1:6" ht="13.5" customHeight="1" x14ac:dyDescent="0.2">
      <c r="A1" s="13"/>
      <c r="B1" s="14"/>
      <c r="C1" s="15"/>
      <c r="D1" s="16" t="s">
        <v>98</v>
      </c>
      <c r="E1" s="14" t="s">
        <v>41</v>
      </c>
      <c r="F1" s="15" t="e">
        <f>D!$E$19</f>
        <v>#N/A</v>
      </c>
    </row>
    <row r="2" spans="1:6" ht="13.5" customHeight="1" x14ac:dyDescent="0.2">
      <c r="A2" s="17"/>
      <c r="B2" s="18"/>
      <c r="C2" s="19"/>
      <c r="D2" s="20" t="s">
        <v>99</v>
      </c>
      <c r="E2" s="18"/>
      <c r="F2" s="19"/>
    </row>
    <row r="3" spans="1:6" ht="24" customHeight="1" x14ac:dyDescent="0.2">
      <c r="A3" s="17"/>
      <c r="B3" s="18"/>
      <c r="C3" s="36"/>
      <c r="D3" s="20" t="s">
        <v>100</v>
      </c>
      <c r="E3" s="18" t="s">
        <v>41</v>
      </c>
      <c r="F3" s="19" t="e">
        <f>D!E20</f>
        <v>#N/A</v>
      </c>
    </row>
    <row r="4" spans="1:6" ht="13.5" customHeight="1" x14ac:dyDescent="0.2">
      <c r="A4" s="17"/>
      <c r="B4" s="18"/>
      <c r="C4" s="19"/>
      <c r="D4" s="20" t="s">
        <v>101</v>
      </c>
      <c r="E4" s="18" t="s">
        <v>41</v>
      </c>
      <c r="F4" s="186" t="e">
        <f>VLOOKUP(D!$I$6,Data!$A$3:$AH$93,13,FALSE)</f>
        <v>#N/A</v>
      </c>
    </row>
    <row r="5" spans="1:6" ht="13.5" customHeight="1" x14ac:dyDescent="0.2">
      <c r="A5" s="17"/>
      <c r="B5" s="18"/>
      <c r="C5" s="19"/>
      <c r="D5" s="21"/>
      <c r="E5" s="22"/>
      <c r="F5" s="19" t="s">
        <v>102</v>
      </c>
    </row>
    <row r="6" spans="1:6" ht="13.5" customHeight="1" x14ac:dyDescent="0.2">
      <c r="A6" s="17"/>
      <c r="B6" s="18"/>
      <c r="C6" s="146"/>
      <c r="D6" s="251" t="e">
        <f>VLOOKUP(D!$I$6,Data!$A$3:$AH$93,27,FALSE)</f>
        <v>#N/A</v>
      </c>
      <c r="E6" s="252"/>
      <c r="F6" s="253"/>
    </row>
    <row r="7" spans="1:6" ht="13.5" customHeight="1" x14ac:dyDescent="0.2">
      <c r="A7" s="17"/>
      <c r="B7" s="18"/>
      <c r="C7" s="146"/>
      <c r="D7" s="251" t="e">
        <f>VLOOKUP(D!$I$6,Data!$A$3:$AH$93,28,FALSE)</f>
        <v>#N/A</v>
      </c>
      <c r="E7" s="252"/>
      <c r="F7" s="253"/>
    </row>
    <row r="8" spans="1:6" ht="13.5" customHeight="1" x14ac:dyDescent="0.2">
      <c r="A8" s="17"/>
      <c r="B8" s="18"/>
      <c r="C8" s="146"/>
      <c r="D8" s="251"/>
      <c r="E8" s="252"/>
      <c r="F8" s="253"/>
    </row>
    <row r="9" spans="1:6" ht="9.75" customHeight="1" x14ac:dyDescent="0.2">
      <c r="A9" s="17"/>
      <c r="B9" s="18"/>
      <c r="C9" s="146"/>
      <c r="D9" s="23"/>
      <c r="E9" s="24"/>
      <c r="F9" s="25"/>
    </row>
    <row r="10" spans="1:6" ht="9.75" customHeight="1" x14ac:dyDescent="0.2">
      <c r="A10" s="17"/>
      <c r="B10" s="18"/>
      <c r="C10" s="146"/>
      <c r="D10" s="26"/>
      <c r="E10" s="27"/>
      <c r="F10" s="6" t="s">
        <v>103</v>
      </c>
    </row>
    <row r="11" spans="1:6" ht="9.75" customHeight="1" x14ac:dyDescent="0.2">
      <c r="A11" s="17"/>
      <c r="B11" s="18"/>
      <c r="C11" s="19"/>
      <c r="D11" s="26"/>
      <c r="E11" s="27"/>
      <c r="F11" s="28" t="s">
        <v>104</v>
      </c>
    </row>
    <row r="12" spans="1:6" ht="9.75" customHeight="1" x14ac:dyDescent="0.2">
      <c r="A12" s="17"/>
      <c r="B12" s="18"/>
      <c r="C12" s="19"/>
      <c r="D12" s="26"/>
      <c r="E12" s="27"/>
      <c r="F12" s="28"/>
    </row>
    <row r="13" spans="1:6" ht="13.5" customHeight="1" x14ac:dyDescent="0.2">
      <c r="A13" s="17"/>
      <c r="B13" s="18"/>
      <c r="C13" s="19"/>
      <c r="D13" s="254" t="e">
        <f>VLOOKUP(D!$I$6,Data!$A$3:$AH$93,25,FALSE)</f>
        <v>#N/A</v>
      </c>
      <c r="E13" s="255"/>
      <c r="F13" s="256"/>
    </row>
    <row r="14" spans="1:6" ht="17.25" customHeight="1" x14ac:dyDescent="0.2">
      <c r="A14" s="29"/>
      <c r="B14" s="30"/>
      <c r="C14" s="31"/>
      <c r="D14" s="257" t="e">
        <f>"NIP. "&amp;VLOOKUP(D!$I$6,Data!$A$3:$AH$93,26,)</f>
        <v>#N/A</v>
      </c>
      <c r="E14" s="258"/>
      <c r="F14" s="259"/>
    </row>
    <row r="15" spans="1:6" ht="13.5" customHeight="1" x14ac:dyDescent="0.2">
      <c r="A15" s="16" t="s">
        <v>105</v>
      </c>
      <c r="B15" s="14" t="s">
        <v>41</v>
      </c>
      <c r="C15" s="15" t="e">
        <f>D!E20</f>
        <v>#N/A</v>
      </c>
      <c r="D15" s="16" t="s">
        <v>106</v>
      </c>
      <c r="E15" s="14" t="s">
        <v>41</v>
      </c>
      <c r="F15" s="32" t="e">
        <f>$C$15</f>
        <v>#N/A</v>
      </c>
    </row>
    <row r="16" spans="1:6" ht="13.5" customHeight="1" x14ac:dyDescent="0.2">
      <c r="A16" s="20" t="s">
        <v>107</v>
      </c>
      <c r="B16" s="18" t="s">
        <v>41</v>
      </c>
      <c r="C16" s="187" t="e">
        <f>F4</f>
        <v>#N/A</v>
      </c>
      <c r="D16" s="20" t="s">
        <v>108</v>
      </c>
      <c r="E16" s="18" t="s">
        <v>41</v>
      </c>
      <c r="F16" s="6" t="s">
        <v>34</v>
      </c>
    </row>
    <row r="17" spans="1:6" ht="13.5" customHeight="1" x14ac:dyDescent="0.2">
      <c r="A17" s="20"/>
      <c r="B17" s="18"/>
      <c r="C17" s="33"/>
      <c r="D17" s="20" t="s">
        <v>109</v>
      </c>
      <c r="E17" s="18" t="s">
        <v>41</v>
      </c>
      <c r="F17" s="186" t="e">
        <f>D!E23</f>
        <v>#N/A</v>
      </c>
    </row>
    <row r="18" spans="1:6" ht="13.5" customHeight="1" x14ac:dyDescent="0.2">
      <c r="A18" s="34"/>
      <c r="B18" s="35"/>
      <c r="C18" s="36"/>
      <c r="D18" s="192"/>
      <c r="E18" s="22"/>
      <c r="F18" s="181"/>
    </row>
    <row r="19" spans="1:6" ht="13.5" customHeight="1" x14ac:dyDescent="0.2">
      <c r="A19" s="263" t="e">
        <f>VLOOKUP(D!$I$6,#REF!,27)</f>
        <v>#REF!</v>
      </c>
      <c r="B19" s="264"/>
      <c r="C19" s="265"/>
      <c r="D19" s="260" t="e">
        <f>A19</f>
        <v>#REF!</v>
      </c>
      <c r="E19" s="261"/>
      <c r="F19" s="262"/>
    </row>
    <row r="20" spans="1:6" ht="13.5" customHeight="1" x14ac:dyDescent="0.2">
      <c r="A20" s="263"/>
      <c r="B20" s="264"/>
      <c r="C20" s="265"/>
      <c r="D20" s="260" t="s">
        <v>55</v>
      </c>
      <c r="E20" s="261"/>
      <c r="F20" s="262"/>
    </row>
    <row r="21" spans="1:6" ht="13.5" customHeight="1" x14ac:dyDescent="0.2">
      <c r="A21" s="167"/>
      <c r="B21" s="176"/>
      <c r="C21" s="177"/>
      <c r="D21" s="184" t="s">
        <v>110</v>
      </c>
      <c r="E21" s="176"/>
      <c r="F21" s="185" t="s">
        <v>111</v>
      </c>
    </row>
    <row r="22" spans="1:6" ht="13.5" customHeight="1" x14ac:dyDescent="0.2">
      <c r="A22" s="167"/>
      <c r="B22" s="176"/>
      <c r="C22" s="177" t="s">
        <v>112</v>
      </c>
      <c r="D22" s="175"/>
      <c r="E22" s="176"/>
      <c r="F22" s="177"/>
    </row>
    <row r="23" spans="1:6" s="145" customFormat="1" ht="13.5" customHeight="1" x14ac:dyDescent="0.2">
      <c r="A23" s="269" t="e">
        <f>#REF!</f>
        <v>#REF!</v>
      </c>
      <c r="B23" s="272"/>
      <c r="C23" s="273"/>
      <c r="D23" s="269" t="e">
        <f>A23</f>
        <v>#REF!</v>
      </c>
      <c r="E23" s="270"/>
      <c r="F23" s="271"/>
    </row>
    <row r="24" spans="1:6" s="145" customFormat="1" ht="13.5" customHeight="1" x14ac:dyDescent="0.2">
      <c r="A24" s="266" t="e">
        <f>#REF!</f>
        <v>#REF!</v>
      </c>
      <c r="B24" s="267"/>
      <c r="C24" s="268"/>
      <c r="D24" s="274" t="e">
        <f>A24</f>
        <v>#REF!</v>
      </c>
      <c r="E24" s="267"/>
      <c r="F24" s="268"/>
    </row>
    <row r="25" spans="1:6" ht="12.75" customHeight="1" x14ac:dyDescent="0.2">
      <c r="A25" s="16" t="s">
        <v>113</v>
      </c>
      <c r="B25" s="14" t="s">
        <v>41</v>
      </c>
      <c r="C25" s="179" t="s">
        <v>34</v>
      </c>
      <c r="D25" s="16" t="s">
        <v>106</v>
      </c>
      <c r="E25" s="14" t="s">
        <v>41</v>
      </c>
      <c r="F25" s="179" t="str">
        <f>C25</f>
        <v>Mamuju</v>
      </c>
    </row>
    <row r="26" spans="1:6" ht="12.75" customHeight="1" x14ac:dyDescent="0.2">
      <c r="A26" s="20" t="s">
        <v>114</v>
      </c>
      <c r="B26" s="18" t="s">
        <v>41</v>
      </c>
      <c r="C26" s="189" t="e">
        <f>D!E23</f>
        <v>#N/A</v>
      </c>
      <c r="D26" s="20" t="s">
        <v>108</v>
      </c>
      <c r="E26" s="18" t="s">
        <v>41</v>
      </c>
      <c r="F26" s="190" t="e">
        <f>IF(#REF!=0,"",D!E23)</f>
        <v>#REF!</v>
      </c>
    </row>
    <row r="27" spans="1:6" ht="12.75" customHeight="1" x14ac:dyDescent="0.2">
      <c r="A27" s="20"/>
      <c r="B27" s="18"/>
      <c r="C27" s="19"/>
      <c r="D27" s="20" t="s">
        <v>109</v>
      </c>
      <c r="E27" s="18" t="s">
        <v>41</v>
      </c>
      <c r="F27" s="191" t="e">
        <f>C26</f>
        <v>#N/A</v>
      </c>
    </row>
    <row r="28" spans="1:6" ht="6" customHeight="1" x14ac:dyDescent="0.2">
      <c r="A28" s="17"/>
      <c r="B28" s="18"/>
      <c r="C28" s="19"/>
      <c r="D28" s="20"/>
      <c r="E28" s="18"/>
      <c r="F28" s="19"/>
    </row>
    <row r="29" spans="1:6" ht="12.75" customHeight="1" x14ac:dyDescent="0.2">
      <c r="A29" s="263" t="e">
        <f>VLOOKUP(D!$I$6,#REF!,27)</f>
        <v>#REF!</v>
      </c>
      <c r="B29" s="264"/>
      <c r="C29" s="265"/>
      <c r="D29" s="260" t="e">
        <f>A29</f>
        <v>#REF!</v>
      </c>
      <c r="E29" s="261"/>
      <c r="F29" s="262"/>
    </row>
    <row r="30" spans="1:6" ht="12.75" customHeight="1" x14ac:dyDescent="0.2">
      <c r="A30" s="263" t="e">
        <f>#REF!</f>
        <v>#REF!</v>
      </c>
      <c r="B30" s="264"/>
      <c r="C30" s="265"/>
      <c r="D30" s="260" t="s">
        <v>65</v>
      </c>
      <c r="E30" s="261"/>
      <c r="F30" s="262"/>
    </row>
    <row r="31" spans="1:6" ht="15" customHeight="1" x14ac:dyDescent="0.2">
      <c r="A31" s="167"/>
      <c r="B31" s="173"/>
      <c r="C31" s="174"/>
      <c r="D31" s="172"/>
      <c r="E31" s="173"/>
      <c r="F31" s="174"/>
    </row>
    <row r="32" spans="1:6" ht="15" customHeight="1" x14ac:dyDescent="0.2">
      <c r="A32" s="168"/>
      <c r="B32" s="169"/>
      <c r="C32" s="170"/>
      <c r="D32" s="168"/>
      <c r="E32" s="169"/>
      <c r="F32" s="170"/>
    </row>
    <row r="33" spans="1:6" ht="15" customHeight="1" x14ac:dyDescent="0.2">
      <c r="A33" s="269" t="e">
        <f>#REF!</f>
        <v>#REF!</v>
      </c>
      <c r="B33" s="272"/>
      <c r="C33" s="273"/>
      <c r="D33" s="269" t="e">
        <f>A33</f>
        <v>#REF!</v>
      </c>
      <c r="E33" s="272"/>
      <c r="F33" s="273"/>
    </row>
    <row r="34" spans="1:6" ht="15" customHeight="1" x14ac:dyDescent="0.2">
      <c r="A34" s="274" t="e">
        <f>#REF!</f>
        <v>#REF!</v>
      </c>
      <c r="B34" s="267"/>
      <c r="C34" s="268"/>
      <c r="D34" s="274" t="e">
        <f>A34</f>
        <v>#REF!</v>
      </c>
      <c r="E34" s="298"/>
      <c r="F34" s="299"/>
    </row>
    <row r="35" spans="1:6" ht="15" customHeight="1" x14ac:dyDescent="0.2">
      <c r="A35" s="37" t="s">
        <v>115</v>
      </c>
      <c r="B35" s="38" t="s">
        <v>41</v>
      </c>
      <c r="C35" s="39" t="e">
        <f>$F$1</f>
        <v>#N/A</v>
      </c>
      <c r="D35" s="289" t="s">
        <v>116</v>
      </c>
      <c r="E35" s="290"/>
      <c r="F35" s="291"/>
    </row>
    <row r="36" spans="1:6" ht="15" customHeight="1" x14ac:dyDescent="0.2">
      <c r="A36" s="40" t="s">
        <v>117</v>
      </c>
      <c r="B36" s="41"/>
      <c r="C36" s="42"/>
      <c r="D36" s="292"/>
      <c r="E36" s="293"/>
      <c r="F36" s="294"/>
    </row>
    <row r="37" spans="1:6" ht="15" customHeight="1" x14ac:dyDescent="0.2">
      <c r="A37" s="43" t="s">
        <v>107</v>
      </c>
      <c r="B37" s="41" t="s">
        <v>41</v>
      </c>
      <c r="C37" s="186" t="e">
        <f>D!E23</f>
        <v>#N/A</v>
      </c>
      <c r="D37" s="295"/>
      <c r="E37" s="296"/>
      <c r="F37" s="297"/>
    </row>
    <row r="38" spans="1:6" ht="15" customHeight="1" x14ac:dyDescent="0.2">
      <c r="A38" s="17" t="s">
        <v>118</v>
      </c>
      <c r="B38" s="18"/>
      <c r="C38" s="19"/>
      <c r="D38" s="286"/>
      <c r="E38" s="287"/>
      <c r="F38" s="288"/>
    </row>
    <row r="39" spans="1:6" ht="15" customHeight="1" x14ac:dyDescent="0.2">
      <c r="A39" s="280" t="e">
        <f>D!F35</f>
        <v>#N/A</v>
      </c>
      <c r="B39" s="281"/>
      <c r="C39" s="282"/>
      <c r="D39" s="280" t="s">
        <v>35</v>
      </c>
      <c r="E39" s="281"/>
      <c r="F39" s="282"/>
    </row>
    <row r="40" spans="1:6" ht="9" customHeight="1" x14ac:dyDescent="0.2">
      <c r="A40" s="280"/>
      <c r="B40" s="281"/>
      <c r="C40" s="282"/>
      <c r="D40" s="280"/>
      <c r="E40" s="281"/>
      <c r="F40" s="282"/>
    </row>
    <row r="41" spans="1:6" ht="15" customHeight="1" x14ac:dyDescent="0.2">
      <c r="A41" s="34" t="s">
        <v>55</v>
      </c>
      <c r="B41" s="35"/>
      <c r="C41" s="36"/>
      <c r="D41" s="34"/>
      <c r="E41" s="35"/>
      <c r="F41" s="36"/>
    </row>
    <row r="42" spans="1:6" ht="15" customHeight="1" x14ac:dyDescent="0.2">
      <c r="A42" s="17"/>
      <c r="B42" s="18"/>
      <c r="C42" s="44" t="s">
        <v>104</v>
      </c>
      <c r="D42" s="17"/>
      <c r="E42" s="18"/>
      <c r="F42" s="124"/>
    </row>
    <row r="43" spans="1:6" ht="15" customHeight="1" x14ac:dyDescent="0.2">
      <c r="A43" s="283" t="e">
        <f>D!F39</f>
        <v>#N/A</v>
      </c>
      <c r="B43" s="284"/>
      <c r="C43" s="285"/>
      <c r="D43" s="283" t="e">
        <f>A43</f>
        <v>#N/A</v>
      </c>
      <c r="E43" s="284"/>
      <c r="F43" s="285"/>
    </row>
    <row r="44" spans="1:6" ht="15" customHeight="1" x14ac:dyDescent="0.2">
      <c r="A44" s="275" t="e">
        <f>D!F40</f>
        <v>#N/A</v>
      </c>
      <c r="B44" s="276"/>
      <c r="C44" s="277"/>
      <c r="D44" s="275" t="e">
        <f>A44</f>
        <v>#N/A</v>
      </c>
      <c r="E44" s="278"/>
      <c r="F44" s="279"/>
    </row>
    <row r="45" spans="1:6" ht="15" customHeight="1" x14ac:dyDescent="0.2">
      <c r="A45" s="16"/>
      <c r="B45" s="135"/>
      <c r="C45" s="135"/>
      <c r="D45" s="136"/>
      <c r="E45" s="135"/>
      <c r="F45" s="137"/>
    </row>
    <row r="46" spans="1:6" ht="15" customHeight="1" x14ac:dyDescent="0.2">
      <c r="A46" s="16" t="s">
        <v>119</v>
      </c>
      <c r="B46" s="138"/>
      <c r="C46" s="138"/>
      <c r="D46" s="138"/>
      <c r="E46" s="138"/>
      <c r="F46" s="139"/>
    </row>
    <row r="47" spans="1:6" ht="13.5" customHeight="1" x14ac:dyDescent="0.2">
      <c r="A47" s="46" t="s">
        <v>120</v>
      </c>
      <c r="B47" s="18"/>
      <c r="C47" s="18"/>
      <c r="D47" s="18"/>
      <c r="E47" s="18"/>
      <c r="F47" s="19"/>
    </row>
    <row r="48" spans="1:6" ht="13.5" customHeight="1" x14ac:dyDescent="0.2">
      <c r="A48" s="140" t="s">
        <v>121</v>
      </c>
      <c r="F48" s="141"/>
    </row>
    <row r="49" spans="1:6" ht="13.5" customHeight="1" x14ac:dyDescent="0.2">
      <c r="A49" s="142" t="s">
        <v>122</v>
      </c>
      <c r="B49" s="143"/>
      <c r="C49" s="143"/>
      <c r="D49" s="143"/>
      <c r="E49" s="143"/>
      <c r="F49" s="144"/>
    </row>
  </sheetData>
  <sheetProtection formatCells="0" formatColumns="0" formatRows="0" insertColumns="0" insertRows="0" insertHyperlinks="0" deleteColumns="0" deleteRows="0" sort="0" autoFilter="0" pivotTables="0"/>
  <mergeCells count="31">
    <mergeCell ref="D30:F30"/>
    <mergeCell ref="A44:C44"/>
    <mergeCell ref="D44:F44"/>
    <mergeCell ref="A40:C40"/>
    <mergeCell ref="D40:F40"/>
    <mergeCell ref="D43:F43"/>
    <mergeCell ref="A30:C30"/>
    <mergeCell ref="D39:F39"/>
    <mergeCell ref="D38:F38"/>
    <mergeCell ref="A43:C43"/>
    <mergeCell ref="A39:C39"/>
    <mergeCell ref="A34:C34"/>
    <mergeCell ref="A33:C33"/>
    <mergeCell ref="D35:F37"/>
    <mergeCell ref="D34:F34"/>
    <mergeCell ref="D33:F33"/>
    <mergeCell ref="A19:C19"/>
    <mergeCell ref="D8:F8"/>
    <mergeCell ref="D19:F19"/>
    <mergeCell ref="A20:C20"/>
    <mergeCell ref="D29:F29"/>
    <mergeCell ref="A24:C24"/>
    <mergeCell ref="D23:F23"/>
    <mergeCell ref="A23:C23"/>
    <mergeCell ref="A29:C29"/>
    <mergeCell ref="D24:F24"/>
    <mergeCell ref="D6:F6"/>
    <mergeCell ref="D13:F13"/>
    <mergeCell ref="D14:F14"/>
    <mergeCell ref="D7:F7"/>
    <mergeCell ref="D20:F20"/>
  </mergeCells>
  <printOptions horizontalCentered="1"/>
  <pageMargins left="0.39" right="0.31" top="0.59055118110236005" bottom="0.59055118110236005" header="0.51181102362205" footer="0.51181102362205"/>
  <pageSetup paperSize="9" scale="9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</vt:lpstr>
      <vt:lpstr>ST</vt:lpstr>
      <vt:lpstr>D</vt:lpstr>
      <vt:lpstr>B</vt:lpstr>
      <vt:lpstr>ST!_GoBack</vt:lpstr>
      <vt:lpstr>B!OLE_LINK1</vt:lpstr>
      <vt:lpstr>B!Print_Area</vt:lpstr>
      <vt:lpstr>D!Print_Area</vt:lpstr>
      <vt:lpstr>ST!Print_Area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2020-03-04T13:14:12Z</dcterms:created>
  <dcterms:modified xsi:type="dcterms:W3CDTF">2021-05-19T04:02:49Z</dcterms:modified>
  <cp:category/>
</cp:coreProperties>
</file>