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ecturing - Universitas Indonesia\Ekstensi - Manajemen Keuangan\"/>
    </mc:Choice>
  </mc:AlternateContent>
  <xr:revisionPtr revIDLastSave="0" documentId="13_ncr:1_{1BC4EFD6-B061-48C1-83ED-A205D9F6DB29}" xr6:coauthVersionLast="47" xr6:coauthVersionMax="47" xr10:uidLastSave="{00000000-0000-0000-0000-000000000000}"/>
  <bookViews>
    <workbookView xWindow="-98" yWindow="13403" windowWidth="21795" windowHeight="12975" activeTab="1" xr2:uid="{8BEE463B-D2AC-4351-8E79-B44E878442D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14" i="1"/>
  <c r="D25" i="1"/>
  <c r="D26" i="1" s="1"/>
  <c r="E42" i="1"/>
  <c r="E43" i="1"/>
  <c r="E45" i="1"/>
  <c r="D29" i="1" l="1"/>
  <c r="C65" i="1"/>
  <c r="C44" i="1"/>
  <c r="C46" i="1" s="1"/>
  <c r="C48" i="1" s="1"/>
  <c r="C31" i="1"/>
  <c r="C26" i="1"/>
  <c r="C22" i="1"/>
  <c r="C15" i="1"/>
  <c r="C10" i="1"/>
  <c r="C33" i="1" l="1"/>
  <c r="D47" i="1"/>
  <c r="C89" i="1"/>
  <c r="D42" i="1"/>
  <c r="D43" i="1" s="1"/>
  <c r="C17" i="1"/>
  <c r="C87" i="1" s="1"/>
  <c r="D7" i="1"/>
  <c r="D8" i="1"/>
  <c r="D9" i="1"/>
  <c r="D10" i="1"/>
  <c r="D12" i="1"/>
  <c r="D13" i="1"/>
  <c r="D15" i="1" s="1"/>
  <c r="D17" i="1" s="1"/>
  <c r="D20" i="1"/>
  <c r="D22" i="1" s="1"/>
  <c r="C49" i="1"/>
  <c r="D44" i="1" l="1"/>
  <c r="D45" i="1"/>
  <c r="C50" i="1"/>
  <c r="C54" i="1" l="1"/>
  <c r="C55" i="1" s="1"/>
  <c r="C52" i="1"/>
  <c r="C91" i="1" s="1"/>
  <c r="C94" i="1" s="1"/>
  <c r="D46" i="1"/>
  <c r="D48" i="1" s="1"/>
  <c r="D49" i="1" l="1"/>
  <c r="D50" i="1" s="1"/>
  <c r="D54" i="1" s="1"/>
  <c r="D55" i="1" s="1"/>
  <c r="D30" i="1" s="1"/>
  <c r="D31" i="1" s="1"/>
  <c r="D33" i="1" s="1"/>
  <c r="D36" i="1" s="1"/>
</calcChain>
</file>

<file path=xl/sharedStrings.xml><?xml version="1.0" encoding="utf-8"?>
<sst xmlns="http://schemas.openxmlformats.org/spreadsheetml/2006/main" count="61" uniqueCount="57">
  <si>
    <t>PT GBU</t>
  </si>
  <si>
    <t>Laporan Posisi Keuangan</t>
  </si>
  <si>
    <t>Aset Lancar</t>
  </si>
  <si>
    <t>Kas</t>
  </si>
  <si>
    <t>Piutang</t>
  </si>
  <si>
    <t>Persediaan</t>
  </si>
  <si>
    <t>Total Aset Lancar</t>
  </si>
  <si>
    <t>Aset Tetap</t>
  </si>
  <si>
    <t>Aset Pajak Tangguhan</t>
  </si>
  <si>
    <t>Total Aset Non Lancar</t>
  </si>
  <si>
    <t>Aset Non Lancar</t>
  </si>
  <si>
    <t>Total Aset</t>
  </si>
  <si>
    <t>Liabilitas Jangka Pendek</t>
  </si>
  <si>
    <t>Utang Usaha</t>
  </si>
  <si>
    <t>Wesel Bayar</t>
  </si>
  <si>
    <t>Total Liabilitas Jangka Pendek</t>
  </si>
  <si>
    <t>Liabilitas Jangka Panjang</t>
  </si>
  <si>
    <t>Utang Jangka Panjang</t>
  </si>
  <si>
    <t>Ekuitas</t>
  </si>
  <si>
    <t>Modal Saham</t>
  </si>
  <si>
    <t>Saldo Laba</t>
  </si>
  <si>
    <t>Total Liabilitas dan Ekuitas</t>
  </si>
  <si>
    <t>Total Ekuitas</t>
  </si>
  <si>
    <t>Total Liabilitas Jangka Panjang</t>
  </si>
  <si>
    <t>Laporan Laba Rugi</t>
  </si>
  <si>
    <t>Penjualan</t>
  </si>
  <si>
    <t>HPP</t>
  </si>
  <si>
    <t>Laba Bruto</t>
  </si>
  <si>
    <t>Beban Operasi</t>
  </si>
  <si>
    <t>Laba Operasi</t>
  </si>
  <si>
    <t>Beban Lain-lain</t>
  </si>
  <si>
    <t>Laba Sebelum Pajak</t>
  </si>
  <si>
    <t>Beban Pajak</t>
  </si>
  <si>
    <t>Laba Neto</t>
  </si>
  <si>
    <t>Dividen</t>
  </si>
  <si>
    <t>Tambahan ke Saldo Laba</t>
  </si>
  <si>
    <t>Tarif Pajak</t>
  </si>
  <si>
    <t>Dividend Payout Ratio</t>
  </si>
  <si>
    <t>FY 2021</t>
  </si>
  <si>
    <t>FY 2022 (f)</t>
  </si>
  <si>
    <t>31-Des-2021</t>
  </si>
  <si>
    <t>31-Des-2022 (f)</t>
  </si>
  <si>
    <t>Asumsi:</t>
  </si>
  <si>
    <t>Pertumbuhan penjualan</t>
  </si>
  <si>
    <t>(20+y)%</t>
  </si>
  <si>
    <t>Y</t>
  </si>
  <si>
    <t>Kapasitas operasional</t>
  </si>
  <si>
    <t>Gunakan percentage of sales approach</t>
  </si>
  <si>
    <t>Diasumsikan tetap</t>
  </si>
  <si>
    <t>EFN = Proyeksi Aset - Proyeksi Liabilitas dan Ekuitas</t>
  </si>
  <si>
    <t>Pembuktian dengan formula</t>
  </si>
  <si>
    <t>(-)</t>
  </si>
  <si>
    <t>Marjin laba neto</t>
  </si>
  <si>
    <t>konstan</t>
  </si>
  <si>
    <t>% of sales</t>
  </si>
  <si>
    <t>EFN</t>
  </si>
  <si>
    <t>Catatan: apabila terdapat pos laporan keuangan yang diasumsikan konstan maka hasil perhitungan EFN menggunakan formula dan perhitungan EFN menggunakan proyeksi laporan keuangan akan berbeda hasilnya.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</si>
</sst>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2" fillId="0" borderId="1" xfId="0" applyFont="1" applyBorder="1"/>
    <xf numFmtId="164" fontId="2" fillId="0" borderId="1" xfId="1" applyNumberFormat="1" applyFont="1" applyBorder="1"/>
    <xf numFmtId="0" fontId="2" fillId="0" borderId="2" xfId="0" applyFont="1" applyBorder="1"/>
    <xf numFmtId="164" fontId="2" fillId="0" borderId="2" xfId="1" applyNumberFormat="1" applyFont="1" applyBorder="1"/>
    <xf numFmtId="0" fontId="3" fillId="0" borderId="0" xfId="0" applyFont="1"/>
    <xf numFmtId="9" fontId="2" fillId="0" borderId="0" xfId="0" applyNumberFormat="1" applyFont="1"/>
    <xf numFmtId="0" fontId="2" fillId="0" borderId="4" xfId="0" applyFont="1" applyBorder="1"/>
    <xf numFmtId="164" fontId="2" fillId="0" borderId="4" xfId="1" applyNumberFormat="1" applyFont="1" applyBorder="1"/>
    <xf numFmtId="0" fontId="2" fillId="0" borderId="5" xfId="0" applyFont="1" applyBorder="1"/>
    <xf numFmtId="164" fontId="2" fillId="0" borderId="5" xfId="1" applyNumberFormat="1" applyFont="1" applyBorder="1"/>
    <xf numFmtId="164" fontId="2" fillId="2" borderId="0" xfId="1" quotePrefix="1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164" fontId="2" fillId="0" borderId="0" xfId="1" applyNumberFormat="1" applyFont="1" applyAlignment="1">
      <alignment horizontal="right"/>
    </xf>
    <xf numFmtId="164" fontId="2" fillId="0" borderId="0" xfId="0" applyNumberFormat="1" applyFo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9" fontId="2" fillId="0" borderId="0" xfId="2" applyFont="1"/>
    <xf numFmtId="10" fontId="2" fillId="0" borderId="0" xfId="2" applyNumberFormat="1" applyFont="1"/>
    <xf numFmtId="164" fontId="2" fillId="0" borderId="0" xfId="1" applyNumberFormat="1" applyFont="1" applyBorder="1"/>
    <xf numFmtId="0" fontId="2" fillId="5" borderId="0" xfId="0" applyFont="1" applyFill="1"/>
    <xf numFmtId="0" fontId="2" fillId="0" borderId="3" xfId="0" applyFont="1" applyBorder="1"/>
    <xf numFmtId="164" fontId="2" fillId="0" borderId="3" xfId="1" applyNumberFormat="1" applyFont="1" applyBorder="1"/>
    <xf numFmtId="164" fontId="2" fillId="0" borderId="3" xfId="0" applyNumberFormat="1" applyFont="1" applyBorder="1"/>
    <xf numFmtId="41" fontId="2" fillId="0" borderId="0" xfId="0" applyNumberFormat="1" applyFont="1"/>
    <xf numFmtId="0" fontId="2" fillId="0" borderId="0" xfId="0" applyFont="1" applyAlignment="1">
      <alignment horizontal="right"/>
    </xf>
    <xf numFmtId="41" fontId="2" fillId="6" borderId="0" xfId="0" applyNumberFormat="1" applyFont="1" applyFill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</xdr:colOff>
      <xdr:row>75</xdr:row>
      <xdr:rowOff>71437</xdr:rowOff>
    </xdr:from>
    <xdr:to>
      <xdr:col>3</xdr:col>
      <xdr:colOff>750378</xdr:colOff>
      <xdr:row>79</xdr:row>
      <xdr:rowOff>12146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9CE1DB-3A13-4C4C-AAA4-206430E1E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0420350"/>
          <a:ext cx="3922203" cy="512209"/>
        </a:xfrm>
        <a:prstGeom prst="rect">
          <a:avLst/>
        </a:prstGeom>
      </xdr:spPr>
    </xdr:pic>
    <xdr:clientData/>
  </xdr:twoCellAnchor>
  <xdr:twoCellAnchor editAs="oneCell">
    <xdr:from>
      <xdr:col>1</xdr:col>
      <xdr:colOff>1000124</xdr:colOff>
      <xdr:row>85</xdr:row>
      <xdr:rowOff>138112</xdr:rowOff>
    </xdr:from>
    <xdr:to>
      <xdr:col>1</xdr:col>
      <xdr:colOff>1975485</xdr:colOff>
      <xdr:row>87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3384000-BEC9-4E10-B530-A95DE485FD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718" t="4414" r="61442" b="38207"/>
        <a:stretch/>
      </xdr:blipFill>
      <xdr:spPr>
        <a:xfrm>
          <a:off x="1271587" y="11915775"/>
          <a:ext cx="975361" cy="271463"/>
        </a:xfrm>
        <a:prstGeom prst="rect">
          <a:avLst/>
        </a:prstGeom>
      </xdr:spPr>
    </xdr:pic>
    <xdr:clientData/>
  </xdr:twoCellAnchor>
  <xdr:twoCellAnchor editAs="oneCell">
    <xdr:from>
      <xdr:col>1</xdr:col>
      <xdr:colOff>153352</xdr:colOff>
      <xdr:row>87</xdr:row>
      <xdr:rowOff>259082</xdr:rowOff>
    </xdr:from>
    <xdr:to>
      <xdr:col>1</xdr:col>
      <xdr:colOff>1982152</xdr:colOff>
      <xdr:row>89</xdr:row>
      <xdr:rowOff>128587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92BB3B0-5B01-4952-9167-D96EFFA635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1385" t="-1" r="10164" b="38207"/>
        <a:stretch/>
      </xdr:blipFill>
      <xdr:spPr>
        <a:xfrm>
          <a:off x="424815" y="12322495"/>
          <a:ext cx="1828800" cy="298130"/>
        </a:xfrm>
        <a:prstGeom prst="rect">
          <a:avLst/>
        </a:prstGeom>
      </xdr:spPr>
    </xdr:pic>
    <xdr:clientData/>
  </xdr:twoCellAnchor>
  <xdr:twoCellAnchor>
    <xdr:from>
      <xdr:col>1</xdr:col>
      <xdr:colOff>204788</xdr:colOff>
      <xdr:row>89</xdr:row>
      <xdr:rowOff>193358</xdr:rowOff>
    </xdr:from>
    <xdr:to>
      <xdr:col>2</xdr:col>
      <xdr:colOff>9525</xdr:colOff>
      <xdr:row>91</xdr:row>
      <xdr:rowOff>100012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B23FE998-7AB7-4A97-A510-CFA5E8A5C96E}"/>
            </a:ext>
          </a:extLst>
        </xdr:cNvPr>
        <xdr:cNvGrpSpPr/>
      </xdr:nvGrpSpPr>
      <xdr:grpSpPr>
        <a:xfrm>
          <a:off x="476251" y="13114021"/>
          <a:ext cx="1919287" cy="335279"/>
          <a:chOff x="3825241" y="5242561"/>
          <a:chExt cx="1996440" cy="327659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24DA9459-7CA7-568A-77A4-91AB82F1FE9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92661" r="475" b="36736"/>
          <a:stretch/>
        </xdr:blipFill>
        <xdr:spPr>
          <a:xfrm>
            <a:off x="3825241" y="5242561"/>
            <a:ext cx="259080" cy="327659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30060C22-BAA1-F828-3F91-B34D8865932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11911" t="64736" r="41455" b="1425"/>
          <a:stretch/>
        </xdr:blipFill>
        <xdr:spPr>
          <a:xfrm>
            <a:off x="4061461" y="5318760"/>
            <a:ext cx="1760220" cy="17526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614363</xdr:colOff>
      <xdr:row>2</xdr:row>
      <xdr:rowOff>123826</xdr:rowOff>
    </xdr:from>
    <xdr:to>
      <xdr:col>8</xdr:col>
      <xdr:colOff>266741</xdr:colOff>
      <xdr:row>33</xdr:row>
      <xdr:rowOff>108638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D13EC-589D-47D2-AAA7-688E691C6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363" y="485776"/>
          <a:ext cx="4833978" cy="55950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A402-798E-4890-B0A5-8F2F9D0DF1FD}">
  <dimension ref="B2:E99"/>
  <sheetViews>
    <sheetView showGridLines="0" zoomScaleNormal="100" workbookViewId="0">
      <selection activeCell="B58" sqref="B58:C70"/>
    </sheetView>
  </sheetViews>
  <sheetFormatPr defaultRowHeight="11.25" x14ac:dyDescent="0.3"/>
  <cols>
    <col min="1" max="1" width="3.796875" style="1" customWidth="1"/>
    <col min="2" max="2" width="29.59765625" style="1" customWidth="1"/>
    <col min="3" max="3" width="16.06640625" style="2" customWidth="1"/>
    <col min="4" max="4" width="16.06640625" style="1" customWidth="1"/>
    <col min="5" max="5" width="16.9296875" style="1" customWidth="1"/>
    <col min="6" max="6" width="8.86328125" style="1" customWidth="1"/>
    <col min="7" max="16384" width="9.06640625" style="1"/>
  </cols>
  <sheetData>
    <row r="2" spans="2:5" x14ac:dyDescent="0.3">
      <c r="B2" s="7" t="s">
        <v>0</v>
      </c>
    </row>
    <row r="3" spans="2:5" x14ac:dyDescent="0.3">
      <c r="B3" s="7" t="s">
        <v>1</v>
      </c>
    </row>
    <row r="5" spans="2:5" x14ac:dyDescent="0.3">
      <c r="B5" s="14"/>
      <c r="C5" s="13" t="s">
        <v>40</v>
      </c>
      <c r="D5" s="15" t="s">
        <v>41</v>
      </c>
    </row>
    <row r="6" spans="2:5" x14ac:dyDescent="0.3">
      <c r="B6" s="1" t="s">
        <v>2</v>
      </c>
    </row>
    <row r="7" spans="2:5" x14ac:dyDescent="0.3">
      <c r="B7" s="1" t="s">
        <v>3</v>
      </c>
      <c r="C7" s="2">
        <v>8552324</v>
      </c>
      <c r="D7" s="17">
        <f>(1+$C$65)*C7</f>
        <v>10262788.799999999</v>
      </c>
    </row>
    <row r="8" spans="2:5" x14ac:dyDescent="0.3">
      <c r="B8" s="1" t="s">
        <v>4</v>
      </c>
      <c r="C8" s="2">
        <v>20000000</v>
      </c>
      <c r="D8" s="17">
        <f>(1+$C$65)*C8</f>
        <v>24000000</v>
      </c>
    </row>
    <row r="9" spans="2:5" x14ac:dyDescent="0.3">
      <c r="B9" s="1" t="s">
        <v>5</v>
      </c>
      <c r="C9" s="2">
        <v>24501225</v>
      </c>
      <c r="D9" s="17">
        <f>(1+$C$65)*C9</f>
        <v>29401470</v>
      </c>
    </row>
    <row r="10" spans="2:5" ht="11.65" thickBot="1" x14ac:dyDescent="0.35">
      <c r="B10" s="3" t="s">
        <v>6</v>
      </c>
      <c r="C10" s="4">
        <f>SUM(C7:C9)</f>
        <v>53053549</v>
      </c>
      <c r="D10" s="17">
        <f>(1+$C$65)*C10</f>
        <v>63664258.799999997</v>
      </c>
    </row>
    <row r="12" spans="2:5" x14ac:dyDescent="0.3">
      <c r="B12" s="1" t="s">
        <v>10</v>
      </c>
      <c r="D12" s="17">
        <f>(1+$C$65)*C12</f>
        <v>0</v>
      </c>
    </row>
    <row r="13" spans="2:5" x14ac:dyDescent="0.3">
      <c r="B13" s="1" t="s">
        <v>7</v>
      </c>
      <c r="C13" s="2">
        <v>55000000</v>
      </c>
      <c r="D13" s="17">
        <f>(1+$C$65)*C13</f>
        <v>66000000</v>
      </c>
    </row>
    <row r="14" spans="2:5" x14ac:dyDescent="0.3">
      <c r="B14" s="23" t="s">
        <v>8</v>
      </c>
      <c r="C14" s="2">
        <v>10391780</v>
      </c>
      <c r="D14" s="17">
        <f>C14</f>
        <v>10391780</v>
      </c>
      <c r="E14" s="1" t="s">
        <v>53</v>
      </c>
    </row>
    <row r="15" spans="2:5" ht="11.65" thickBot="1" x14ac:dyDescent="0.35">
      <c r="B15" s="3" t="s">
        <v>9</v>
      </c>
      <c r="C15" s="4">
        <f>SUM(C13:C14)</f>
        <v>65391780</v>
      </c>
      <c r="D15" s="4">
        <f>SUM(D13:D14)</f>
        <v>76391780</v>
      </c>
    </row>
    <row r="17" spans="2:5" ht="11.65" thickBot="1" x14ac:dyDescent="0.35">
      <c r="B17" s="5" t="s">
        <v>11</v>
      </c>
      <c r="C17" s="6">
        <f>C10+C15</f>
        <v>118445329</v>
      </c>
      <c r="D17" s="6">
        <f>D10+D15</f>
        <v>140056038.80000001</v>
      </c>
    </row>
    <row r="18" spans="2:5" ht="11.65" thickTop="1" x14ac:dyDescent="0.3"/>
    <row r="19" spans="2:5" x14ac:dyDescent="0.3">
      <c r="B19" s="1" t="s">
        <v>12</v>
      </c>
    </row>
    <row r="20" spans="2:5" x14ac:dyDescent="0.3">
      <c r="B20" s="1" t="s">
        <v>13</v>
      </c>
      <c r="C20" s="2">
        <v>58000000</v>
      </c>
      <c r="D20" s="17">
        <f>(1+$C$65)*C20</f>
        <v>69600000</v>
      </c>
    </row>
    <row r="21" spans="2:5" x14ac:dyDescent="0.3">
      <c r="B21" s="23" t="s">
        <v>14</v>
      </c>
      <c r="C21" s="2">
        <v>5825000</v>
      </c>
      <c r="D21" s="17">
        <f>C21</f>
        <v>5825000</v>
      </c>
      <c r="E21" s="1" t="s">
        <v>53</v>
      </c>
    </row>
    <row r="22" spans="2:5" ht="11.65" thickBot="1" x14ac:dyDescent="0.35">
      <c r="B22" s="3" t="s">
        <v>15</v>
      </c>
      <c r="C22" s="4">
        <f>SUM(C20:C21)</f>
        <v>63825000</v>
      </c>
      <c r="D22" s="4">
        <f>SUM(D20:D21)</f>
        <v>75425000</v>
      </c>
    </row>
    <row r="24" spans="2:5" x14ac:dyDescent="0.3">
      <c r="B24" s="1" t="s">
        <v>16</v>
      </c>
    </row>
    <row r="25" spans="2:5" x14ac:dyDescent="0.3">
      <c r="B25" s="1" t="s">
        <v>17</v>
      </c>
      <c r="C25" s="2">
        <v>0</v>
      </c>
      <c r="D25" s="2">
        <f>C25</f>
        <v>0</v>
      </c>
    </row>
    <row r="26" spans="2:5" ht="11.65" thickBot="1" x14ac:dyDescent="0.35">
      <c r="B26" s="3" t="s">
        <v>23</v>
      </c>
      <c r="C26" s="4">
        <f>C25</f>
        <v>0</v>
      </c>
      <c r="D26" s="4">
        <f>D25</f>
        <v>0</v>
      </c>
    </row>
    <row r="28" spans="2:5" x14ac:dyDescent="0.3">
      <c r="B28" s="1" t="s">
        <v>18</v>
      </c>
    </row>
    <row r="29" spans="2:5" x14ac:dyDescent="0.3">
      <c r="B29" s="1" t="s">
        <v>19</v>
      </c>
      <c r="C29" s="2">
        <v>20200200</v>
      </c>
      <c r="D29" s="17">
        <f>C29</f>
        <v>20200200</v>
      </c>
    </row>
    <row r="30" spans="2:5" x14ac:dyDescent="0.3">
      <c r="B30" s="1" t="s">
        <v>20</v>
      </c>
      <c r="C30" s="2">
        <v>34420129</v>
      </c>
      <c r="D30" s="17">
        <f>C30+D55</f>
        <v>40053502.420000002</v>
      </c>
    </row>
    <row r="31" spans="2:5" ht="11.65" thickBot="1" x14ac:dyDescent="0.35">
      <c r="B31" s="3" t="s">
        <v>22</v>
      </c>
      <c r="C31" s="4">
        <f>SUM(C29:C30)</f>
        <v>54620329</v>
      </c>
      <c r="D31" s="4">
        <f>SUM(D29:D30)</f>
        <v>60253702.420000002</v>
      </c>
    </row>
    <row r="33" spans="2:5" ht="11.65" thickBot="1" x14ac:dyDescent="0.35">
      <c r="B33" s="5" t="s">
        <v>21</v>
      </c>
      <c r="C33" s="6">
        <f>C22+C26+C31</f>
        <v>118445329</v>
      </c>
      <c r="D33" s="6">
        <f>D22+D26+D31</f>
        <v>135678702.42000002</v>
      </c>
    </row>
    <row r="34" spans="2:5" ht="11.65" thickTop="1" x14ac:dyDescent="0.3"/>
    <row r="36" spans="2:5" x14ac:dyDescent="0.3">
      <c r="B36" s="24" t="s">
        <v>49</v>
      </c>
      <c r="C36" s="25"/>
      <c r="D36" s="26">
        <f>D17-D33</f>
        <v>4377336.3799999952</v>
      </c>
    </row>
    <row r="39" spans="2:5" x14ac:dyDescent="0.3">
      <c r="B39" s="7" t="s">
        <v>24</v>
      </c>
    </row>
    <row r="40" spans="2:5" x14ac:dyDescent="0.3">
      <c r="B40" s="7"/>
    </row>
    <row r="41" spans="2:5" x14ac:dyDescent="0.3">
      <c r="B41" s="14"/>
      <c r="C41" s="13" t="s">
        <v>38</v>
      </c>
      <c r="D41" s="19" t="s">
        <v>39</v>
      </c>
      <c r="E41" s="18" t="s">
        <v>54</v>
      </c>
    </row>
    <row r="42" spans="2:5" x14ac:dyDescent="0.3">
      <c r="B42" s="1" t="s">
        <v>25</v>
      </c>
      <c r="C42" s="2">
        <v>201402555</v>
      </c>
      <c r="D42" s="17">
        <f>(1+C65)*C42</f>
        <v>241683066</v>
      </c>
      <c r="E42" s="21">
        <f>C42/$C$42</f>
        <v>1</v>
      </c>
    </row>
    <row r="43" spans="2:5" x14ac:dyDescent="0.3">
      <c r="B43" s="1" t="s">
        <v>26</v>
      </c>
      <c r="C43" s="2">
        <v>177700000</v>
      </c>
      <c r="D43" s="17">
        <f>E43*$D$42</f>
        <v>213240000</v>
      </c>
      <c r="E43" s="21">
        <f>C43/$C$42</f>
        <v>0.8823125406725848</v>
      </c>
    </row>
    <row r="44" spans="2:5" ht="11.65" thickBot="1" x14ac:dyDescent="0.35">
      <c r="B44" s="3" t="s">
        <v>27</v>
      </c>
      <c r="C44" s="4">
        <f>C42-C43</f>
        <v>23702555</v>
      </c>
      <c r="D44" s="4">
        <f>D42-D43</f>
        <v>28443066</v>
      </c>
      <c r="E44" s="21"/>
    </row>
    <row r="45" spans="2:5" x14ac:dyDescent="0.3">
      <c r="B45" s="1" t="s">
        <v>28</v>
      </c>
      <c r="C45" s="2">
        <v>12390820</v>
      </c>
      <c r="D45" s="17">
        <f>E45*$D$42</f>
        <v>14868984</v>
      </c>
      <c r="E45" s="21">
        <f>C45/$C$42</f>
        <v>6.1522655459857495E-2</v>
      </c>
    </row>
    <row r="46" spans="2:5" ht="11.65" thickBot="1" x14ac:dyDescent="0.35">
      <c r="B46" s="3" t="s">
        <v>29</v>
      </c>
      <c r="C46" s="4">
        <f>C44-C45</f>
        <v>11311735</v>
      </c>
      <c r="D46" s="4">
        <f>D44-D45</f>
        <v>13574082</v>
      </c>
      <c r="E46" s="21"/>
    </row>
    <row r="47" spans="2:5" x14ac:dyDescent="0.3">
      <c r="B47" s="23" t="s">
        <v>30</v>
      </c>
      <c r="C47" s="2">
        <v>879562</v>
      </c>
      <c r="D47" s="17">
        <f>(1+$C$65)*C47</f>
        <v>1055474.3999999999</v>
      </c>
      <c r="E47" s="30" t="s">
        <v>53</v>
      </c>
    </row>
    <row r="48" spans="2:5" ht="11.65" thickBot="1" x14ac:dyDescent="0.35">
      <c r="B48" s="3" t="s">
        <v>31</v>
      </c>
      <c r="C48" s="4">
        <f>C46-C47</f>
        <v>10432173</v>
      </c>
      <c r="D48" s="4">
        <f>D46-D47</f>
        <v>12518607.6</v>
      </c>
      <c r="E48" s="20"/>
    </row>
    <row r="49" spans="2:5" x14ac:dyDescent="0.3">
      <c r="B49" s="1" t="s">
        <v>32</v>
      </c>
      <c r="C49" s="2">
        <f>C58*C48</f>
        <v>2608043.25</v>
      </c>
      <c r="D49" s="17">
        <f>C58*D48</f>
        <v>3129651.9</v>
      </c>
      <c r="E49" s="20"/>
    </row>
    <row r="50" spans="2:5" ht="11.65" thickBot="1" x14ac:dyDescent="0.35">
      <c r="B50" s="3" t="s">
        <v>33</v>
      </c>
      <c r="C50" s="4">
        <f>C48-C49</f>
        <v>7824129.75</v>
      </c>
      <c r="D50" s="4">
        <f>D48-D49</f>
        <v>9388955.6999999993</v>
      </c>
      <c r="E50" s="20"/>
    </row>
    <row r="51" spans="2:5" x14ac:dyDescent="0.3">
      <c r="C51" s="22"/>
      <c r="D51" s="22"/>
      <c r="E51" s="20"/>
    </row>
    <row r="52" spans="2:5" x14ac:dyDescent="0.3">
      <c r="B52" s="1" t="s">
        <v>52</v>
      </c>
      <c r="C52" s="21">
        <f>C50/C42</f>
        <v>3.8848214959338524E-2</v>
      </c>
      <c r="D52" s="21"/>
    </row>
    <row r="54" spans="2:5" x14ac:dyDescent="0.3">
      <c r="B54" s="9" t="s">
        <v>34</v>
      </c>
      <c r="C54" s="10">
        <f>$C$59*C50</f>
        <v>3129651.9000000004</v>
      </c>
      <c r="D54" s="10">
        <f>$C$59*D50</f>
        <v>3755582.28</v>
      </c>
    </row>
    <row r="55" spans="2:5" x14ac:dyDescent="0.3">
      <c r="B55" s="11" t="s">
        <v>35</v>
      </c>
      <c r="C55" s="12">
        <f>C50-C54</f>
        <v>4694477.8499999996</v>
      </c>
      <c r="D55" s="12">
        <f>D50-D54</f>
        <v>5633373.4199999999</v>
      </c>
    </row>
    <row r="58" spans="2:5" x14ac:dyDescent="0.3">
      <c r="B58" s="1" t="s">
        <v>36</v>
      </c>
      <c r="C58" s="8">
        <v>0.25</v>
      </c>
    </row>
    <row r="59" spans="2:5" x14ac:dyDescent="0.3">
      <c r="B59" s="1" t="s">
        <v>37</v>
      </c>
      <c r="C59" s="8">
        <v>0.4</v>
      </c>
    </row>
    <row r="60" spans="2:5" x14ac:dyDescent="0.3">
      <c r="C60" s="8"/>
    </row>
    <row r="62" spans="2:5" x14ac:dyDescent="0.3">
      <c r="B62" s="1" t="s">
        <v>42</v>
      </c>
    </row>
    <row r="63" spans="2:5" x14ac:dyDescent="0.3">
      <c r="B63" s="1" t="s">
        <v>43</v>
      </c>
      <c r="C63" s="16" t="s">
        <v>44</v>
      </c>
    </row>
    <row r="64" spans="2:5" x14ac:dyDescent="0.3">
      <c r="B64" s="1" t="s">
        <v>45</v>
      </c>
      <c r="C64" s="2">
        <v>0</v>
      </c>
    </row>
    <row r="65" spans="2:3" x14ac:dyDescent="0.3">
      <c r="B65" s="1" t="s">
        <v>43</v>
      </c>
      <c r="C65" s="8">
        <f>(20+C64)/100</f>
        <v>0.2</v>
      </c>
    </row>
    <row r="66" spans="2:3" x14ac:dyDescent="0.3">
      <c r="B66" s="1" t="s">
        <v>46</v>
      </c>
      <c r="C66" s="8">
        <v>1</v>
      </c>
    </row>
    <row r="69" spans="2:3" x14ac:dyDescent="0.3">
      <c r="B69" s="1" t="s">
        <v>47</v>
      </c>
    </row>
    <row r="70" spans="2:3" x14ac:dyDescent="0.3">
      <c r="B70" s="23" t="s">
        <v>48</v>
      </c>
    </row>
    <row r="83" spans="2:4" x14ac:dyDescent="0.3">
      <c r="B83" s="1" t="s">
        <v>50</v>
      </c>
    </row>
    <row r="86" spans="2:4" x14ac:dyDescent="0.3">
      <c r="C86" s="1"/>
    </row>
    <row r="87" spans="2:4" x14ac:dyDescent="0.3">
      <c r="C87" s="29">
        <f>(C17/C42)*(C65*C42)</f>
        <v>23689065.800000001</v>
      </c>
    </row>
    <row r="88" spans="2:4" ht="22.5" customHeight="1" x14ac:dyDescent="0.3">
      <c r="C88" s="1"/>
    </row>
    <row r="89" spans="2:4" x14ac:dyDescent="0.3">
      <c r="C89" s="29">
        <f>(C22+C26)/C42*(C65*C42)</f>
        <v>12765000</v>
      </c>
      <c r="D89" s="1" t="s">
        <v>51</v>
      </c>
    </row>
    <row r="90" spans="2:4" ht="22.5" customHeight="1" x14ac:dyDescent="0.3">
      <c r="C90" s="1"/>
    </row>
    <row r="91" spans="2:4" x14ac:dyDescent="0.3">
      <c r="C91" s="29">
        <f>C52*((1+C65)*C42)*(1-C59)</f>
        <v>5633373.419999999</v>
      </c>
      <c r="D91" s="1" t="s">
        <v>51</v>
      </c>
    </row>
    <row r="92" spans="2:4" x14ac:dyDescent="0.3">
      <c r="C92" s="1"/>
    </row>
    <row r="93" spans="2:4" x14ac:dyDescent="0.3">
      <c r="C93" s="1"/>
    </row>
    <row r="94" spans="2:4" x14ac:dyDescent="0.3">
      <c r="B94" s="28" t="s">
        <v>55</v>
      </c>
      <c r="C94" s="27">
        <f>C87-C89-C91</f>
        <v>5290692.3800000018</v>
      </c>
    </row>
    <row r="95" spans="2:4" x14ac:dyDescent="0.3">
      <c r="C95" s="1"/>
    </row>
    <row r="97" spans="2:5" x14ac:dyDescent="0.3">
      <c r="B97" s="31" t="s">
        <v>56</v>
      </c>
      <c r="C97" s="31"/>
      <c r="D97" s="31"/>
      <c r="E97" s="31"/>
    </row>
    <row r="98" spans="2:5" x14ac:dyDescent="0.3">
      <c r="B98" s="31"/>
      <c r="C98" s="31"/>
      <c r="D98" s="31"/>
      <c r="E98" s="31"/>
    </row>
    <row r="99" spans="2:5" x14ac:dyDescent="0.3">
      <c r="B99" s="31"/>
      <c r="C99" s="31"/>
      <c r="D99" s="31"/>
      <c r="E99" s="31"/>
    </row>
  </sheetData>
  <mergeCells count="1">
    <mergeCell ref="B97:E99"/>
  </mergeCells>
  <pageMargins left="0.23622047244094491" right="0.23622047244094491" top="0.31496062992125984" bottom="0.35433070866141736" header="0.23622047244094491" footer="0.19685039370078741"/>
  <pageSetup paperSize="9" scale="90" fitToHeight="0" orientation="portrait" r:id="rId1"/>
  <ignoredErrors>
    <ignoredError sqref="C4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6BB8-0B95-4FEC-96B2-8DA693F1C014}">
  <dimension ref="A1"/>
  <sheetViews>
    <sheetView showGridLines="0" tabSelected="1" workbookViewId="0">
      <selection activeCell="M16" sqref="M16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Keuangan</dc:creator>
  <cp:lastModifiedBy>Keuangan</cp:lastModifiedBy>
  <cp:lastPrinted>2026-02-28T04:31:16Z</cp:lastPrinted>
  <dcterms:created xsi:type="dcterms:W3CDTF">2026-02-28T02:41:14Z</dcterms:created>
  <dcterms:modified xsi:type="dcterms:W3CDTF">2026-02-28T04:46:39Z</dcterms:modified>
</cp:coreProperties>
</file>