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Simio\"/>
    </mc:Choice>
  </mc:AlternateContent>
  <bookViews>
    <workbookView xWindow="0" yWindow="0" windowWidth="20490" windowHeight="7530" activeTab="2"/>
  </bookViews>
  <sheets>
    <sheet name="Base" sheetId="2" r:id="rId1"/>
    <sheet name="Mejorado" sheetId="1" r:id="rId2"/>
    <sheet name="Graficos" sheetId="3" r:id="rId3"/>
  </sheets>
  <calcPr calcId="171027"/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2" i="1"/>
  <c r="AF3" i="2"/>
  <c r="AF4" i="2"/>
  <c r="AF5" i="2"/>
  <c r="AF6" i="2"/>
  <c r="AF7" i="2"/>
  <c r="AF8" i="2"/>
  <c r="AF9" i="2"/>
  <c r="AF10" i="2"/>
  <c r="AF11" i="2"/>
  <c r="AF2" i="2"/>
  <c r="AE3" i="2"/>
  <c r="AE4" i="2"/>
  <c r="AE5" i="2"/>
  <c r="AE6" i="2"/>
  <c r="AE7" i="2"/>
  <c r="AE8" i="2"/>
  <c r="AE9" i="2"/>
  <c r="AE10" i="2"/>
  <c r="AE11" i="2"/>
  <c r="AE2" i="2"/>
  <c r="AE3" i="1"/>
  <c r="AE4" i="1"/>
  <c r="AE5" i="1"/>
  <c r="AE6" i="1"/>
  <c r="AE7" i="1"/>
  <c r="AE8" i="1"/>
  <c r="AE9" i="1"/>
  <c r="AE10" i="1"/>
  <c r="AE11" i="1"/>
  <c r="AE2" i="1"/>
  <c r="AD3" i="2"/>
  <c r="AD4" i="2"/>
  <c r="AD5" i="2"/>
  <c r="AD6" i="2"/>
  <c r="AD7" i="2"/>
  <c r="AD8" i="2"/>
  <c r="AD9" i="2"/>
  <c r="AD10" i="2"/>
  <c r="AD11" i="2"/>
  <c r="AD2" i="2"/>
  <c r="AD3" i="1"/>
  <c r="AD4" i="1"/>
  <c r="AD5" i="1"/>
  <c r="AD6" i="1"/>
  <c r="AD7" i="1"/>
  <c r="AD8" i="1"/>
  <c r="AD9" i="1"/>
  <c r="AD10" i="1"/>
  <c r="AD11" i="1"/>
  <c r="AD2" i="1"/>
  <c r="Y2" i="2"/>
  <c r="Z2" i="2"/>
  <c r="Y3" i="2"/>
  <c r="Z3" i="2"/>
  <c r="Y4" i="2"/>
  <c r="Z4" i="2"/>
  <c r="Y5" i="2"/>
  <c r="Z5" i="2"/>
  <c r="Y6" i="2"/>
  <c r="Z6" i="2"/>
  <c r="Y7" i="2"/>
  <c r="Z7" i="2"/>
  <c r="Y8" i="2"/>
  <c r="Z8" i="2"/>
  <c r="Y9" i="2"/>
  <c r="Z9" i="2"/>
  <c r="Y10" i="2"/>
  <c r="Z10" i="2"/>
  <c r="Y11" i="2"/>
  <c r="Z11" i="2"/>
  <c r="X3" i="2"/>
  <c r="X4" i="2"/>
  <c r="X5" i="2"/>
  <c r="X6" i="2"/>
  <c r="X7" i="2"/>
  <c r="X8" i="2"/>
  <c r="X9" i="2"/>
  <c r="X10" i="2"/>
  <c r="X11" i="2"/>
  <c r="X2" i="2"/>
  <c r="Y2" i="1"/>
  <c r="Z2" i="1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X3" i="1"/>
  <c r="X4" i="1"/>
  <c r="X5" i="1"/>
  <c r="X6" i="1"/>
  <c r="X7" i="1"/>
  <c r="X8" i="1"/>
  <c r="X9" i="1"/>
  <c r="X10" i="1"/>
  <c r="X11" i="1"/>
  <c r="X2" i="1"/>
  <c r="AA3" i="1"/>
  <c r="AB3" i="1"/>
  <c r="AC3" i="1"/>
  <c r="AA4" i="1"/>
  <c r="AB4" i="1"/>
  <c r="AC4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B2" i="1"/>
  <c r="AC2" i="1"/>
  <c r="AA2" i="1"/>
  <c r="AB2" i="2"/>
  <c r="AC2" i="2"/>
  <c r="AB3" i="2"/>
  <c r="AC3" i="2"/>
  <c r="AB4" i="2"/>
  <c r="AC4" i="2"/>
  <c r="AB5" i="2"/>
  <c r="AC5" i="2"/>
  <c r="AB6" i="2"/>
  <c r="AC6" i="2"/>
  <c r="AB7" i="2"/>
  <c r="AC7" i="2"/>
  <c r="AB8" i="2"/>
  <c r="AC8" i="2"/>
  <c r="AB9" i="2"/>
  <c r="AC9" i="2"/>
  <c r="AB10" i="2"/>
  <c r="AC10" i="2"/>
  <c r="AB11" i="2"/>
  <c r="AC11" i="2"/>
  <c r="AA3" i="2"/>
  <c r="AA4" i="2"/>
  <c r="AA5" i="2"/>
  <c r="AA6" i="2"/>
  <c r="AA7" i="2"/>
  <c r="AA8" i="2"/>
  <c r="AA9" i="2"/>
  <c r="AA10" i="2"/>
  <c r="AA11" i="2"/>
  <c r="AA2" i="2"/>
  <c r="K14" i="2"/>
  <c r="K15" i="2"/>
  <c r="K16" i="2"/>
  <c r="K17" i="2"/>
  <c r="K18" i="2"/>
  <c r="K19" i="2"/>
  <c r="K20" i="2"/>
  <c r="K21" i="2"/>
  <c r="K22" i="2"/>
  <c r="K13" i="2"/>
  <c r="G14" i="2"/>
  <c r="G15" i="2"/>
  <c r="G16" i="2"/>
  <c r="G17" i="2"/>
  <c r="G18" i="2"/>
  <c r="G19" i="2"/>
  <c r="G20" i="2"/>
  <c r="G21" i="2"/>
  <c r="G22" i="2"/>
  <c r="G13" i="2"/>
  <c r="C14" i="2"/>
  <c r="C15" i="2"/>
  <c r="C16" i="2"/>
  <c r="C17" i="2"/>
  <c r="C18" i="2"/>
  <c r="C19" i="2"/>
  <c r="C20" i="2"/>
  <c r="C21" i="2"/>
  <c r="C22" i="2"/>
  <c r="C13" i="2"/>
</calcChain>
</file>

<file path=xl/sharedStrings.xml><?xml version="1.0" encoding="utf-8"?>
<sst xmlns="http://schemas.openxmlformats.org/spreadsheetml/2006/main" count="83" uniqueCount="43">
  <si>
    <t>Scenario</t>
  </si>
  <si>
    <t>Replication</t>
  </si>
  <si>
    <t>LostDays_SOPaper</t>
  </si>
  <si>
    <t>LostDays_SOBright</t>
  </si>
  <si>
    <t>LostDays_SOKoala</t>
  </si>
  <si>
    <t>CostoTotalTransp</t>
  </si>
  <si>
    <t>InvPromKoala</t>
  </si>
  <si>
    <t>InvPromBright</t>
  </si>
  <si>
    <t>InvPromPaper</t>
  </si>
  <si>
    <t>CostoTotalInv</t>
  </si>
  <si>
    <t>DiasPerdidosClima</t>
  </si>
  <si>
    <t>StockOutKoala</t>
  </si>
  <si>
    <t>MaxTalado</t>
  </si>
  <si>
    <t>PromTalado</t>
  </si>
  <si>
    <t>EspPromPesEntradKoala</t>
  </si>
  <si>
    <t>EspPromPesEntradaPaper</t>
  </si>
  <si>
    <t>EspPromPesEntradBright</t>
  </si>
  <si>
    <t>N_reparaciones</t>
  </si>
  <si>
    <t>MultasBright</t>
  </si>
  <si>
    <t>MultasPaper</t>
  </si>
  <si>
    <t>MultasKoala</t>
  </si>
  <si>
    <t>StockOutBright</t>
  </si>
  <si>
    <t>StockOutPaper</t>
  </si>
  <si>
    <t>Scenario1</t>
  </si>
  <si>
    <t>InventPromKoala</t>
  </si>
  <si>
    <t>CostoTotalInvent</t>
  </si>
  <si>
    <t>StockoutsPaper</t>
  </si>
  <si>
    <t>EspPromPesajeEntradaKoala</t>
  </si>
  <si>
    <t>EspPromPesajeEntradaPaper</t>
  </si>
  <si>
    <t>EspPromPesajeEntradaBright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</si>
  <si>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</si>
  <si>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Penaltie bright?</t>
  </si>
  <si>
    <t>Penaltie koala?</t>
  </si>
  <si>
    <t>Penaltie paper?</t>
  </si>
  <si>
    <t>penaltie bright?</t>
  </si>
  <si>
    <t>penaltie koala?</t>
  </si>
  <si>
    <t>penaltie paper?</t>
  </si>
  <si>
    <t>pesaje bright</t>
  </si>
  <si>
    <t>pesaje koala</t>
  </si>
  <si>
    <t>pesaje paper</t>
  </si>
  <si>
    <t>costo compra madera</t>
  </si>
  <si>
    <t>COSTO TOTAL SISTEMA</t>
  </si>
  <si>
    <t>COSTO COMPRA MADERA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</si>
</sst>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6" fontId="0" fillId="0" borderId="0" xfId="0" applyNumberFormat="1"/>
    <xf numFmtId="2" fontId="0" fillId="0" borderId="0" xfId="0" applyNumberFormat="1"/>
    <xf numFmtId="0" fontId="14" fillId="0" borderId="0" xfId="0" applyFont="1"/>
    <xf numFmtId="167" fontId="0" fillId="0" borderId="0" xfId="0" applyNumberFormat="1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Total Transportation Cost</a:t>
            </a:r>
          </a:p>
        </c:rich>
      </c:tx>
      <c:layout>
        <c:manualLayout>
          <c:xMode val="edge"/>
          <c:yMode val="edge"/>
          <c:x val="0.3011596675415573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BaseModel</c:v>
          </c:tx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Base!$C$13:$C$22</c:f>
              <c:numCache>
                <c:formatCode>0.000</c:formatCode>
                <c:ptCount val="10"/>
                <c:pt idx="0">
                  <c:v>81.820712</c:v>
                </c:pt>
                <c:pt idx="1">
                  <c:v>81.695612999999994</c:v>
                </c:pt>
                <c:pt idx="2">
                  <c:v>81.117393000000007</c:v>
                </c:pt>
                <c:pt idx="3">
                  <c:v>81.434477999999999</c:v>
                </c:pt>
                <c:pt idx="4">
                  <c:v>81.940098000000006</c:v>
                </c:pt>
                <c:pt idx="5">
                  <c:v>81.528115999999997</c:v>
                </c:pt>
                <c:pt idx="6">
                  <c:v>81.732209999999995</c:v>
                </c:pt>
                <c:pt idx="7">
                  <c:v>81.421142000000003</c:v>
                </c:pt>
                <c:pt idx="8">
                  <c:v>78.307300999999995</c:v>
                </c:pt>
                <c:pt idx="9">
                  <c:v>81.618683000000004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7-4151-9D79-EA5236347C66}"/>
            </c:ext>
          </c:extLst>
        </c:ser>
        <c:ser>
          <c:idx val="0"/>
          <c:order val="1"/>
          <c:tx>
            <c:v>Improved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Mejorado!$F$13:$F$22</c:f>
              <c:numCache>
                <c:formatCode>General</c:formatCode>
                <c:ptCount val="10"/>
                <c:pt idx="0">
                  <c:v>58.125</c:v>
                </c:pt>
                <c:pt idx="1">
                  <c:v>58.281999999999996</c:v>
                </c:pt>
                <c:pt idx="2">
                  <c:v>58.322000000000003</c:v>
                </c:pt>
                <c:pt idx="3">
                  <c:v>58.188000000000002</c:v>
                </c:pt>
                <c:pt idx="4">
                  <c:v>58.222999999999999</c:v>
                </c:pt>
                <c:pt idx="5">
                  <c:v>58.304000000000002</c:v>
                </c:pt>
                <c:pt idx="6">
                  <c:v>58.241</c:v>
                </c:pt>
                <c:pt idx="7">
                  <c:v>58.088000000000001</c:v>
                </c:pt>
                <c:pt idx="8">
                  <c:v>58.283999999999999</c:v>
                </c:pt>
                <c:pt idx="9">
                  <c:v>58.081000000000003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7-4151-9D79-EA5236347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874256"/>
        <c:axId val="304872288"/>
      </c:barChart>
      <c:catAx>
        <c:axId val="304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2288"/>
        <c:crosses val="autoZero"/>
        <c:auto val="1"/>
        <c:lblAlgn val="ctr"/>
        <c:lblOffset val="100"/>
        <c:noMultiLvlLbl val="0"/>
      </c:catAx>
      <c:valAx>
        <c:axId val="30487228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 US$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425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>
              <a:ln>
                <a:noFill/>
              </a:ln>
              <a:solidFill>
                <a:schemeClr val="tx1"/>
              </a:solidFill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Bright's</a:t>
            </a:r>
            <a:r>
              <a:rPr lang="es-CL" baseline="0"/>
              <a:t> 1M </a:t>
            </a:r>
            <a:r>
              <a:rPr lang="es-CL"/>
              <a:t>Penaltie</a:t>
            </a:r>
          </a:p>
        </c:rich>
      </c:tx>
      <c:layout>
        <c:manualLayout>
          <c:xMode val="edge"/>
          <c:yMode val="edge"/>
          <c:x val="0.3011596675415573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BaseModel</c:v>
          </c:tx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Base!$AA$2:$AA$11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9-4431-8458-B9874CA31B44}"/>
            </c:ext>
          </c:extLst>
        </c:ser>
        <c:ser>
          <c:idx val="0"/>
          <c:order val="1"/>
          <c:tx>
            <c:v>Improved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Mejorado!$AA$2:$AA$11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9-4431-8458-B9874CA31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874256"/>
        <c:axId val="304872288"/>
      </c:barChart>
      <c:catAx>
        <c:axId val="304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2288"/>
        <c:crosses val="autoZero"/>
        <c:auto val="1"/>
        <c:lblAlgn val="ctr"/>
        <c:lblOffset val="100"/>
        <c:noMultiLvlLbl val="0"/>
      </c:catAx>
      <c:valAx>
        <c:axId val="3048722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exists or not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4256"/>
        <c:crosses val="autoZero"/>
        <c:crossBetween val="between"/>
        <c:majorUnit val="1"/>
        <c:minorUnit val="1"/>
      </c:valAx>
    </c:plotArea>
    <c:legend>
      <c:legendPos val="t"/>
      <c:overlay val="0"/>
      <c:txPr>
        <a:bodyPr/>
        <a:lstStyle/>
        <a:p>
          <a:pPr>
            <a:defRPr>
              <a:ln>
                <a:noFill/>
              </a:ln>
              <a:solidFill>
                <a:schemeClr val="tx1"/>
              </a:solidFill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Koala's 1M Penaltie</a:t>
            </a:r>
          </a:p>
        </c:rich>
      </c:tx>
      <c:layout>
        <c:manualLayout>
          <c:xMode val="edge"/>
          <c:yMode val="edge"/>
          <c:x val="0.2900946406595441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BaseModel</c:v>
          </c:tx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Base!$AB$2:$AB$11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263-B107-46A1D2379F47}"/>
            </c:ext>
          </c:extLst>
        </c:ser>
        <c:ser>
          <c:idx val="0"/>
          <c:order val="1"/>
          <c:tx>
            <c:v>Improved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Mejorado!$AB$2:$AB$11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3-4263-B107-46A1D2379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874256"/>
        <c:axId val="304872288"/>
      </c:barChart>
      <c:catAx>
        <c:axId val="304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2288"/>
        <c:crosses val="autoZero"/>
        <c:auto val="1"/>
        <c:lblAlgn val="ctr"/>
        <c:lblOffset val="100"/>
        <c:noMultiLvlLbl val="0"/>
      </c:catAx>
      <c:valAx>
        <c:axId val="3048722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exists or not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4256"/>
        <c:crosses val="autoZero"/>
        <c:crossBetween val="between"/>
        <c:majorUnit val="1"/>
        <c:minorUnit val="1"/>
      </c:valAx>
    </c:plotArea>
    <c:legend>
      <c:legendPos val="t"/>
      <c:overlay val="0"/>
      <c:txPr>
        <a:bodyPr/>
        <a:lstStyle/>
        <a:p>
          <a:pPr>
            <a:defRPr>
              <a:ln>
                <a:noFill/>
              </a:ln>
              <a:solidFill>
                <a:schemeClr val="tx1"/>
              </a:solidFill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Paper's 1M Penaltie</a:t>
            </a:r>
          </a:p>
        </c:rich>
      </c:tx>
      <c:layout>
        <c:manualLayout>
          <c:xMode val="edge"/>
          <c:yMode val="edge"/>
          <c:x val="0.29286089238845142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BaseModel</c:v>
          </c:tx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Base!$AC$2:$AC$11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8-4645-ACC5-982AA4EA4225}"/>
            </c:ext>
          </c:extLst>
        </c:ser>
        <c:ser>
          <c:idx val="0"/>
          <c:order val="1"/>
          <c:tx>
            <c:v>Improved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Mejorado!$AC$2:$AC$11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8-4645-ACC5-982AA4EA4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874256"/>
        <c:axId val="304872288"/>
      </c:barChart>
      <c:catAx>
        <c:axId val="304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2288"/>
        <c:crosses val="autoZero"/>
        <c:auto val="1"/>
        <c:lblAlgn val="ctr"/>
        <c:lblOffset val="100"/>
        <c:noMultiLvlLbl val="0"/>
      </c:catAx>
      <c:valAx>
        <c:axId val="3048722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exists or not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4256"/>
        <c:crosses val="autoZero"/>
        <c:crossBetween val="between"/>
        <c:majorUnit val="1"/>
        <c:minorUnit val="1"/>
      </c:valAx>
    </c:plotArea>
    <c:legend>
      <c:legendPos val="t"/>
      <c:overlay val="0"/>
      <c:txPr>
        <a:bodyPr/>
        <a:lstStyle/>
        <a:p>
          <a:pPr>
            <a:defRPr>
              <a:ln>
                <a:noFill/>
              </a:ln>
              <a:solidFill>
                <a:schemeClr val="tx1"/>
              </a:solidFill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Number of Crane Repairs</a:t>
            </a:r>
          </a:p>
        </c:rich>
      </c:tx>
      <c:layout>
        <c:manualLayout>
          <c:xMode val="edge"/>
          <c:yMode val="edge"/>
          <c:x val="0.3011596675415573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BaseModel</c:v>
          </c:tx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Base!$O$2:$O$11</c:f>
              <c:numCache>
                <c:formatCode>General</c:formatCode>
                <c:ptCount val="10"/>
                <c:pt idx="0">
                  <c:v>5157</c:v>
                </c:pt>
                <c:pt idx="1">
                  <c:v>5144</c:v>
                </c:pt>
                <c:pt idx="2">
                  <c:v>4819</c:v>
                </c:pt>
                <c:pt idx="3">
                  <c:v>4907</c:v>
                </c:pt>
                <c:pt idx="4">
                  <c:v>5193</c:v>
                </c:pt>
                <c:pt idx="5">
                  <c:v>4986</c:v>
                </c:pt>
                <c:pt idx="6">
                  <c:v>5157</c:v>
                </c:pt>
                <c:pt idx="7">
                  <c:v>4863</c:v>
                </c:pt>
                <c:pt idx="8">
                  <c:v>4801</c:v>
                </c:pt>
                <c:pt idx="9">
                  <c:v>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6-4D30-9E4D-EDEBACF9FF39}"/>
            </c:ext>
          </c:extLst>
        </c:ser>
        <c:ser>
          <c:idx val="0"/>
          <c:order val="1"/>
          <c:tx>
            <c:v>Improved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Mejorado!$Q$2:$Q$11</c:f>
              <c:numCache>
                <c:formatCode>General</c:formatCode>
                <c:ptCount val="10"/>
                <c:pt idx="0">
                  <c:v>3271</c:v>
                </c:pt>
                <c:pt idx="1">
                  <c:v>3228</c:v>
                </c:pt>
                <c:pt idx="2">
                  <c:v>3203</c:v>
                </c:pt>
                <c:pt idx="3">
                  <c:v>3188</c:v>
                </c:pt>
                <c:pt idx="4">
                  <c:v>3226</c:v>
                </c:pt>
                <c:pt idx="5">
                  <c:v>3205</c:v>
                </c:pt>
                <c:pt idx="6">
                  <c:v>3249</c:v>
                </c:pt>
                <c:pt idx="7">
                  <c:v>3234</c:v>
                </c:pt>
                <c:pt idx="8">
                  <c:v>3207</c:v>
                </c:pt>
                <c:pt idx="9">
                  <c:v>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6-4D30-9E4D-EDEBACF9F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874256"/>
        <c:axId val="304872288"/>
      </c:barChart>
      <c:catAx>
        <c:axId val="304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2288"/>
        <c:crosses val="autoZero"/>
        <c:auto val="1"/>
        <c:lblAlgn val="ctr"/>
        <c:lblOffset val="100"/>
        <c:noMultiLvlLbl val="0"/>
      </c:catAx>
      <c:valAx>
        <c:axId val="304872288"/>
        <c:scaling>
          <c:orientation val="minMax"/>
          <c:max val="55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425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>
              <a:ln>
                <a:noFill/>
              </a:ln>
              <a:solidFill>
                <a:schemeClr val="tx1"/>
              </a:solidFill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Bright's</a:t>
            </a:r>
            <a:r>
              <a:rPr lang="es-CL" baseline="0"/>
              <a:t> Lost Days due Stock-Outs</a:t>
            </a:r>
            <a:endParaRPr lang="es-CL"/>
          </a:p>
        </c:rich>
      </c:tx>
      <c:layout>
        <c:manualLayout>
          <c:xMode val="edge"/>
          <c:yMode val="edge"/>
          <c:x val="0.2071070887923242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BaseModel</c:v>
          </c:tx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Base!$Q$2:$Q$11</c:f>
              <c:numCache>
                <c:formatCode>0.00</c:formatCode>
                <c:ptCount val="10"/>
                <c:pt idx="0">
                  <c:v>74.081203650000006</c:v>
                </c:pt>
                <c:pt idx="1">
                  <c:v>59.44358794</c:v>
                </c:pt>
                <c:pt idx="2">
                  <c:v>48.217503720000003</c:v>
                </c:pt>
                <c:pt idx="3">
                  <c:v>56.5144035</c:v>
                </c:pt>
                <c:pt idx="4">
                  <c:v>172.554047</c:v>
                </c:pt>
                <c:pt idx="5">
                  <c:v>57.183246400000002</c:v>
                </c:pt>
                <c:pt idx="6">
                  <c:v>66.761150950000001</c:v>
                </c:pt>
                <c:pt idx="7">
                  <c:v>52.01870486</c:v>
                </c:pt>
                <c:pt idx="8">
                  <c:v>45.022250460000002</c:v>
                </c:pt>
                <c:pt idx="9">
                  <c:v>59.004956479999997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0-4584-AECC-471853DFE7F9}"/>
            </c:ext>
          </c:extLst>
        </c:ser>
        <c:ser>
          <c:idx val="0"/>
          <c:order val="1"/>
          <c:tx>
            <c:v>Improved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Mejorado!$D$2:$D$11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0-4584-AECC-471853DFE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874256"/>
        <c:axId val="304872288"/>
      </c:barChart>
      <c:catAx>
        <c:axId val="304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2288"/>
        <c:crosses val="autoZero"/>
        <c:auto val="1"/>
        <c:lblAlgn val="ctr"/>
        <c:lblOffset val="100"/>
        <c:noMultiLvlLbl val="0"/>
      </c:catAx>
      <c:valAx>
        <c:axId val="304872288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425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>
              <a:ln>
                <a:noFill/>
              </a:ln>
              <a:solidFill>
                <a:schemeClr val="tx1"/>
              </a:solidFill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Koala's Lost Days due Stock-Outs</a:t>
            </a:r>
          </a:p>
        </c:rich>
      </c:tx>
      <c:layout>
        <c:manualLayout>
          <c:xMode val="edge"/>
          <c:yMode val="edge"/>
          <c:x val="0.3011596675415573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BaseModel</c:v>
          </c:tx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Base!$R$2:$R$11</c:f>
              <c:numCache>
                <c:formatCode>0.00</c:formatCode>
                <c:ptCount val="10"/>
                <c:pt idx="0">
                  <c:v>163.62538430000001</c:v>
                </c:pt>
                <c:pt idx="1">
                  <c:v>37.198995230000001</c:v>
                </c:pt>
                <c:pt idx="2">
                  <c:v>17.214653800000001</c:v>
                </c:pt>
                <c:pt idx="3">
                  <c:v>19.74368784</c:v>
                </c:pt>
                <c:pt idx="4">
                  <c:v>214.88444139999999</c:v>
                </c:pt>
                <c:pt idx="5">
                  <c:v>27.595079770000002</c:v>
                </c:pt>
                <c:pt idx="6">
                  <c:v>54.464390819999998</c:v>
                </c:pt>
                <c:pt idx="7">
                  <c:v>18.974712360000002</c:v>
                </c:pt>
                <c:pt idx="8">
                  <c:v>15.50931186</c:v>
                </c:pt>
                <c:pt idx="9">
                  <c:v>34.73815123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C-44A2-83ED-D65D71B13746}"/>
            </c:ext>
          </c:extLst>
        </c:ser>
        <c:ser>
          <c:idx val="0"/>
          <c:order val="1"/>
          <c:tx>
            <c:v>Improved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Mejorado!$E$2:$E$11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C-44A2-83ED-D65D71B1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874256"/>
        <c:axId val="304872288"/>
      </c:barChart>
      <c:catAx>
        <c:axId val="304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2288"/>
        <c:crosses val="autoZero"/>
        <c:auto val="1"/>
        <c:lblAlgn val="ctr"/>
        <c:lblOffset val="100"/>
        <c:noMultiLvlLbl val="0"/>
      </c:catAx>
      <c:valAx>
        <c:axId val="304872288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425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>
              <a:ln>
                <a:noFill/>
              </a:ln>
              <a:solidFill>
                <a:schemeClr val="tx1"/>
              </a:solidFill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Paper's Lost Days due Stock-Outs</a:t>
            </a:r>
          </a:p>
        </c:rich>
      </c:tx>
      <c:layout>
        <c:manualLayout>
          <c:xMode val="edge"/>
          <c:yMode val="edge"/>
          <c:x val="0.3011596675415573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BaseModel</c:v>
          </c:tx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Base!$P$2:$P$11</c:f>
              <c:numCache>
                <c:formatCode>0.00</c:formatCode>
                <c:ptCount val="10"/>
                <c:pt idx="0">
                  <c:v>119.770962</c:v>
                </c:pt>
                <c:pt idx="1">
                  <c:v>97.321545709999995</c:v>
                </c:pt>
                <c:pt idx="2">
                  <c:v>63.532242799999999</c:v>
                </c:pt>
                <c:pt idx="3">
                  <c:v>69.575171670000003</c:v>
                </c:pt>
                <c:pt idx="4">
                  <c:v>130.5810414</c:v>
                </c:pt>
                <c:pt idx="5">
                  <c:v>82.668399210000004</c:v>
                </c:pt>
                <c:pt idx="6">
                  <c:v>106.5631059</c:v>
                </c:pt>
                <c:pt idx="7">
                  <c:v>66.719054720000003</c:v>
                </c:pt>
                <c:pt idx="8">
                  <c:v>59.949168100000001</c:v>
                </c:pt>
                <c:pt idx="9">
                  <c:v>93.134007589999996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8-4B9A-80F4-4E2F1B78429B}"/>
            </c:ext>
          </c:extLst>
        </c:ser>
        <c:ser>
          <c:idx val="0"/>
          <c:order val="1"/>
          <c:tx>
            <c:v>Improved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Mejorado!$C$2:$C$11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8-4B9A-80F4-4E2F1B784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874256"/>
        <c:axId val="304872288"/>
      </c:barChart>
      <c:catAx>
        <c:axId val="304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2288"/>
        <c:crosses val="autoZero"/>
        <c:auto val="1"/>
        <c:lblAlgn val="ctr"/>
        <c:lblOffset val="100"/>
        <c:noMultiLvlLbl val="0"/>
      </c:catAx>
      <c:valAx>
        <c:axId val="304872288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425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>
              <a:ln>
                <a:noFill/>
              </a:ln>
              <a:solidFill>
                <a:schemeClr val="tx1"/>
              </a:solidFill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Bright's</a:t>
            </a:r>
            <a:r>
              <a:rPr lang="es-CL" baseline="0"/>
              <a:t> Scale-House Average Waiting Time</a:t>
            </a:r>
            <a:endParaRPr lang="es-CL"/>
          </a:p>
        </c:rich>
      </c:tx>
      <c:layout>
        <c:manualLayout>
          <c:xMode val="edge"/>
          <c:yMode val="edge"/>
          <c:x val="0.12965204038291891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BaseModel</c:v>
          </c:tx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Base!$X$2:$X$11</c:f>
              <c:numCache>
                <c:formatCode>0.0</c:formatCode>
                <c:ptCount val="10"/>
                <c:pt idx="0">
                  <c:v>11.53202274</c:v>
                </c:pt>
                <c:pt idx="1">
                  <c:v>8.8007844600000009</c:v>
                </c:pt>
                <c:pt idx="2">
                  <c:v>8.3918541599999994</c:v>
                </c:pt>
                <c:pt idx="3">
                  <c:v>8.68269804</c:v>
                </c:pt>
                <c:pt idx="4">
                  <c:v>13.763362499999999</c:v>
                </c:pt>
                <c:pt idx="5">
                  <c:v>8.6931559800000002</c:v>
                </c:pt>
                <c:pt idx="6">
                  <c:v>8.9049940200000002</c:v>
                </c:pt>
                <c:pt idx="7">
                  <c:v>8.6578814400000006</c:v>
                </c:pt>
                <c:pt idx="8">
                  <c:v>8.3290438200000008</c:v>
                </c:pt>
                <c:pt idx="9">
                  <c:v>8.6933735999999993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D-4916-8E86-C86FF4B9176C}"/>
            </c:ext>
          </c:extLst>
        </c:ser>
        <c:ser>
          <c:idx val="0"/>
          <c:order val="1"/>
          <c:tx>
            <c:v>Improved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Mejorado!$X$2:$X$11</c:f>
              <c:numCache>
                <c:formatCode>0.0</c:formatCode>
                <c:ptCount val="10"/>
                <c:pt idx="0">
                  <c:v>12.421585319999998</c:v>
                </c:pt>
                <c:pt idx="1">
                  <c:v>12.408980339999999</c:v>
                </c:pt>
                <c:pt idx="2">
                  <c:v>12.644383139999999</c:v>
                </c:pt>
                <c:pt idx="3">
                  <c:v>12.508921860000001</c:v>
                </c:pt>
                <c:pt idx="4">
                  <c:v>12.585726300000001</c:v>
                </c:pt>
                <c:pt idx="5">
                  <c:v>12.413990220000001</c:v>
                </c:pt>
                <c:pt idx="6">
                  <c:v>12.38676954</c:v>
                </c:pt>
                <c:pt idx="7">
                  <c:v>12.578050859999999</c:v>
                </c:pt>
                <c:pt idx="8">
                  <c:v>12.6097374</c:v>
                </c:pt>
                <c:pt idx="9">
                  <c:v>12.51072426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D-4916-8E86-C86FF4B9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874256"/>
        <c:axId val="304872288"/>
      </c:barChart>
      <c:catAx>
        <c:axId val="304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2288"/>
        <c:crosses val="autoZero"/>
        <c:auto val="1"/>
        <c:lblAlgn val="ctr"/>
        <c:lblOffset val="100"/>
        <c:noMultiLvlLbl val="0"/>
      </c:catAx>
      <c:valAx>
        <c:axId val="30487228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425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>
              <a:ln>
                <a:noFill/>
              </a:ln>
              <a:solidFill>
                <a:schemeClr val="tx1"/>
              </a:solidFill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Koala's Scale-House Average Waiting Time</a:t>
            </a:r>
          </a:p>
        </c:rich>
      </c:tx>
      <c:layout>
        <c:manualLayout>
          <c:xMode val="edge"/>
          <c:yMode val="edge"/>
          <c:x val="0.17114581631652889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BaseModel</c:v>
          </c:tx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Base!$Y$2:$Y$11</c:f>
              <c:numCache>
                <c:formatCode>0.0</c:formatCode>
                <c:ptCount val="10"/>
                <c:pt idx="0">
                  <c:v>5.9432363399999995</c:v>
                </c:pt>
                <c:pt idx="1">
                  <c:v>5.8613233200000003</c:v>
                </c:pt>
                <c:pt idx="2">
                  <c:v>5.7463418399999995</c:v>
                </c:pt>
                <c:pt idx="3">
                  <c:v>5.7891811799999999</c:v>
                </c:pt>
                <c:pt idx="4">
                  <c:v>6.1159452600000002</c:v>
                </c:pt>
                <c:pt idx="5">
                  <c:v>5.8054641599999997</c:v>
                </c:pt>
                <c:pt idx="6">
                  <c:v>5.9190922800000001</c:v>
                </c:pt>
                <c:pt idx="7">
                  <c:v>5.7589615199999997</c:v>
                </c:pt>
                <c:pt idx="8">
                  <c:v>5.67410646</c:v>
                </c:pt>
                <c:pt idx="9">
                  <c:v>5.8155610800000002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0-40F6-804B-DCBE378E0917}"/>
            </c:ext>
          </c:extLst>
        </c:ser>
        <c:ser>
          <c:idx val="0"/>
          <c:order val="1"/>
          <c:tx>
            <c:v>Improved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Mejorado!$Y$2:$Y$11</c:f>
              <c:numCache>
                <c:formatCode>0.0</c:formatCode>
                <c:ptCount val="10"/>
                <c:pt idx="0">
                  <c:v>15.703346820000002</c:v>
                </c:pt>
                <c:pt idx="1">
                  <c:v>15.563510399999998</c:v>
                </c:pt>
                <c:pt idx="2">
                  <c:v>15.713837400000001</c:v>
                </c:pt>
                <c:pt idx="3">
                  <c:v>15.764985360000001</c:v>
                </c:pt>
                <c:pt idx="4">
                  <c:v>15.899057459999998</c:v>
                </c:pt>
                <c:pt idx="5">
                  <c:v>15.71739678</c:v>
                </c:pt>
                <c:pt idx="6">
                  <c:v>15.871694699999999</c:v>
                </c:pt>
                <c:pt idx="7">
                  <c:v>16.00165788</c:v>
                </c:pt>
                <c:pt idx="8">
                  <c:v>16.031330999999998</c:v>
                </c:pt>
                <c:pt idx="9">
                  <c:v>15.621374579999999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0-40F6-804B-DCBE378E0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874256"/>
        <c:axId val="304872288"/>
      </c:barChart>
      <c:catAx>
        <c:axId val="304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2288"/>
        <c:crosses val="autoZero"/>
        <c:auto val="1"/>
        <c:lblAlgn val="ctr"/>
        <c:lblOffset val="100"/>
        <c:noMultiLvlLbl val="0"/>
      </c:catAx>
      <c:valAx>
        <c:axId val="30487228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425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>
              <a:ln>
                <a:noFill/>
              </a:ln>
              <a:solidFill>
                <a:schemeClr val="tx1"/>
              </a:solidFill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Paper's Scale-House Average Waiting Time</a:t>
            </a:r>
          </a:p>
        </c:rich>
      </c:tx>
      <c:layout>
        <c:manualLayout>
          <c:xMode val="edge"/>
          <c:yMode val="edge"/>
          <c:x val="0.16561331285871422"/>
          <c:y val="4.62962962962962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BaseModel</c:v>
          </c:tx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Base!$Z$2:$Z$11</c:f>
              <c:numCache>
                <c:formatCode>0.0</c:formatCode>
                <c:ptCount val="10"/>
                <c:pt idx="0">
                  <c:v>24.19916328</c:v>
                </c:pt>
                <c:pt idx="1">
                  <c:v>23.961116520000001</c:v>
                </c:pt>
                <c:pt idx="2">
                  <c:v>23.597753700000002</c:v>
                </c:pt>
                <c:pt idx="3">
                  <c:v>23.87173542</c:v>
                </c:pt>
                <c:pt idx="4">
                  <c:v>24.283831620000001</c:v>
                </c:pt>
                <c:pt idx="5">
                  <c:v>23.88230544</c:v>
                </c:pt>
                <c:pt idx="6">
                  <c:v>24.1833399</c:v>
                </c:pt>
                <c:pt idx="7">
                  <c:v>23.70277566</c:v>
                </c:pt>
                <c:pt idx="8">
                  <c:v>23.505720359999998</c:v>
                </c:pt>
                <c:pt idx="9">
                  <c:v>23.94834822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F-4B44-9DF1-20DB15F41EDD}"/>
            </c:ext>
          </c:extLst>
        </c:ser>
        <c:ser>
          <c:idx val="0"/>
          <c:order val="1"/>
          <c:tx>
            <c:v>Improved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Mejorado!$Z$2:$Z$11</c:f>
              <c:numCache>
                <c:formatCode>0.0</c:formatCode>
                <c:ptCount val="10"/>
                <c:pt idx="0">
                  <c:v>36.031422360000001</c:v>
                </c:pt>
                <c:pt idx="1">
                  <c:v>36.118836659999999</c:v>
                </c:pt>
                <c:pt idx="2">
                  <c:v>36.353862840000005</c:v>
                </c:pt>
                <c:pt idx="3">
                  <c:v>36.288851880000003</c:v>
                </c:pt>
                <c:pt idx="4">
                  <c:v>35.913485279999996</c:v>
                </c:pt>
                <c:pt idx="5">
                  <c:v>36.732404160000002</c:v>
                </c:pt>
                <c:pt idx="6">
                  <c:v>36.385015680000002</c:v>
                </c:pt>
                <c:pt idx="7">
                  <c:v>36.122986859999997</c:v>
                </c:pt>
                <c:pt idx="8">
                  <c:v>36.269104980000002</c:v>
                </c:pt>
                <c:pt idx="9">
                  <c:v>36.052779059999999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F-4B44-9DF1-20DB15F4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874256"/>
        <c:axId val="304872288"/>
      </c:barChart>
      <c:catAx>
        <c:axId val="304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2288"/>
        <c:crosses val="autoZero"/>
        <c:auto val="1"/>
        <c:lblAlgn val="ctr"/>
        <c:lblOffset val="100"/>
        <c:noMultiLvlLbl val="0"/>
      </c:catAx>
      <c:valAx>
        <c:axId val="30487228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425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>
              <a:ln>
                <a:noFill/>
              </a:ln>
              <a:solidFill>
                <a:schemeClr val="tx1"/>
              </a:solidFill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Total Inventory Cost</a:t>
            </a:r>
          </a:p>
        </c:rich>
      </c:tx>
      <c:layout>
        <c:manualLayout>
          <c:xMode val="edge"/>
          <c:yMode val="edge"/>
          <c:x val="0.3011596675415573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BaseModel</c:v>
          </c:tx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Base!$G$2:$G$11</c:f>
              <c:numCache>
                <c:formatCode>General</c:formatCode>
                <c:ptCount val="10"/>
                <c:pt idx="0">
                  <c:v>1199804</c:v>
                </c:pt>
                <c:pt idx="1">
                  <c:v>1198169</c:v>
                </c:pt>
                <c:pt idx="2">
                  <c:v>973902</c:v>
                </c:pt>
                <c:pt idx="3">
                  <c:v>1051460</c:v>
                </c:pt>
                <c:pt idx="4">
                  <c:v>1223019</c:v>
                </c:pt>
                <c:pt idx="5">
                  <c:v>1186124</c:v>
                </c:pt>
                <c:pt idx="6">
                  <c:v>1199484</c:v>
                </c:pt>
                <c:pt idx="7">
                  <c:v>1008647</c:v>
                </c:pt>
                <c:pt idx="8">
                  <c:v>892852</c:v>
                </c:pt>
                <c:pt idx="9">
                  <c:v>1193077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6-4CE3-AFEE-EB06C918155B}"/>
            </c:ext>
          </c:extLst>
        </c:ser>
        <c:ser>
          <c:idx val="0"/>
          <c:order val="1"/>
          <c:tx>
            <c:v>Improved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Mejorado!$J$2:$J$11</c:f>
              <c:numCache>
                <c:formatCode>0</c:formatCode>
                <c:ptCount val="10"/>
                <c:pt idx="0">
                  <c:v>755515.57160000002</c:v>
                </c:pt>
                <c:pt idx="1">
                  <c:v>740419.31099999999</c:v>
                </c:pt>
                <c:pt idx="2">
                  <c:v>741703.16090000002</c:v>
                </c:pt>
                <c:pt idx="3">
                  <c:v>747731.85490000003</c:v>
                </c:pt>
                <c:pt idx="4">
                  <c:v>746701.70429999998</c:v>
                </c:pt>
                <c:pt idx="5">
                  <c:v>737736.57160000002</c:v>
                </c:pt>
                <c:pt idx="6">
                  <c:v>747059.33299999998</c:v>
                </c:pt>
                <c:pt idx="7">
                  <c:v>788294.55429999996</c:v>
                </c:pt>
                <c:pt idx="8">
                  <c:v>768732.26029999997</c:v>
                </c:pt>
                <c:pt idx="9">
                  <c:v>765272.41150000005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6-4CE3-AFEE-EB06C9181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874256"/>
        <c:axId val="304872288"/>
      </c:barChart>
      <c:catAx>
        <c:axId val="304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2288"/>
        <c:crosses val="autoZero"/>
        <c:auto val="1"/>
        <c:lblAlgn val="ctr"/>
        <c:lblOffset val="100"/>
        <c:noMultiLvlLbl val="0"/>
      </c:catAx>
      <c:valAx>
        <c:axId val="304872288"/>
        <c:scaling>
          <c:orientation val="minMax"/>
          <c:max val="1300000"/>
          <c:min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US$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425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>
              <a:ln>
                <a:noFill/>
              </a:ln>
              <a:solidFill>
                <a:schemeClr val="tx1"/>
              </a:solidFill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Total System Cost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(includes wood purchase cost)</a:t>
            </a:r>
          </a:p>
        </c:rich>
      </c:tx>
      <c:layout>
        <c:manualLayout>
          <c:xMode val="edge"/>
          <c:yMode val="edge"/>
          <c:x val="0.23206565298373888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BaseModel</c:v>
          </c:tx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Base!$AF$2:$AF$11</c:f>
              <c:numCache>
                <c:formatCode>0.000</c:formatCode>
                <c:ptCount val="10"/>
                <c:pt idx="0">
                  <c:v>566.03599685000006</c:v>
                </c:pt>
                <c:pt idx="1">
                  <c:v>563.50377370000001</c:v>
                </c:pt>
                <c:pt idx="2">
                  <c:v>560.51398945000005</c:v>
                </c:pt>
                <c:pt idx="3">
                  <c:v>561.39753165000002</c:v>
                </c:pt>
                <c:pt idx="4">
                  <c:v>573.04656555000008</c:v>
                </c:pt>
                <c:pt idx="5">
                  <c:v>562.04455394999991</c:v>
                </c:pt>
                <c:pt idx="6">
                  <c:v>563.59766554999999</c:v>
                </c:pt>
                <c:pt idx="7">
                  <c:v>561.16652184999987</c:v>
                </c:pt>
                <c:pt idx="8">
                  <c:v>557.43102484999986</c:v>
                </c:pt>
                <c:pt idx="9">
                  <c:v>562.86613469999998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2-49F5-9D6A-E0BAD8658DA5}"/>
            </c:ext>
          </c:extLst>
        </c:ser>
        <c:ser>
          <c:idx val="0"/>
          <c:order val="1"/>
          <c:tx>
            <c:v>Improved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Mejorado!$AF$2:$AF$11</c:f>
              <c:numCache>
                <c:formatCode>0,000</c:formatCode>
                <c:ptCount val="10"/>
                <c:pt idx="0">
                  <c:v>530.01134598160002</c:v>
                </c:pt>
                <c:pt idx="1">
                  <c:v>530.64254477100008</c:v>
                </c:pt>
                <c:pt idx="2">
                  <c:v>531.08269400090001</c:v>
                </c:pt>
                <c:pt idx="3">
                  <c:v>530.19570756490009</c:v>
                </c:pt>
                <c:pt idx="4">
                  <c:v>530.14560708429997</c:v>
                </c:pt>
                <c:pt idx="5">
                  <c:v>530.57770200160007</c:v>
                </c:pt>
                <c:pt idx="6">
                  <c:v>530.32970404299999</c:v>
                </c:pt>
                <c:pt idx="7">
                  <c:v>529.77266689430007</c:v>
                </c:pt>
                <c:pt idx="8">
                  <c:v>530.59208210029999</c:v>
                </c:pt>
                <c:pt idx="9">
                  <c:v>529.99212861149999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2-49F5-9D6A-E0BAD8658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874256"/>
        <c:axId val="304872288"/>
      </c:barChart>
      <c:catAx>
        <c:axId val="304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2288"/>
        <c:crosses val="autoZero"/>
        <c:auto val="1"/>
        <c:lblAlgn val="ctr"/>
        <c:lblOffset val="100"/>
        <c:noMultiLvlLbl val="0"/>
      </c:catAx>
      <c:valAx>
        <c:axId val="304872288"/>
        <c:scaling>
          <c:orientation val="minMax"/>
          <c:max val="58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 US$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425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>
              <a:ln>
                <a:noFill/>
              </a:ln>
              <a:solidFill>
                <a:schemeClr val="tx1"/>
              </a:solidFill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Bright Average Inventory</a:t>
            </a:r>
          </a:p>
        </c:rich>
      </c:tx>
      <c:layout>
        <c:manualLayout>
          <c:xMode val="edge"/>
          <c:yMode val="edge"/>
          <c:x val="0.3011596675415573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BaseModel</c:v>
          </c:tx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Base!$D$2:$D$11</c:f>
              <c:numCache>
                <c:formatCode>General</c:formatCode>
                <c:ptCount val="10"/>
                <c:pt idx="0">
                  <c:v>83485</c:v>
                </c:pt>
                <c:pt idx="1">
                  <c:v>82943</c:v>
                </c:pt>
                <c:pt idx="2">
                  <c:v>79949</c:v>
                </c:pt>
                <c:pt idx="3">
                  <c:v>82102</c:v>
                </c:pt>
                <c:pt idx="4">
                  <c:v>84422</c:v>
                </c:pt>
                <c:pt idx="5">
                  <c:v>82549</c:v>
                </c:pt>
                <c:pt idx="6">
                  <c:v>82946</c:v>
                </c:pt>
                <c:pt idx="7">
                  <c:v>81608</c:v>
                </c:pt>
                <c:pt idx="8">
                  <c:v>27967</c:v>
                </c:pt>
                <c:pt idx="9">
                  <c:v>82595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7-46E0-A932-9B0B85757B74}"/>
            </c:ext>
          </c:extLst>
        </c:ser>
        <c:ser>
          <c:idx val="0"/>
          <c:order val="1"/>
          <c:tx>
            <c:v>Improved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Mejorado!$H$2:$H$11</c:f>
              <c:numCache>
                <c:formatCode>0</c:formatCode>
                <c:ptCount val="10"/>
                <c:pt idx="0">
                  <c:v>44191.207349999997</c:v>
                </c:pt>
                <c:pt idx="1">
                  <c:v>44973.9061</c:v>
                </c:pt>
                <c:pt idx="2">
                  <c:v>45116.946430000004</c:v>
                </c:pt>
                <c:pt idx="3">
                  <c:v>45213.80214</c:v>
                </c:pt>
                <c:pt idx="4">
                  <c:v>45890.758390000003</c:v>
                </c:pt>
                <c:pt idx="5">
                  <c:v>45202.171479999997</c:v>
                </c:pt>
                <c:pt idx="6">
                  <c:v>45661.16966</c:v>
                </c:pt>
                <c:pt idx="7">
                  <c:v>50000.743329999998</c:v>
                </c:pt>
                <c:pt idx="8">
                  <c:v>50732.759660000003</c:v>
                </c:pt>
                <c:pt idx="9">
                  <c:v>45068.63046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7-46E0-A932-9B0B85757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874256"/>
        <c:axId val="304872288"/>
      </c:barChart>
      <c:catAx>
        <c:axId val="304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2288"/>
        <c:crosses val="autoZero"/>
        <c:auto val="1"/>
        <c:lblAlgn val="ctr"/>
        <c:lblOffset val="100"/>
        <c:noMultiLvlLbl val="0"/>
      </c:catAx>
      <c:valAx>
        <c:axId val="304872288"/>
        <c:scaling>
          <c:orientation val="minMax"/>
          <c:max val="85000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Tons of wood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425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>
              <a:ln>
                <a:noFill/>
              </a:ln>
              <a:solidFill>
                <a:schemeClr val="tx1"/>
              </a:solidFill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Koala Average Inventory</a:t>
            </a:r>
          </a:p>
        </c:rich>
      </c:tx>
      <c:layout>
        <c:manualLayout>
          <c:xMode val="edge"/>
          <c:yMode val="edge"/>
          <c:x val="0.3011596675415573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BaseModel</c:v>
          </c:tx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Base!$E$2:$E$11</c:f>
              <c:numCache>
                <c:formatCode>General</c:formatCode>
                <c:ptCount val="10"/>
                <c:pt idx="0">
                  <c:v>72571</c:v>
                </c:pt>
                <c:pt idx="1">
                  <c:v>70471</c:v>
                </c:pt>
                <c:pt idx="2">
                  <c:v>38627</c:v>
                </c:pt>
                <c:pt idx="3">
                  <c:v>64477</c:v>
                </c:pt>
                <c:pt idx="4">
                  <c:v>72630</c:v>
                </c:pt>
                <c:pt idx="5">
                  <c:v>68680</c:v>
                </c:pt>
                <c:pt idx="6">
                  <c:v>72053</c:v>
                </c:pt>
                <c:pt idx="7">
                  <c:v>45124</c:v>
                </c:pt>
                <c:pt idx="8">
                  <c:v>31345</c:v>
                </c:pt>
                <c:pt idx="9">
                  <c:v>70023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2-4CBD-AA57-725B5266EF87}"/>
            </c:ext>
          </c:extLst>
        </c:ser>
        <c:ser>
          <c:idx val="0"/>
          <c:order val="1"/>
          <c:tx>
            <c:v>Improved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Mejorado!$G$2:$G$11</c:f>
              <c:numCache>
                <c:formatCode>0</c:formatCode>
                <c:ptCount val="10"/>
                <c:pt idx="0">
                  <c:v>46199.8053</c:v>
                </c:pt>
                <c:pt idx="1">
                  <c:v>42669.914060000003</c:v>
                </c:pt>
                <c:pt idx="2">
                  <c:v>42917.400130000002</c:v>
                </c:pt>
                <c:pt idx="3">
                  <c:v>43567.193740000002</c:v>
                </c:pt>
                <c:pt idx="4">
                  <c:v>43095.96069</c:v>
                </c:pt>
                <c:pt idx="5">
                  <c:v>42254.345079999999</c:v>
                </c:pt>
                <c:pt idx="6">
                  <c:v>43071.10886</c:v>
                </c:pt>
                <c:pt idx="7">
                  <c:v>44789.37614</c:v>
                </c:pt>
                <c:pt idx="8">
                  <c:v>41679.759669999999</c:v>
                </c:pt>
                <c:pt idx="9">
                  <c:v>46676.117059999997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2-4CBD-AA57-725B5266E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874256"/>
        <c:axId val="304872288"/>
      </c:barChart>
      <c:catAx>
        <c:axId val="304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2288"/>
        <c:crosses val="autoZero"/>
        <c:auto val="1"/>
        <c:lblAlgn val="ctr"/>
        <c:lblOffset val="100"/>
        <c:noMultiLvlLbl val="0"/>
      </c:catAx>
      <c:valAx>
        <c:axId val="304872288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Tons of wood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425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>
              <a:ln>
                <a:noFill/>
              </a:ln>
              <a:solidFill>
                <a:schemeClr val="tx1"/>
              </a:solidFill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Paper Average Inventory</a:t>
            </a:r>
          </a:p>
        </c:rich>
      </c:tx>
      <c:layout>
        <c:manualLayout>
          <c:xMode val="edge"/>
          <c:yMode val="edge"/>
          <c:x val="0.3011596675415573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BaseModel</c:v>
          </c:tx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Base!$F$2:$F$11</c:f>
              <c:numCache>
                <c:formatCode>General</c:formatCode>
                <c:ptCount val="10"/>
                <c:pt idx="0">
                  <c:v>48423</c:v>
                </c:pt>
                <c:pt idx="1">
                  <c:v>48211</c:v>
                </c:pt>
                <c:pt idx="2">
                  <c:v>46945</c:v>
                </c:pt>
                <c:pt idx="3">
                  <c:v>47524</c:v>
                </c:pt>
                <c:pt idx="4">
                  <c:v>48789</c:v>
                </c:pt>
                <c:pt idx="5">
                  <c:v>47693</c:v>
                </c:pt>
                <c:pt idx="6">
                  <c:v>48323</c:v>
                </c:pt>
                <c:pt idx="7">
                  <c:v>47379</c:v>
                </c:pt>
                <c:pt idx="8">
                  <c:v>46767</c:v>
                </c:pt>
                <c:pt idx="9">
                  <c:v>47803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C-4699-8F90-7EFB09AF78F8}"/>
            </c:ext>
          </c:extLst>
        </c:ser>
        <c:ser>
          <c:idx val="0"/>
          <c:order val="1"/>
          <c:tx>
            <c:v>Improved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Mejorado!$I$2:$I$11</c:f>
              <c:numCache>
                <c:formatCode>0</c:formatCode>
                <c:ptCount val="10"/>
                <c:pt idx="0">
                  <c:v>35528.24929</c:v>
                </c:pt>
                <c:pt idx="1">
                  <c:v>35759.39834</c:v>
                </c:pt>
                <c:pt idx="2">
                  <c:v>35582.846920000004</c:v>
                </c:pt>
                <c:pt idx="3">
                  <c:v>35840.979930000001</c:v>
                </c:pt>
                <c:pt idx="4">
                  <c:v>35463.564980000003</c:v>
                </c:pt>
                <c:pt idx="5">
                  <c:v>35499.578719999998</c:v>
                </c:pt>
                <c:pt idx="6">
                  <c:v>35777.610330000003</c:v>
                </c:pt>
                <c:pt idx="7">
                  <c:v>36592.306239999998</c:v>
                </c:pt>
                <c:pt idx="8">
                  <c:v>35709.524060000003</c:v>
                </c:pt>
                <c:pt idx="9">
                  <c:v>35800.654399999999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C-4699-8F90-7EFB09AF7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874256"/>
        <c:axId val="304872288"/>
      </c:barChart>
      <c:catAx>
        <c:axId val="304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2288"/>
        <c:crosses val="autoZero"/>
        <c:auto val="1"/>
        <c:lblAlgn val="ctr"/>
        <c:lblOffset val="100"/>
        <c:noMultiLvlLbl val="0"/>
      </c:catAx>
      <c:valAx>
        <c:axId val="304872288"/>
        <c:scaling>
          <c:orientation val="minMax"/>
          <c:max val="85000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Tons of wood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425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>
              <a:ln>
                <a:noFill/>
              </a:ln>
              <a:solidFill>
                <a:schemeClr val="tx1"/>
              </a:solidFill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L.O. Average Wood Cutten Anually</a:t>
            </a:r>
          </a:p>
        </c:rich>
      </c:tx>
      <c:layout>
        <c:manualLayout>
          <c:xMode val="edge"/>
          <c:yMode val="edge"/>
          <c:x val="0.24030210953921216"/>
          <c:y val="4.62962962962962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BaseModel</c:v>
          </c:tx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Base!$K$13:$K$22</c:f>
              <c:numCache>
                <c:formatCode>0</c:formatCode>
                <c:ptCount val="10"/>
                <c:pt idx="0">
                  <c:v>48001.548085000002</c:v>
                </c:pt>
                <c:pt idx="1">
                  <c:v>47760.999170000003</c:v>
                </c:pt>
                <c:pt idx="2">
                  <c:v>47542.269444999998</c:v>
                </c:pt>
                <c:pt idx="3">
                  <c:v>47591.159365</c:v>
                </c:pt>
                <c:pt idx="4">
                  <c:v>48688.344855000003</c:v>
                </c:pt>
                <c:pt idx="5">
                  <c:v>47633.031394999998</c:v>
                </c:pt>
                <c:pt idx="6">
                  <c:v>47766.597155000003</c:v>
                </c:pt>
                <c:pt idx="7">
                  <c:v>47573.673284999997</c:v>
                </c:pt>
                <c:pt idx="8">
                  <c:v>47523.087184999997</c:v>
                </c:pt>
                <c:pt idx="9">
                  <c:v>47705.437469999997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0-43AF-8E9A-C4F51D3077F9}"/>
            </c:ext>
          </c:extLst>
        </c:ser>
        <c:ser>
          <c:idx val="0"/>
          <c:order val="1"/>
          <c:tx>
            <c:v>Improved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Mejorado!$M$13:$M$22</c:f>
              <c:numCache>
                <c:formatCode>General</c:formatCode>
                <c:ptCount val="10"/>
                <c:pt idx="0">
                  <c:v>47113</c:v>
                </c:pt>
                <c:pt idx="1">
                  <c:v>47162</c:v>
                </c:pt>
                <c:pt idx="2">
                  <c:v>47202</c:v>
                </c:pt>
                <c:pt idx="3">
                  <c:v>47126</c:v>
                </c:pt>
                <c:pt idx="4">
                  <c:v>47118</c:v>
                </c:pt>
                <c:pt idx="5">
                  <c:v>47154</c:v>
                </c:pt>
                <c:pt idx="6">
                  <c:v>47134</c:v>
                </c:pt>
                <c:pt idx="7">
                  <c:v>47090</c:v>
                </c:pt>
                <c:pt idx="8">
                  <c:v>47154</c:v>
                </c:pt>
                <c:pt idx="9">
                  <c:v>47115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0-43AF-8E9A-C4F51D307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874256"/>
        <c:axId val="304872288"/>
      </c:barChart>
      <c:catAx>
        <c:axId val="304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2288"/>
        <c:crosses val="autoZero"/>
        <c:auto val="1"/>
        <c:lblAlgn val="ctr"/>
        <c:lblOffset val="100"/>
        <c:noMultiLvlLbl val="0"/>
      </c:catAx>
      <c:valAx>
        <c:axId val="304872288"/>
        <c:scaling>
          <c:orientation val="minMax"/>
          <c:max val="50000"/>
          <c:min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Tons of wood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425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>
              <a:ln>
                <a:noFill/>
              </a:ln>
              <a:solidFill>
                <a:schemeClr val="tx1"/>
              </a:solidFill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Bright's</a:t>
            </a:r>
            <a:r>
              <a:rPr lang="es-CL" baseline="0"/>
              <a:t> </a:t>
            </a:r>
            <a:r>
              <a:rPr lang="es-CL"/>
              <a:t>Stock-Outs</a:t>
            </a:r>
          </a:p>
        </c:rich>
      </c:tx>
      <c:layout>
        <c:manualLayout>
          <c:xMode val="edge"/>
          <c:yMode val="edge"/>
          <c:x val="0.3011596675415573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BaseModel</c:v>
          </c:tx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Base!$V$2:$V$11</c:f>
              <c:numCache>
                <c:formatCode>General</c:formatCode>
                <c:ptCount val="10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15</c:v>
                </c:pt>
                <c:pt idx="4">
                  <c:v>196</c:v>
                </c:pt>
                <c:pt idx="5">
                  <c:v>15</c:v>
                </c:pt>
                <c:pt idx="6">
                  <c:v>17</c:v>
                </c:pt>
                <c:pt idx="7">
                  <c:v>14</c:v>
                </c:pt>
                <c:pt idx="8">
                  <c:v>11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3-474B-A342-6DE7778331BF}"/>
            </c:ext>
          </c:extLst>
        </c:ser>
        <c:ser>
          <c:idx val="0"/>
          <c:order val="1"/>
          <c:tx>
            <c:v>Improved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Mejorado!$U$2:$U$11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3-474B-A342-6DE777833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874256"/>
        <c:axId val="304872288"/>
      </c:barChart>
      <c:catAx>
        <c:axId val="304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2288"/>
        <c:crosses val="autoZero"/>
        <c:auto val="1"/>
        <c:lblAlgn val="ctr"/>
        <c:lblOffset val="100"/>
        <c:noMultiLvlLbl val="0"/>
      </c:catAx>
      <c:valAx>
        <c:axId val="304872288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stock-outs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425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>
              <a:ln>
                <a:noFill/>
              </a:ln>
              <a:solidFill>
                <a:schemeClr val="tx1"/>
              </a:solidFill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Koala's Stock-Outs</a:t>
            </a:r>
          </a:p>
        </c:rich>
      </c:tx>
      <c:layout>
        <c:manualLayout>
          <c:xMode val="edge"/>
          <c:yMode val="edge"/>
          <c:x val="0.3011596675415573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BaseModel</c:v>
          </c:tx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Base!$W$2:$W$11</c:f>
              <c:numCache>
                <c:formatCode>General</c:formatCode>
                <c:ptCount val="10"/>
                <c:pt idx="0">
                  <c:v>15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38</c:v>
                </c:pt>
                <c:pt idx="5">
                  <c:v>8</c:v>
                </c:pt>
                <c:pt idx="6">
                  <c:v>11</c:v>
                </c:pt>
                <c:pt idx="7">
                  <c:v>6</c:v>
                </c:pt>
                <c:pt idx="8">
                  <c:v>3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6-4175-BE9B-68BCB81F830D}"/>
            </c:ext>
          </c:extLst>
        </c:ser>
        <c:ser>
          <c:idx val="0"/>
          <c:order val="1"/>
          <c:tx>
            <c:v>Improved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Mejorado!$V$2:$V$11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6-4175-BE9B-68BCB81F8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874256"/>
        <c:axId val="304872288"/>
      </c:barChart>
      <c:catAx>
        <c:axId val="304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2288"/>
        <c:crosses val="autoZero"/>
        <c:auto val="1"/>
        <c:lblAlgn val="ctr"/>
        <c:lblOffset val="100"/>
        <c:noMultiLvlLbl val="0"/>
      </c:catAx>
      <c:valAx>
        <c:axId val="30487228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stock-outs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425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>
              <a:ln>
                <a:noFill/>
              </a:ln>
              <a:solidFill>
                <a:schemeClr val="tx1"/>
              </a:solidFill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Paper's Stock-Outs</a:t>
            </a:r>
          </a:p>
        </c:rich>
      </c:tx>
      <c:layout>
        <c:manualLayout>
          <c:xMode val="edge"/>
          <c:yMode val="edge"/>
          <c:x val="0.3011596675415573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BaseModel</c:v>
          </c:tx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Base!$I$2:$I$11</c:f>
              <c:numCache>
                <c:formatCode>General</c:formatCode>
                <c:ptCount val="10"/>
                <c:pt idx="0">
                  <c:v>25</c:v>
                </c:pt>
                <c:pt idx="1">
                  <c:v>23</c:v>
                </c:pt>
                <c:pt idx="2">
                  <c:v>17</c:v>
                </c:pt>
                <c:pt idx="3">
                  <c:v>19</c:v>
                </c:pt>
                <c:pt idx="4">
                  <c:v>0</c:v>
                </c:pt>
                <c:pt idx="5">
                  <c:v>21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4-49B2-9FAC-36C1A700908F}"/>
            </c:ext>
          </c:extLst>
        </c:ser>
        <c:ser>
          <c:idx val="0"/>
          <c:order val="1"/>
          <c:tx>
            <c:v>Improved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Mejorado!$W$2:$W$11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4-49B2-9FAC-36C1A7009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874256"/>
        <c:axId val="304872288"/>
      </c:barChart>
      <c:catAx>
        <c:axId val="304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2288"/>
        <c:crosses val="autoZero"/>
        <c:auto val="1"/>
        <c:lblAlgn val="ctr"/>
        <c:lblOffset val="100"/>
        <c:noMultiLvlLbl val="0"/>
      </c:catAx>
      <c:valAx>
        <c:axId val="30487228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stock-outs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7425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>
              <a:ln>
                <a:noFill/>
              </a:ln>
              <a:solidFill>
                <a:schemeClr val="tx1"/>
              </a:solidFill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C2897-C835-482D-9421-7D25C3F1B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9525</xdr:rowOff>
    </xdr:from>
    <xdr:to>
      <xdr:col>15</xdr:col>
      <xdr:colOff>314325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3DD9C9-1B99-4ADC-A52D-BFF017545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4CE4F7-5091-45BC-9A14-FE85257B4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AE0382-E7D5-4924-80CF-1F54BAB65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304800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C43C45-66E6-4D78-A2A2-C5A9DD169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0CE44D-CECF-478D-8E30-B63A56088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7</xdr:col>
      <xdr:colOff>304800</xdr:colOff>
      <xdr:row>62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12275C-9DF1-481F-92DF-29979CD44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48</xdr:row>
      <xdr:rowOff>0</xdr:rowOff>
    </xdr:from>
    <xdr:to>
      <xdr:col>15</xdr:col>
      <xdr:colOff>304800</xdr:colOff>
      <xdr:row>62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D34450-AB89-4952-9A31-A66B44EB2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23</xdr:col>
      <xdr:colOff>304800</xdr:colOff>
      <xdr:row>62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BA9A4D-84C7-48EC-89B8-89D8A9FF9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7</xdr:col>
      <xdr:colOff>304800</xdr:colOff>
      <xdr:row>78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2AD1F3-B615-449A-8C73-FE6A8604D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64</xdr:row>
      <xdr:rowOff>0</xdr:rowOff>
    </xdr:from>
    <xdr:to>
      <xdr:col>15</xdr:col>
      <xdr:colOff>304800</xdr:colOff>
      <xdr:row>78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4BE00E6-A375-47AE-B9EF-CD56E609A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64</xdr:row>
      <xdr:rowOff>0</xdr:rowOff>
    </xdr:from>
    <xdr:to>
      <xdr:col>23</xdr:col>
      <xdr:colOff>304800</xdr:colOff>
      <xdr:row>78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ACB97DD-C9C8-413C-8274-D4585C349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7</xdr:col>
      <xdr:colOff>304800</xdr:colOff>
      <xdr:row>94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2D95D90-88F3-4C3E-B4BF-3F07649CD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7</xdr:col>
      <xdr:colOff>304800</xdr:colOff>
      <xdr:row>110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C151C17-1E60-4664-A312-D36995FF9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96</xdr:row>
      <xdr:rowOff>0</xdr:rowOff>
    </xdr:from>
    <xdr:to>
      <xdr:col>15</xdr:col>
      <xdr:colOff>304800</xdr:colOff>
      <xdr:row>110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BF6F6D7-488B-4E86-9303-E473E6AE3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96</xdr:row>
      <xdr:rowOff>0</xdr:rowOff>
    </xdr:from>
    <xdr:to>
      <xdr:col>23</xdr:col>
      <xdr:colOff>304800</xdr:colOff>
      <xdr:row>110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48CA4C8-5BA8-4074-8753-4C75A4BBD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7</xdr:col>
      <xdr:colOff>304800</xdr:colOff>
      <xdr:row>126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D2CD0A4-24F3-4C83-92CC-21C1D0BCA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186DF92-CDDF-4B5E-813A-99E4486C7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10E924B-B033-435D-830D-3365B7F54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304800</xdr:colOff>
      <xdr:row>142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E9EE5FF-CF5D-43B1-AF41-2CD35959B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topLeftCell="Y1" workbookViewId="0">
      <selection activeCell="AE17" sqref="AE17"/>
    </sheetView>
  </sheetViews>
  <sheetFormatPr defaultRowHeight="15" x14ac:dyDescent="0.25"/>
  <cols>
    <col min="10" max="10" width="9.5703125" bestFit="1" customWidth="1"/>
    <col min="11" max="11" width="10.7109375" bestFit="1" customWidth="1"/>
    <col min="16" max="16" width="13.7109375" customWidth="1"/>
    <col min="17" max="17" width="14.7109375" customWidth="1"/>
    <col min="18" max="18" width="14.28515625" customWidth="1"/>
    <col min="19" max="19" width="19.140625" customWidth="1"/>
    <col min="20" max="20" width="17.5703125" customWidth="1"/>
    <col min="21" max="21" width="16.85546875" customWidth="1"/>
    <col min="22" max="22" width="17.85546875" customWidth="1"/>
    <col min="23" max="23" width="16.140625" customWidth="1"/>
    <col min="24" max="25" width="14.5703125" customWidth="1"/>
    <col min="26" max="26" width="17.28515625" customWidth="1"/>
    <col min="27" max="27" width="15.5703125" customWidth="1"/>
    <col min="28" max="28" width="15.7109375" customWidth="1"/>
    <col min="29" max="29" width="16.5703125" customWidth="1"/>
    <col min="30" max="30" width="29.28515625" customWidth="1"/>
    <col min="31" max="31" width="22" customWidth="1"/>
  </cols>
  <sheetData>
    <row r="1" spans="1:32" x14ac:dyDescent="0.25">
      <c r="A1" t="s">
        <v>0</v>
      </c>
      <c r="B1" t="s">
        <v>1</v>
      </c>
      <c r="C1" t="s">
        <v>5</v>
      </c>
      <c r="D1" t="s">
        <v>7</v>
      </c>
      <c r="E1" t="s">
        <v>24</v>
      </c>
      <c r="F1" t="s">
        <v>8</v>
      </c>
      <c r="G1" t="s">
        <v>25</v>
      </c>
      <c r="H1" t="s">
        <v>10</v>
      </c>
      <c r="I1" t="s">
        <v>26</v>
      </c>
      <c r="J1" t="s">
        <v>12</v>
      </c>
      <c r="K1" t="s">
        <v>13</v>
      </c>
      <c r="L1" t="s">
        <v>29</v>
      </c>
      <c r="M1" t="s">
        <v>27</v>
      </c>
      <c r="N1" t="s">
        <v>28</v>
      </c>
      <c r="O1" t="s">
        <v>17</v>
      </c>
      <c r="P1" t="s">
        <v>2</v>
      </c>
      <c r="Q1" t="s">
        <v>3</v>
      </c>
      <c r="R1" t="s">
        <v>4</v>
      </c>
      <c r="S1" t="s">
        <v>18</v>
      </c>
      <c r="T1" t="s">
        <v>20</v>
      </c>
      <c r="U1" t="s">
        <v>19</v>
      </c>
      <c r="V1" t="s">
        <v>21</v>
      </c>
      <c r="W1" t="s">
        <v>11</v>
      </c>
      <c r="X1" t="s">
        <v>37</v>
      </c>
      <c r="Y1" t="s">
        <v>38</v>
      </c>
      <c r="Z1" t="s">
        <v>39</v>
      </c>
      <c r="AA1" t="s">
        <v>31</v>
      </c>
      <c r="AB1" t="s">
        <v>32</v>
      </c>
      <c r="AC1" t="s">
        <v>33</v>
      </c>
      <c r="AD1" t="s">
        <v>42</v>
      </c>
      <c r="AE1" t="s">
        <v>41</v>
      </c>
    </row>
    <row r="2" spans="1:32" x14ac:dyDescent="0.25">
      <c r="A2" t="s">
        <v>23</v>
      </c>
      <c r="B2">
        <v>1</v>
      </c>
      <c r="C2">
        <v>81820712</v>
      </c>
      <c r="D2">
        <v>83485</v>
      </c>
      <c r="E2">
        <v>72571</v>
      </c>
      <c r="F2">
        <v>48423</v>
      </c>
      <c r="G2">
        <v>1199804</v>
      </c>
      <c r="H2">
        <v>0.05</v>
      </c>
      <c r="I2">
        <v>25</v>
      </c>
      <c r="J2" s="5">
        <v>110819.215</v>
      </c>
      <c r="K2" s="5">
        <v>96003.096170000004</v>
      </c>
      <c r="L2">
        <v>0.192200379</v>
      </c>
      <c r="M2">
        <v>9.9053938999999994E-2</v>
      </c>
      <c r="N2">
        <v>0.403319388</v>
      </c>
      <c r="O2">
        <v>5157</v>
      </c>
      <c r="P2" s="2">
        <v>119.770962</v>
      </c>
      <c r="Q2" s="2">
        <v>74.081203650000006</v>
      </c>
      <c r="R2" s="2">
        <v>163.62538430000001</v>
      </c>
      <c r="S2">
        <v>26</v>
      </c>
      <c r="T2">
        <v>47</v>
      </c>
      <c r="U2">
        <v>24</v>
      </c>
      <c r="V2">
        <v>18</v>
      </c>
      <c r="W2">
        <v>15</v>
      </c>
      <c r="X2" s="4">
        <f>L2*60</f>
        <v>11.53202274</v>
      </c>
      <c r="Y2" s="4">
        <f t="shared" ref="Y2:Z11" si="0">M2*60</f>
        <v>5.9432363399999995</v>
      </c>
      <c r="Z2" s="4">
        <f t="shared" si="0"/>
        <v>24.19916328</v>
      </c>
      <c r="AA2">
        <f>IF(S2&gt;0,1,0)</f>
        <v>1</v>
      </c>
      <c r="AB2">
        <f t="shared" ref="AB2:AC11" si="1">IF(T2&gt;0,1,0)</f>
        <v>1</v>
      </c>
      <c r="AC2">
        <f t="shared" si="1"/>
        <v>1</v>
      </c>
      <c r="AD2" s="5">
        <f>K2*50*100</f>
        <v>480015480.85000002</v>
      </c>
      <c r="AE2" s="5">
        <f>SUM(AD2,G2,C2) + IF(AA2=1,1000000,0)+ IF(AB2=1,1000000,0)+ IF(AC2=1,1000000,0)</f>
        <v>566035996.85000002</v>
      </c>
      <c r="AF2" s="1">
        <f>AE2/1000000</f>
        <v>566.03599685000006</v>
      </c>
    </row>
    <row r="3" spans="1:32" x14ac:dyDescent="0.25">
      <c r="A3" t="s">
        <v>23</v>
      </c>
      <c r="B3">
        <v>2</v>
      </c>
      <c r="C3">
        <v>81695613</v>
      </c>
      <c r="D3">
        <v>82943</v>
      </c>
      <c r="E3">
        <v>70471</v>
      </c>
      <c r="F3">
        <v>48211</v>
      </c>
      <c r="G3">
        <v>1198169</v>
      </c>
      <c r="H3">
        <v>0.05</v>
      </c>
      <c r="I3">
        <v>23</v>
      </c>
      <c r="J3" s="5">
        <v>109935.9679</v>
      </c>
      <c r="K3" s="5">
        <v>95521.998340000006</v>
      </c>
      <c r="L3">
        <v>0.146679741</v>
      </c>
      <c r="M3">
        <v>9.7688722000000006E-2</v>
      </c>
      <c r="N3">
        <v>0.39935194200000002</v>
      </c>
      <c r="O3">
        <v>5144</v>
      </c>
      <c r="P3" s="2">
        <v>97.321545709999995</v>
      </c>
      <c r="Q3" s="2">
        <v>59.44358794</v>
      </c>
      <c r="R3" s="2">
        <v>37.198995230000001</v>
      </c>
      <c r="S3">
        <v>12</v>
      </c>
      <c r="T3">
        <v>18</v>
      </c>
      <c r="U3">
        <v>22</v>
      </c>
      <c r="V3">
        <v>16</v>
      </c>
      <c r="W3">
        <v>8</v>
      </c>
      <c r="X3" s="4">
        <f t="shared" ref="X3:X11" si="2">L3*60</f>
        <v>8.8007844600000009</v>
      </c>
      <c r="Y3" s="4">
        <f t="shared" si="0"/>
        <v>5.8613233200000003</v>
      </c>
      <c r="Z3" s="4">
        <f t="shared" si="0"/>
        <v>23.961116520000001</v>
      </c>
      <c r="AA3">
        <f t="shared" ref="AA3:AA11" si="3">IF(S3&gt;0,1,0)</f>
        <v>1</v>
      </c>
      <c r="AB3">
        <f t="shared" si="1"/>
        <v>1</v>
      </c>
      <c r="AC3">
        <f t="shared" si="1"/>
        <v>1</v>
      </c>
      <c r="AD3" s="5">
        <f t="shared" ref="AD3:AD11" si="4">K3*50*100</f>
        <v>477609991.70000005</v>
      </c>
      <c r="AE3" s="5">
        <f t="shared" ref="AE3:AE11" si="5">SUM(AD3,G3,C3) + IF(AA3=1,1000000,0)+ IF(AB3=1,1000000,0)+ IF(AC3=1,1000000,0)</f>
        <v>563503773.70000005</v>
      </c>
      <c r="AF3" s="1">
        <f t="shared" ref="AF3:AF11" si="6">AE3/1000000</f>
        <v>563.50377370000001</v>
      </c>
    </row>
    <row r="4" spans="1:32" x14ac:dyDescent="0.25">
      <c r="A4" t="s">
        <v>23</v>
      </c>
      <c r="B4">
        <v>3</v>
      </c>
      <c r="C4">
        <v>81117393</v>
      </c>
      <c r="D4">
        <v>79949</v>
      </c>
      <c r="E4">
        <v>38627</v>
      </c>
      <c r="F4">
        <v>46945</v>
      </c>
      <c r="G4">
        <v>973902</v>
      </c>
      <c r="H4">
        <v>0.02</v>
      </c>
      <c r="I4">
        <v>17</v>
      </c>
      <c r="J4" s="5">
        <v>108718.327</v>
      </c>
      <c r="K4" s="5">
        <v>95084.538889999996</v>
      </c>
      <c r="L4">
        <v>0.139864236</v>
      </c>
      <c r="M4">
        <v>9.5772363999999999E-2</v>
      </c>
      <c r="N4">
        <v>0.39329589500000001</v>
      </c>
      <c r="O4">
        <v>4819</v>
      </c>
      <c r="P4" s="2">
        <v>63.532242799999999</v>
      </c>
      <c r="Q4" s="2">
        <v>48.217503720000003</v>
      </c>
      <c r="R4" s="2">
        <v>17.214653800000001</v>
      </c>
      <c r="S4">
        <v>7</v>
      </c>
      <c r="T4">
        <v>9</v>
      </c>
      <c r="U4">
        <v>10</v>
      </c>
      <c r="V4">
        <v>14</v>
      </c>
      <c r="W4">
        <v>5</v>
      </c>
      <c r="X4" s="4">
        <f t="shared" si="2"/>
        <v>8.3918541599999994</v>
      </c>
      <c r="Y4" s="4">
        <f t="shared" si="0"/>
        <v>5.7463418399999995</v>
      </c>
      <c r="Z4" s="4">
        <f t="shared" si="0"/>
        <v>23.597753700000002</v>
      </c>
      <c r="AA4">
        <f t="shared" si="3"/>
        <v>1</v>
      </c>
      <c r="AB4">
        <f t="shared" si="1"/>
        <v>1</v>
      </c>
      <c r="AC4">
        <f t="shared" si="1"/>
        <v>1</v>
      </c>
      <c r="AD4" s="5">
        <f t="shared" si="4"/>
        <v>475422694.45000005</v>
      </c>
      <c r="AE4" s="5">
        <f t="shared" si="5"/>
        <v>560513989.45000005</v>
      </c>
      <c r="AF4" s="1">
        <f t="shared" si="6"/>
        <v>560.51398945000005</v>
      </c>
    </row>
    <row r="5" spans="1:32" x14ac:dyDescent="0.25">
      <c r="A5" t="s">
        <v>23</v>
      </c>
      <c r="B5">
        <v>4</v>
      </c>
      <c r="C5">
        <v>81434478</v>
      </c>
      <c r="D5">
        <v>82102</v>
      </c>
      <c r="E5">
        <v>64477</v>
      </c>
      <c r="F5">
        <v>47524</v>
      </c>
      <c r="G5">
        <v>1051460</v>
      </c>
      <c r="H5">
        <v>0.03</v>
      </c>
      <c r="I5">
        <v>19</v>
      </c>
      <c r="J5" s="5">
        <v>108982.6462</v>
      </c>
      <c r="K5" s="5">
        <v>95182.318729999999</v>
      </c>
      <c r="L5">
        <v>0.14471163400000001</v>
      </c>
      <c r="M5">
        <v>9.6486352999999997E-2</v>
      </c>
      <c r="N5">
        <v>0.397862257</v>
      </c>
      <c r="O5">
        <v>4907</v>
      </c>
      <c r="P5" s="2">
        <v>69.575171670000003</v>
      </c>
      <c r="Q5" s="2">
        <v>56.5144035</v>
      </c>
      <c r="R5" s="2">
        <v>19.74368784</v>
      </c>
      <c r="S5">
        <v>11</v>
      </c>
      <c r="T5">
        <v>12</v>
      </c>
      <c r="U5">
        <v>18</v>
      </c>
      <c r="V5">
        <v>15</v>
      </c>
      <c r="W5">
        <v>7</v>
      </c>
      <c r="X5" s="4">
        <f t="shared" si="2"/>
        <v>8.68269804</v>
      </c>
      <c r="Y5" s="4">
        <f t="shared" si="0"/>
        <v>5.7891811799999999</v>
      </c>
      <c r="Z5" s="4">
        <f t="shared" si="0"/>
        <v>23.87173542</v>
      </c>
      <c r="AA5">
        <f t="shared" si="3"/>
        <v>1</v>
      </c>
      <c r="AB5">
        <f t="shared" si="1"/>
        <v>1</v>
      </c>
      <c r="AC5">
        <f t="shared" si="1"/>
        <v>1</v>
      </c>
      <c r="AD5" s="5">
        <f t="shared" si="4"/>
        <v>475911593.64999998</v>
      </c>
      <c r="AE5" s="5">
        <f t="shared" si="5"/>
        <v>561397531.64999998</v>
      </c>
      <c r="AF5" s="1">
        <f t="shared" si="6"/>
        <v>561.39753165000002</v>
      </c>
    </row>
    <row r="6" spans="1:32" x14ac:dyDescent="0.25">
      <c r="A6" t="s">
        <v>23</v>
      </c>
      <c r="B6">
        <v>5</v>
      </c>
      <c r="C6">
        <v>81940098</v>
      </c>
      <c r="D6">
        <v>84422</v>
      </c>
      <c r="E6">
        <v>72630</v>
      </c>
      <c r="F6">
        <v>48789</v>
      </c>
      <c r="G6">
        <v>1223019</v>
      </c>
      <c r="H6">
        <v>7.0000000000000007E-2</v>
      </c>
      <c r="I6" t="s">
        <v>30</v>
      </c>
      <c r="J6" s="5">
        <v>113833.94620000001</v>
      </c>
      <c r="K6" s="5">
        <v>97376.689710000006</v>
      </c>
      <c r="L6">
        <v>0.22938937500000001</v>
      </c>
      <c r="M6">
        <v>0.101932421</v>
      </c>
      <c r="N6">
        <v>0.40473052700000001</v>
      </c>
      <c r="O6">
        <v>5193</v>
      </c>
      <c r="P6" s="2">
        <v>130.5810414</v>
      </c>
      <c r="Q6" s="2">
        <v>172.554047</v>
      </c>
      <c r="R6" s="2">
        <v>214.88444139999999</v>
      </c>
      <c r="S6">
        <v>36</v>
      </c>
      <c r="T6">
        <v>47</v>
      </c>
      <c r="U6">
        <v>27</v>
      </c>
      <c r="V6">
        <v>196</v>
      </c>
      <c r="W6">
        <v>38</v>
      </c>
      <c r="X6" s="4">
        <f t="shared" si="2"/>
        <v>13.763362499999999</v>
      </c>
      <c r="Y6" s="4">
        <f t="shared" si="0"/>
        <v>6.1159452600000002</v>
      </c>
      <c r="Z6" s="4">
        <f t="shared" si="0"/>
        <v>24.283831620000001</v>
      </c>
      <c r="AA6">
        <f t="shared" si="3"/>
        <v>1</v>
      </c>
      <c r="AB6">
        <f t="shared" si="1"/>
        <v>1</v>
      </c>
      <c r="AC6">
        <f t="shared" si="1"/>
        <v>1</v>
      </c>
      <c r="AD6" s="5">
        <f t="shared" si="4"/>
        <v>486883448.55000007</v>
      </c>
      <c r="AE6" s="5">
        <f t="shared" si="5"/>
        <v>573046565.55000007</v>
      </c>
      <c r="AF6" s="1">
        <f t="shared" si="6"/>
        <v>573.04656555000008</v>
      </c>
    </row>
    <row r="7" spans="1:32" x14ac:dyDescent="0.25">
      <c r="A7" t="s">
        <v>23</v>
      </c>
      <c r="B7">
        <v>6</v>
      </c>
      <c r="C7">
        <v>81528116</v>
      </c>
      <c r="D7">
        <v>82549</v>
      </c>
      <c r="E7">
        <v>68680</v>
      </c>
      <c r="F7">
        <v>47693</v>
      </c>
      <c r="G7">
        <v>1186124</v>
      </c>
      <c r="H7">
        <v>0.04</v>
      </c>
      <c r="I7">
        <v>21</v>
      </c>
      <c r="J7" s="5">
        <v>109035.4953</v>
      </c>
      <c r="K7" s="5">
        <v>95266.062789999996</v>
      </c>
      <c r="L7">
        <v>0.14488593299999999</v>
      </c>
      <c r="M7">
        <v>9.6757735999999997E-2</v>
      </c>
      <c r="N7">
        <v>0.398038424</v>
      </c>
      <c r="O7">
        <v>4986</v>
      </c>
      <c r="P7" s="2">
        <v>82.668399210000004</v>
      </c>
      <c r="Q7" s="2">
        <v>57.183246400000002</v>
      </c>
      <c r="R7" s="2">
        <v>27.595079770000002</v>
      </c>
      <c r="S7">
        <v>12</v>
      </c>
      <c r="T7">
        <v>17</v>
      </c>
      <c r="U7">
        <v>19</v>
      </c>
      <c r="V7">
        <v>15</v>
      </c>
      <c r="W7">
        <v>8</v>
      </c>
      <c r="X7" s="4">
        <f t="shared" si="2"/>
        <v>8.6931559800000002</v>
      </c>
      <c r="Y7" s="4">
        <f t="shared" si="0"/>
        <v>5.8054641599999997</v>
      </c>
      <c r="Z7" s="4">
        <f t="shared" si="0"/>
        <v>23.88230544</v>
      </c>
      <c r="AA7">
        <f t="shared" si="3"/>
        <v>1</v>
      </c>
      <c r="AB7">
        <f t="shared" si="1"/>
        <v>1</v>
      </c>
      <c r="AC7">
        <f t="shared" si="1"/>
        <v>1</v>
      </c>
      <c r="AD7" s="5">
        <f t="shared" si="4"/>
        <v>476330313.94999993</v>
      </c>
      <c r="AE7" s="5">
        <f t="shared" si="5"/>
        <v>562044553.94999993</v>
      </c>
      <c r="AF7" s="1">
        <f t="shared" si="6"/>
        <v>562.04455394999991</v>
      </c>
    </row>
    <row r="8" spans="1:32" x14ac:dyDescent="0.25">
      <c r="A8" t="s">
        <v>23</v>
      </c>
      <c r="B8">
        <v>7</v>
      </c>
      <c r="C8">
        <v>81732210</v>
      </c>
      <c r="D8">
        <v>82946</v>
      </c>
      <c r="E8">
        <v>72053</v>
      </c>
      <c r="F8">
        <v>48323</v>
      </c>
      <c r="G8">
        <v>1199484</v>
      </c>
      <c r="H8">
        <v>0.05</v>
      </c>
      <c r="I8">
        <v>24</v>
      </c>
      <c r="J8" s="5">
        <v>110194.62549999999</v>
      </c>
      <c r="K8" s="5">
        <v>95533.194310000006</v>
      </c>
      <c r="L8">
        <v>0.148416567</v>
      </c>
      <c r="M8">
        <v>9.8651537999999997E-2</v>
      </c>
      <c r="N8">
        <v>0.40305566500000001</v>
      </c>
      <c r="O8">
        <v>5157</v>
      </c>
      <c r="P8" s="2">
        <v>106.5631059</v>
      </c>
      <c r="Q8" s="2">
        <v>66.761150950000001</v>
      </c>
      <c r="R8" s="2">
        <v>54.464390819999998</v>
      </c>
      <c r="S8">
        <v>13</v>
      </c>
      <c r="T8">
        <v>31</v>
      </c>
      <c r="U8">
        <v>24</v>
      </c>
      <c r="V8">
        <v>17</v>
      </c>
      <c r="W8">
        <v>11</v>
      </c>
      <c r="X8" s="4">
        <f t="shared" si="2"/>
        <v>8.9049940200000002</v>
      </c>
      <c r="Y8" s="4">
        <f t="shared" si="0"/>
        <v>5.9190922800000001</v>
      </c>
      <c r="Z8" s="4">
        <f t="shared" si="0"/>
        <v>24.1833399</v>
      </c>
      <c r="AA8">
        <f t="shared" si="3"/>
        <v>1</v>
      </c>
      <c r="AB8">
        <f t="shared" si="1"/>
        <v>1</v>
      </c>
      <c r="AC8">
        <f t="shared" si="1"/>
        <v>1</v>
      </c>
      <c r="AD8" s="5">
        <f t="shared" si="4"/>
        <v>477665971.55000001</v>
      </c>
      <c r="AE8" s="5">
        <f t="shared" si="5"/>
        <v>563597665.54999995</v>
      </c>
      <c r="AF8" s="1">
        <f t="shared" si="6"/>
        <v>563.59766554999999</v>
      </c>
    </row>
    <row r="9" spans="1:32" x14ac:dyDescent="0.25">
      <c r="A9" t="s">
        <v>23</v>
      </c>
      <c r="B9">
        <v>8</v>
      </c>
      <c r="C9">
        <v>81421142</v>
      </c>
      <c r="D9">
        <v>81608</v>
      </c>
      <c r="E9">
        <v>45124</v>
      </c>
      <c r="F9">
        <v>47379</v>
      </c>
      <c r="G9">
        <v>1008647</v>
      </c>
      <c r="H9">
        <v>0.03</v>
      </c>
      <c r="I9">
        <v>18</v>
      </c>
      <c r="J9" s="5">
        <v>108760.34910000001</v>
      </c>
      <c r="K9" s="5">
        <v>95147.346569999994</v>
      </c>
      <c r="L9">
        <v>0.144298024</v>
      </c>
      <c r="M9">
        <v>9.5982691999999994E-2</v>
      </c>
      <c r="N9">
        <v>0.39504626100000001</v>
      </c>
      <c r="O9">
        <v>4863</v>
      </c>
      <c r="P9" s="2">
        <v>66.719054720000003</v>
      </c>
      <c r="Q9" s="2">
        <v>52.01870486</v>
      </c>
      <c r="R9" s="2">
        <v>18.974712360000002</v>
      </c>
      <c r="S9">
        <v>10</v>
      </c>
      <c r="T9">
        <v>12</v>
      </c>
      <c r="U9">
        <v>13</v>
      </c>
      <c r="V9">
        <v>14</v>
      </c>
      <c r="W9">
        <v>6</v>
      </c>
      <c r="X9" s="4">
        <f t="shared" si="2"/>
        <v>8.6578814400000006</v>
      </c>
      <c r="Y9" s="4">
        <f t="shared" si="0"/>
        <v>5.7589615199999997</v>
      </c>
      <c r="Z9" s="4">
        <f t="shared" si="0"/>
        <v>23.70277566</v>
      </c>
      <c r="AA9">
        <f t="shared" si="3"/>
        <v>1</v>
      </c>
      <c r="AB9">
        <f t="shared" si="1"/>
        <v>1</v>
      </c>
      <c r="AC9">
        <f t="shared" si="1"/>
        <v>1</v>
      </c>
      <c r="AD9" s="5">
        <f t="shared" si="4"/>
        <v>475736732.84999996</v>
      </c>
      <c r="AE9" s="5">
        <f t="shared" si="5"/>
        <v>561166521.8499999</v>
      </c>
      <c r="AF9" s="1">
        <f t="shared" si="6"/>
        <v>561.16652184999987</v>
      </c>
    </row>
    <row r="10" spans="1:32" x14ac:dyDescent="0.25">
      <c r="A10" t="s">
        <v>23</v>
      </c>
      <c r="B10">
        <v>9</v>
      </c>
      <c r="C10">
        <v>78307301</v>
      </c>
      <c r="D10">
        <v>27967</v>
      </c>
      <c r="E10">
        <v>31345</v>
      </c>
      <c r="F10">
        <v>46767</v>
      </c>
      <c r="G10">
        <v>892852</v>
      </c>
      <c r="H10">
        <v>0.02</v>
      </c>
      <c r="I10">
        <v>16</v>
      </c>
      <c r="J10" s="5">
        <v>108215.4287</v>
      </c>
      <c r="K10" s="5">
        <v>95046.174369999993</v>
      </c>
      <c r="L10">
        <v>0.13881739700000001</v>
      </c>
      <c r="M10">
        <v>9.4568441000000003E-2</v>
      </c>
      <c r="N10">
        <v>0.391762006</v>
      </c>
      <c r="O10">
        <v>4801</v>
      </c>
      <c r="P10" s="2">
        <v>59.949168100000001</v>
      </c>
      <c r="Q10" s="2">
        <v>45.022250460000002</v>
      </c>
      <c r="R10" s="2">
        <v>15.50931186</v>
      </c>
      <c r="S10">
        <v>7</v>
      </c>
      <c r="T10">
        <v>6</v>
      </c>
      <c r="U10">
        <v>7</v>
      </c>
      <c r="V10">
        <v>11</v>
      </c>
      <c r="W10">
        <v>3</v>
      </c>
      <c r="X10" s="4">
        <f t="shared" si="2"/>
        <v>8.3290438200000008</v>
      </c>
      <c r="Y10" s="4">
        <f t="shared" si="0"/>
        <v>5.67410646</v>
      </c>
      <c r="Z10" s="4">
        <f t="shared" si="0"/>
        <v>23.505720359999998</v>
      </c>
      <c r="AA10">
        <f t="shared" si="3"/>
        <v>1</v>
      </c>
      <c r="AB10">
        <f t="shared" si="1"/>
        <v>1</v>
      </c>
      <c r="AC10">
        <f t="shared" si="1"/>
        <v>1</v>
      </c>
      <c r="AD10" s="5">
        <f t="shared" si="4"/>
        <v>475230871.84999996</v>
      </c>
      <c r="AE10" s="5">
        <f t="shared" si="5"/>
        <v>557431024.8499999</v>
      </c>
      <c r="AF10" s="1">
        <f t="shared" si="6"/>
        <v>557.43102484999986</v>
      </c>
    </row>
    <row r="11" spans="1:32" x14ac:dyDescent="0.25">
      <c r="A11" t="s">
        <v>23</v>
      </c>
      <c r="B11">
        <v>10</v>
      </c>
      <c r="C11">
        <v>81618683</v>
      </c>
      <c r="D11">
        <v>82595</v>
      </c>
      <c r="E11">
        <v>70023</v>
      </c>
      <c r="F11">
        <v>47803</v>
      </c>
      <c r="G11">
        <v>1193077</v>
      </c>
      <c r="H11">
        <v>0.05</v>
      </c>
      <c r="I11">
        <v>22</v>
      </c>
      <c r="J11" s="5">
        <v>109290.4394</v>
      </c>
      <c r="K11" s="5">
        <v>95410.874939999994</v>
      </c>
      <c r="L11">
        <v>0.14488956</v>
      </c>
      <c r="M11">
        <v>9.6926018000000003E-2</v>
      </c>
      <c r="N11">
        <v>0.39913913699999998</v>
      </c>
      <c r="O11">
        <v>5143</v>
      </c>
      <c r="P11" s="2">
        <v>93.134007589999996</v>
      </c>
      <c r="Q11" s="2">
        <v>59.004956479999997</v>
      </c>
      <c r="R11" s="2">
        <v>34.73815123</v>
      </c>
      <c r="S11">
        <v>12</v>
      </c>
      <c r="T11">
        <v>18</v>
      </c>
      <c r="U11">
        <v>21</v>
      </c>
      <c r="V11">
        <v>15</v>
      </c>
      <c r="W11">
        <v>8</v>
      </c>
      <c r="X11" s="4">
        <f t="shared" si="2"/>
        <v>8.6933735999999993</v>
      </c>
      <c r="Y11" s="4">
        <f t="shared" si="0"/>
        <v>5.8155610800000002</v>
      </c>
      <c r="Z11" s="4">
        <f t="shared" si="0"/>
        <v>23.94834822</v>
      </c>
      <c r="AA11">
        <f t="shared" si="3"/>
        <v>1</v>
      </c>
      <c r="AB11">
        <f t="shared" si="1"/>
        <v>1</v>
      </c>
      <c r="AC11">
        <f t="shared" si="1"/>
        <v>1</v>
      </c>
      <c r="AD11" s="5">
        <f t="shared" si="4"/>
        <v>477054374.69999993</v>
      </c>
      <c r="AE11" s="5">
        <f t="shared" si="5"/>
        <v>562866134.69999993</v>
      </c>
      <c r="AF11" s="1">
        <f t="shared" si="6"/>
        <v>562.86613469999998</v>
      </c>
    </row>
    <row r="13" spans="1:32" x14ac:dyDescent="0.25">
      <c r="C13" s="1">
        <f>C2/1000000</f>
        <v>81.820712</v>
      </c>
      <c r="G13" s="1">
        <f>G2/1000000</f>
        <v>1.1998040000000001</v>
      </c>
      <c r="K13" s="5">
        <f>K2/2</f>
        <v>48001.548085000002</v>
      </c>
    </row>
    <row r="14" spans="1:32" x14ac:dyDescent="0.25">
      <c r="C14" s="1">
        <f t="shared" ref="C14:C22" si="7">C3/1000000</f>
        <v>81.695612999999994</v>
      </c>
      <c r="G14" s="1">
        <f t="shared" ref="G14:G22" si="8">G3/1000000</f>
        <v>1.198169</v>
      </c>
      <c r="K14" s="5">
        <f t="shared" ref="K14:K22" si="9">K3/2</f>
        <v>47760.999170000003</v>
      </c>
    </row>
    <row r="15" spans="1:32" x14ac:dyDescent="0.25">
      <c r="C15" s="1">
        <f t="shared" si="7"/>
        <v>81.117393000000007</v>
      </c>
      <c r="G15" s="1">
        <f t="shared" si="8"/>
        <v>0.97390200000000005</v>
      </c>
      <c r="K15" s="5">
        <f t="shared" si="9"/>
        <v>47542.269444999998</v>
      </c>
    </row>
    <row r="16" spans="1:32" x14ac:dyDescent="0.25">
      <c r="C16" s="1">
        <f t="shared" si="7"/>
        <v>81.434477999999999</v>
      </c>
      <c r="G16" s="1">
        <f t="shared" si="8"/>
        <v>1.0514600000000001</v>
      </c>
      <c r="K16" s="5">
        <f t="shared" si="9"/>
        <v>47591.159365</v>
      </c>
    </row>
    <row r="17" spans="3:11" x14ac:dyDescent="0.25">
      <c r="C17" s="1">
        <f t="shared" si="7"/>
        <v>81.940098000000006</v>
      </c>
      <c r="G17" s="1">
        <f t="shared" si="8"/>
        <v>1.2230190000000001</v>
      </c>
      <c r="K17" s="5">
        <f t="shared" si="9"/>
        <v>48688.344855000003</v>
      </c>
    </row>
    <row r="18" spans="3:11" x14ac:dyDescent="0.25">
      <c r="C18" s="1">
        <f t="shared" si="7"/>
        <v>81.528115999999997</v>
      </c>
      <c r="G18" s="1">
        <f t="shared" si="8"/>
        <v>1.186124</v>
      </c>
      <c r="K18" s="5">
        <f t="shared" si="9"/>
        <v>47633.031394999998</v>
      </c>
    </row>
    <row r="19" spans="3:11" x14ac:dyDescent="0.25">
      <c r="C19" s="1">
        <f t="shared" si="7"/>
        <v>81.732209999999995</v>
      </c>
      <c r="G19" s="1">
        <f t="shared" si="8"/>
        <v>1.199484</v>
      </c>
      <c r="K19" s="5">
        <f t="shared" si="9"/>
        <v>47766.597155000003</v>
      </c>
    </row>
    <row r="20" spans="3:11" x14ac:dyDescent="0.25">
      <c r="C20" s="1">
        <f t="shared" si="7"/>
        <v>81.421142000000003</v>
      </c>
      <c r="G20" s="1">
        <f t="shared" si="8"/>
        <v>1.0086470000000001</v>
      </c>
      <c r="K20" s="5">
        <f t="shared" si="9"/>
        <v>47573.673284999997</v>
      </c>
    </row>
    <row r="21" spans="3:11" x14ac:dyDescent="0.25">
      <c r="C21" s="1">
        <f t="shared" si="7"/>
        <v>78.307300999999995</v>
      </c>
      <c r="G21" s="1">
        <f t="shared" si="8"/>
        <v>0.89285199999999998</v>
      </c>
      <c r="K21" s="5">
        <f t="shared" si="9"/>
        <v>47523.087184999997</v>
      </c>
    </row>
    <row r="22" spans="3:11" x14ac:dyDescent="0.25">
      <c r="C22" s="1">
        <f t="shared" si="7"/>
        <v>81.618683000000004</v>
      </c>
      <c r="G22" s="1">
        <f t="shared" si="8"/>
        <v>1.1930769999999999</v>
      </c>
      <c r="K22" s="5">
        <f t="shared" si="9"/>
        <v>47705.437469999997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topLeftCell="Z1" workbookViewId="0">
      <selection activeCell="AE16" sqref="AE16"/>
    </sheetView>
  </sheetViews>
  <sheetFormatPr defaultRowHeight="15" x14ac:dyDescent="0.25"/>
  <cols>
    <col min="3" max="4" width="15" customWidth="1"/>
    <col min="5" max="5" width="13.5703125" customWidth="1"/>
    <col min="13" max="13" width="9.5703125" bestFit="1" customWidth="1"/>
    <col min="18" max="18" width="12.28515625" customWidth="1"/>
    <col min="19" max="19" width="10.5703125" customWidth="1"/>
    <col min="20" max="20" width="11.28515625" customWidth="1"/>
    <col min="21" max="21" width="11.7109375" customWidth="1"/>
    <col min="22" max="22" width="11.42578125" customWidth="1"/>
    <col min="23" max="23" width="10.28515625" customWidth="1"/>
    <col min="24" max="25" width="17.85546875" customWidth="1"/>
    <col min="26" max="26" width="20.85546875" customWidth="1"/>
    <col min="27" max="27" width="16.140625" customWidth="1"/>
    <col min="28" max="28" width="15.42578125" customWidth="1"/>
    <col min="29" max="29" width="17" customWidth="1"/>
    <col min="30" max="30" width="20.140625" customWidth="1"/>
    <col min="31" max="31" width="22" customWidth="1"/>
  </cols>
  <sheetData>
    <row r="1" spans="1:32" x14ac:dyDescent="0.25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t="s">
        <v>10</v>
      </c>
      <c r="L1" t="s">
        <v>12</v>
      </c>
      <c r="M1" s="3" t="s">
        <v>13</v>
      </c>
      <c r="N1" s="3" t="s">
        <v>16</v>
      </c>
      <c r="O1" s="3" t="s">
        <v>14</v>
      </c>
      <c r="P1" s="3" t="s">
        <v>15</v>
      </c>
      <c r="Q1" s="3" t="s">
        <v>17</v>
      </c>
      <c r="R1" s="3" t="s">
        <v>18</v>
      </c>
      <c r="S1" s="3" t="s">
        <v>20</v>
      </c>
      <c r="T1" s="3" t="s">
        <v>19</v>
      </c>
      <c r="U1" s="3" t="s">
        <v>21</v>
      </c>
      <c r="V1" s="3" t="s">
        <v>11</v>
      </c>
      <c r="W1" s="3" t="s">
        <v>22</v>
      </c>
      <c r="X1" s="6" t="s">
        <v>37</v>
      </c>
      <c r="Y1" s="6" t="s">
        <v>38</v>
      </c>
      <c r="Z1" s="6" t="s">
        <v>39</v>
      </c>
      <c r="AA1" t="s">
        <v>34</v>
      </c>
      <c r="AB1" t="s">
        <v>35</v>
      </c>
      <c r="AC1" t="s">
        <v>36</v>
      </c>
      <c r="AD1" t="s">
        <v>40</v>
      </c>
      <c r="AE1" t="s">
        <v>41</v>
      </c>
    </row>
    <row r="2" spans="1:32" x14ac:dyDescent="0.25">
      <c r="A2" t="s">
        <v>23</v>
      </c>
      <c r="B2">
        <v>1</v>
      </c>
      <c r="C2">
        <v>0</v>
      </c>
      <c r="D2">
        <v>0</v>
      </c>
      <c r="E2">
        <v>0</v>
      </c>
      <c r="F2">
        <v>58125191.509999998</v>
      </c>
      <c r="G2" s="5">
        <v>46199.8053</v>
      </c>
      <c r="H2" s="5">
        <v>44191.207349999997</v>
      </c>
      <c r="I2" s="5">
        <v>35528.24929</v>
      </c>
      <c r="J2" s="5">
        <v>755515.57160000002</v>
      </c>
      <c r="K2">
        <v>5.2</v>
      </c>
      <c r="L2">
        <v>108410.2104</v>
      </c>
      <c r="M2" s="5">
        <v>94226.127779999995</v>
      </c>
      <c r="N2">
        <v>0.20702642199999999</v>
      </c>
      <c r="O2">
        <v>0.26172244700000002</v>
      </c>
      <c r="P2">
        <v>0.60052370600000005</v>
      </c>
      <c r="Q2">
        <v>3271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4">
        <f>N2*60</f>
        <v>12.421585319999998</v>
      </c>
      <c r="Y2" s="4">
        <f t="shared" ref="Y2:Z11" si="0">O2*60</f>
        <v>15.703346820000002</v>
      </c>
      <c r="Z2" s="4">
        <f t="shared" si="0"/>
        <v>36.031422360000001</v>
      </c>
      <c r="AA2">
        <f>IF(R2&gt;0,1,0)</f>
        <v>0</v>
      </c>
      <c r="AB2">
        <f t="shared" ref="AB2:AC2" si="1">IF(S2&gt;0,1,0)</f>
        <v>0</v>
      </c>
      <c r="AC2">
        <f t="shared" si="1"/>
        <v>0</v>
      </c>
      <c r="AD2" s="5">
        <f>M2*100*50</f>
        <v>471130638.89999998</v>
      </c>
      <c r="AE2" s="5">
        <f>SUM(AD2,J2,F2) + IF(AA2=1,1000000,0)+ IF(AB2=1,1000000,0)+ IF(AC2=1,1000000,0)</f>
        <v>530011345.98159999</v>
      </c>
      <c r="AF2" s="1">
        <f>AE2/1000000</f>
        <v>530.01134598160002</v>
      </c>
    </row>
    <row r="3" spans="1:32" x14ac:dyDescent="0.25">
      <c r="A3" t="s">
        <v>23</v>
      </c>
      <c r="B3">
        <v>2</v>
      </c>
      <c r="C3">
        <v>0</v>
      </c>
      <c r="D3">
        <v>0</v>
      </c>
      <c r="E3">
        <v>0</v>
      </c>
      <c r="F3">
        <v>58281706.259999998</v>
      </c>
      <c r="G3" s="5">
        <v>42669.914060000003</v>
      </c>
      <c r="H3" s="5">
        <v>44973.9061</v>
      </c>
      <c r="I3" s="5">
        <v>35759.39834</v>
      </c>
      <c r="J3" s="5">
        <v>740419.31099999999</v>
      </c>
      <c r="K3">
        <v>3.12</v>
      </c>
      <c r="L3">
        <v>107082.077</v>
      </c>
      <c r="M3" s="5">
        <v>94324.083840000007</v>
      </c>
      <c r="N3">
        <v>0.20681633899999999</v>
      </c>
      <c r="O3">
        <v>0.25939183999999998</v>
      </c>
      <c r="P3">
        <v>0.601980611</v>
      </c>
      <c r="Q3">
        <v>3228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4">
        <f t="shared" ref="X3:X11" si="2">N3*60</f>
        <v>12.408980339999999</v>
      </c>
      <c r="Y3" s="4">
        <f t="shared" si="0"/>
        <v>15.563510399999998</v>
      </c>
      <c r="Z3" s="4">
        <f t="shared" si="0"/>
        <v>36.118836659999999</v>
      </c>
      <c r="AA3">
        <f t="shared" ref="AA3:AA11" si="3">IF(R3&gt;0,1,0)</f>
        <v>0</v>
      </c>
      <c r="AB3">
        <f t="shared" ref="AB3:AB11" si="4">IF(S3&gt;0,1,0)</f>
        <v>0</v>
      </c>
      <c r="AC3">
        <f t="shared" ref="AC3:AC11" si="5">IF(T3&gt;0,1,0)</f>
        <v>0</v>
      </c>
      <c r="AD3" s="5">
        <f t="shared" ref="AD3:AD11" si="6">M3*100*50</f>
        <v>471620419.20000005</v>
      </c>
      <c r="AE3" s="5">
        <f t="shared" ref="AE3:AE11" si="7">SUM(AD3,J3,F3) + IF(AA3=1,1000000,0)+ IF(AB3=1,1000000,0)+ IF(AC3=1,1000000,0)</f>
        <v>530642544.77100003</v>
      </c>
      <c r="AF3" s="1">
        <f t="shared" ref="AF3:AF11" si="8">AE3/1000000</f>
        <v>530.64254477100008</v>
      </c>
    </row>
    <row r="4" spans="1:32" x14ac:dyDescent="0.25">
      <c r="A4" t="s">
        <v>23</v>
      </c>
      <c r="B4">
        <v>3</v>
      </c>
      <c r="C4">
        <v>0</v>
      </c>
      <c r="D4">
        <v>0</v>
      </c>
      <c r="E4">
        <v>0</v>
      </c>
      <c r="F4">
        <v>58322163.390000001</v>
      </c>
      <c r="G4" s="5">
        <v>42917.400130000002</v>
      </c>
      <c r="H4" s="5">
        <v>45116.946430000004</v>
      </c>
      <c r="I4" s="5">
        <v>35582.846920000004</v>
      </c>
      <c r="J4" s="5">
        <v>741703.16090000002</v>
      </c>
      <c r="K4">
        <v>2.08</v>
      </c>
      <c r="L4">
        <v>107219.489</v>
      </c>
      <c r="M4" s="5">
        <v>94403.765490000005</v>
      </c>
      <c r="N4">
        <v>0.21073971899999999</v>
      </c>
      <c r="O4">
        <v>0.26189729</v>
      </c>
      <c r="P4">
        <v>0.60589771400000003</v>
      </c>
      <c r="Q4">
        <v>3203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4">
        <f t="shared" si="2"/>
        <v>12.644383139999999</v>
      </c>
      <c r="Y4" s="4">
        <f t="shared" si="0"/>
        <v>15.713837400000001</v>
      </c>
      <c r="Z4" s="4">
        <f t="shared" si="0"/>
        <v>36.353862840000005</v>
      </c>
      <c r="AA4">
        <f t="shared" si="3"/>
        <v>0</v>
      </c>
      <c r="AB4">
        <f t="shared" si="4"/>
        <v>0</v>
      </c>
      <c r="AC4">
        <f t="shared" si="5"/>
        <v>0</v>
      </c>
      <c r="AD4" s="5">
        <f t="shared" si="6"/>
        <v>472018827.45000005</v>
      </c>
      <c r="AE4" s="5">
        <f t="shared" si="7"/>
        <v>531082694.00090003</v>
      </c>
      <c r="AF4" s="1">
        <f t="shared" si="8"/>
        <v>531.08269400090001</v>
      </c>
    </row>
    <row r="5" spans="1:32" x14ac:dyDescent="0.25">
      <c r="A5" t="s">
        <v>23</v>
      </c>
      <c r="B5">
        <v>4</v>
      </c>
      <c r="C5">
        <v>0</v>
      </c>
      <c r="D5">
        <v>0</v>
      </c>
      <c r="E5">
        <v>0</v>
      </c>
      <c r="F5">
        <v>58187841.659999996</v>
      </c>
      <c r="G5" s="5">
        <v>43567.193740000002</v>
      </c>
      <c r="H5" s="5">
        <v>45213.80214</v>
      </c>
      <c r="I5" s="5">
        <v>35840.979930000001</v>
      </c>
      <c r="J5" s="5">
        <v>747731.85490000003</v>
      </c>
      <c r="K5">
        <v>3.12</v>
      </c>
      <c r="L5">
        <v>106637.3293</v>
      </c>
      <c r="M5" s="5">
        <v>94252.026809999996</v>
      </c>
      <c r="N5">
        <v>0.20848203100000001</v>
      </c>
      <c r="O5">
        <v>0.262749756</v>
      </c>
      <c r="P5">
        <v>0.60481419800000003</v>
      </c>
      <c r="Q5">
        <v>3188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4">
        <f t="shared" si="2"/>
        <v>12.508921860000001</v>
      </c>
      <c r="Y5" s="4">
        <f t="shared" si="0"/>
        <v>15.764985360000001</v>
      </c>
      <c r="Z5" s="4">
        <f t="shared" si="0"/>
        <v>36.288851880000003</v>
      </c>
      <c r="AA5">
        <f t="shared" si="3"/>
        <v>0</v>
      </c>
      <c r="AB5">
        <f t="shared" si="4"/>
        <v>0</v>
      </c>
      <c r="AC5">
        <f t="shared" si="5"/>
        <v>0</v>
      </c>
      <c r="AD5" s="5">
        <f t="shared" si="6"/>
        <v>471260134.05000001</v>
      </c>
      <c r="AE5" s="5">
        <f t="shared" si="7"/>
        <v>530195707.56490004</v>
      </c>
      <c r="AF5" s="1">
        <f t="shared" si="8"/>
        <v>530.19570756490009</v>
      </c>
    </row>
    <row r="6" spans="1:32" x14ac:dyDescent="0.25">
      <c r="A6" t="s">
        <v>23</v>
      </c>
      <c r="B6">
        <v>5</v>
      </c>
      <c r="C6">
        <v>0</v>
      </c>
      <c r="D6">
        <v>0</v>
      </c>
      <c r="E6">
        <v>0</v>
      </c>
      <c r="F6">
        <v>58223236.329999998</v>
      </c>
      <c r="G6" s="5">
        <v>43095.96069</v>
      </c>
      <c r="H6" s="5">
        <v>45890.758390000003</v>
      </c>
      <c r="I6" s="5">
        <v>35463.564980000003</v>
      </c>
      <c r="J6" s="5">
        <v>746701.70429999998</v>
      </c>
      <c r="K6">
        <v>5.2</v>
      </c>
      <c r="L6">
        <v>106756.61500000001</v>
      </c>
      <c r="M6" s="5">
        <v>94235.133809999999</v>
      </c>
      <c r="N6">
        <v>0.209762105</v>
      </c>
      <c r="O6">
        <v>0.26498429099999998</v>
      </c>
      <c r="P6">
        <v>0.59855808799999999</v>
      </c>
      <c r="Q6">
        <v>3226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4">
        <f t="shared" si="2"/>
        <v>12.585726300000001</v>
      </c>
      <c r="Y6" s="4">
        <f t="shared" si="0"/>
        <v>15.899057459999998</v>
      </c>
      <c r="Z6" s="4">
        <f t="shared" si="0"/>
        <v>35.913485279999996</v>
      </c>
      <c r="AA6">
        <f t="shared" si="3"/>
        <v>0</v>
      </c>
      <c r="AB6">
        <f t="shared" si="4"/>
        <v>0</v>
      </c>
      <c r="AC6">
        <f t="shared" si="5"/>
        <v>0</v>
      </c>
      <c r="AD6" s="5">
        <f t="shared" si="6"/>
        <v>471175669.04999995</v>
      </c>
      <c r="AE6" s="5">
        <f t="shared" si="7"/>
        <v>530145607.08429992</v>
      </c>
      <c r="AF6" s="1">
        <f t="shared" si="8"/>
        <v>530.14560708429997</v>
      </c>
    </row>
    <row r="7" spans="1:32" x14ac:dyDescent="0.25">
      <c r="A7" t="s">
        <v>23</v>
      </c>
      <c r="B7">
        <v>6</v>
      </c>
      <c r="C7">
        <v>0</v>
      </c>
      <c r="D7">
        <v>0</v>
      </c>
      <c r="E7">
        <v>0</v>
      </c>
      <c r="F7">
        <v>58304145.030000001</v>
      </c>
      <c r="G7" s="5">
        <v>42254.345079999999</v>
      </c>
      <c r="H7" s="5">
        <v>45202.171479999997</v>
      </c>
      <c r="I7" s="5">
        <v>35499.578719999998</v>
      </c>
      <c r="J7" s="5">
        <v>737736.57160000002</v>
      </c>
      <c r="K7">
        <v>2.08</v>
      </c>
      <c r="L7">
        <v>106377.6741</v>
      </c>
      <c r="M7" s="5">
        <v>94307.164080000002</v>
      </c>
      <c r="N7">
        <v>0.206899837</v>
      </c>
      <c r="O7">
        <v>0.261956613</v>
      </c>
      <c r="P7">
        <v>0.61220673599999997</v>
      </c>
      <c r="Q7">
        <v>3205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4">
        <f t="shared" si="2"/>
        <v>12.413990220000001</v>
      </c>
      <c r="Y7" s="4">
        <f t="shared" si="0"/>
        <v>15.71739678</v>
      </c>
      <c r="Z7" s="4">
        <f t="shared" si="0"/>
        <v>36.732404160000002</v>
      </c>
      <c r="AA7">
        <f t="shared" si="3"/>
        <v>0</v>
      </c>
      <c r="AB7">
        <f t="shared" si="4"/>
        <v>0</v>
      </c>
      <c r="AC7">
        <f t="shared" si="5"/>
        <v>0</v>
      </c>
      <c r="AD7" s="5">
        <f t="shared" si="6"/>
        <v>471535820.39999998</v>
      </c>
      <c r="AE7" s="5">
        <f t="shared" si="7"/>
        <v>530577702.00160003</v>
      </c>
      <c r="AF7" s="1">
        <f t="shared" si="8"/>
        <v>530.57770200160007</v>
      </c>
    </row>
    <row r="8" spans="1:32" x14ac:dyDescent="0.25">
      <c r="A8" t="s">
        <v>23</v>
      </c>
      <c r="B8">
        <v>7</v>
      </c>
      <c r="C8">
        <v>0</v>
      </c>
      <c r="D8">
        <v>0</v>
      </c>
      <c r="E8">
        <v>0</v>
      </c>
      <c r="F8">
        <v>58241065.909999996</v>
      </c>
      <c r="G8" s="5">
        <v>43071.10886</v>
      </c>
      <c r="H8" s="5">
        <v>45661.16966</v>
      </c>
      <c r="I8" s="5">
        <v>35777.610330000003</v>
      </c>
      <c r="J8" s="5">
        <v>747059.33299999998</v>
      </c>
      <c r="K8">
        <v>5.2</v>
      </c>
      <c r="L8">
        <v>106961.82460000001</v>
      </c>
      <c r="M8" s="5">
        <v>94268.315759999998</v>
      </c>
      <c r="N8">
        <v>0.20644615899999999</v>
      </c>
      <c r="O8">
        <v>0.264528245</v>
      </c>
      <c r="P8">
        <v>0.60641692800000002</v>
      </c>
      <c r="Q8">
        <v>3249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4">
        <f t="shared" si="2"/>
        <v>12.38676954</v>
      </c>
      <c r="Y8" s="4">
        <f t="shared" si="0"/>
        <v>15.871694699999999</v>
      </c>
      <c r="Z8" s="4">
        <f t="shared" si="0"/>
        <v>36.385015680000002</v>
      </c>
      <c r="AA8">
        <f t="shared" si="3"/>
        <v>0</v>
      </c>
      <c r="AB8">
        <f t="shared" si="4"/>
        <v>0</v>
      </c>
      <c r="AC8">
        <f t="shared" si="5"/>
        <v>0</v>
      </c>
      <c r="AD8" s="5">
        <f t="shared" si="6"/>
        <v>471341578.79999995</v>
      </c>
      <c r="AE8" s="5">
        <f t="shared" si="7"/>
        <v>530329704.04299998</v>
      </c>
      <c r="AF8" s="1">
        <f t="shared" si="8"/>
        <v>530.32970404299999</v>
      </c>
    </row>
    <row r="9" spans="1:32" x14ac:dyDescent="0.25">
      <c r="A9" t="s">
        <v>23</v>
      </c>
      <c r="B9">
        <v>8</v>
      </c>
      <c r="C9">
        <v>0</v>
      </c>
      <c r="D9">
        <v>0</v>
      </c>
      <c r="E9">
        <v>0</v>
      </c>
      <c r="F9">
        <v>58087756.990000002</v>
      </c>
      <c r="G9" s="5">
        <v>44789.37614</v>
      </c>
      <c r="H9" s="5">
        <v>50000.743329999998</v>
      </c>
      <c r="I9" s="5">
        <v>36592.306239999998</v>
      </c>
      <c r="J9" s="5">
        <v>788294.55429999996</v>
      </c>
      <c r="K9">
        <v>5.2</v>
      </c>
      <c r="L9">
        <v>106211.21769999999</v>
      </c>
      <c r="M9" s="5">
        <v>94179.323069999999</v>
      </c>
      <c r="N9">
        <v>0.209634181</v>
      </c>
      <c r="O9">
        <v>0.266694298</v>
      </c>
      <c r="P9">
        <v>0.60204978099999995</v>
      </c>
      <c r="Q9">
        <v>3234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4">
        <f t="shared" si="2"/>
        <v>12.578050859999999</v>
      </c>
      <c r="Y9" s="4">
        <f t="shared" si="0"/>
        <v>16.00165788</v>
      </c>
      <c r="Z9" s="4">
        <f t="shared" si="0"/>
        <v>36.122986859999997</v>
      </c>
      <c r="AA9">
        <f t="shared" si="3"/>
        <v>0</v>
      </c>
      <c r="AB9">
        <f t="shared" si="4"/>
        <v>0</v>
      </c>
      <c r="AC9">
        <f t="shared" si="5"/>
        <v>0</v>
      </c>
      <c r="AD9" s="5">
        <f t="shared" si="6"/>
        <v>470896615.35000002</v>
      </c>
      <c r="AE9" s="5">
        <f t="shared" si="7"/>
        <v>529772666.89430004</v>
      </c>
      <c r="AF9" s="1">
        <f t="shared" si="8"/>
        <v>529.77266689430007</v>
      </c>
    </row>
    <row r="10" spans="1:32" x14ac:dyDescent="0.25">
      <c r="A10" t="s">
        <v>23</v>
      </c>
      <c r="B10">
        <v>9</v>
      </c>
      <c r="C10">
        <v>0</v>
      </c>
      <c r="D10">
        <v>0</v>
      </c>
      <c r="E10">
        <v>0</v>
      </c>
      <c r="F10">
        <v>58284473.039999999</v>
      </c>
      <c r="G10" s="5">
        <v>41679.759669999999</v>
      </c>
      <c r="H10" s="5">
        <v>50732.759660000003</v>
      </c>
      <c r="I10" s="5">
        <v>35709.524060000003</v>
      </c>
      <c r="J10" s="5">
        <v>768732.26029999997</v>
      </c>
      <c r="K10">
        <v>4.16</v>
      </c>
      <c r="L10">
        <v>105826.0745</v>
      </c>
      <c r="M10" s="5">
        <v>94307.77536</v>
      </c>
      <c r="N10">
        <v>0.21016229</v>
      </c>
      <c r="O10">
        <v>0.26718884999999998</v>
      </c>
      <c r="P10">
        <v>0.60448508300000003</v>
      </c>
      <c r="Q10">
        <v>3207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4">
        <f t="shared" si="2"/>
        <v>12.6097374</v>
      </c>
      <c r="Y10" s="4">
        <f t="shared" si="0"/>
        <v>16.031330999999998</v>
      </c>
      <c r="Z10" s="4">
        <f t="shared" si="0"/>
        <v>36.269104980000002</v>
      </c>
      <c r="AA10">
        <f t="shared" si="3"/>
        <v>0</v>
      </c>
      <c r="AB10">
        <f t="shared" si="4"/>
        <v>0</v>
      </c>
      <c r="AC10">
        <f t="shared" si="5"/>
        <v>0</v>
      </c>
      <c r="AD10" s="5">
        <f t="shared" si="6"/>
        <v>471538876.80000001</v>
      </c>
      <c r="AE10" s="5">
        <f t="shared" si="7"/>
        <v>530592082.10030001</v>
      </c>
      <c r="AF10" s="1">
        <f t="shared" si="8"/>
        <v>530.59208210029999</v>
      </c>
    </row>
    <row r="11" spans="1:32" x14ac:dyDescent="0.25">
      <c r="A11" t="s">
        <v>23</v>
      </c>
      <c r="B11">
        <v>10</v>
      </c>
      <c r="C11">
        <v>0</v>
      </c>
      <c r="D11">
        <v>0</v>
      </c>
      <c r="E11">
        <v>0</v>
      </c>
      <c r="F11">
        <v>58081320.850000001</v>
      </c>
      <c r="G11" s="5">
        <v>46676.117059999997</v>
      </c>
      <c r="H11" s="5">
        <v>45068.63046</v>
      </c>
      <c r="I11" s="5">
        <v>35800.654399999999</v>
      </c>
      <c r="J11" s="5">
        <v>765272.41150000005</v>
      </c>
      <c r="K11">
        <v>7.28</v>
      </c>
      <c r="L11">
        <v>107553.6284</v>
      </c>
      <c r="M11" s="5">
        <v>94229.107069999998</v>
      </c>
      <c r="N11">
        <v>0.20851207099999999</v>
      </c>
      <c r="O11">
        <v>0.26035624299999999</v>
      </c>
      <c r="P11">
        <v>0.60087965099999996</v>
      </c>
      <c r="Q11">
        <v>3251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4">
        <f t="shared" si="2"/>
        <v>12.51072426</v>
      </c>
      <c r="Y11" s="4">
        <f t="shared" si="0"/>
        <v>15.621374579999999</v>
      </c>
      <c r="Z11" s="4">
        <f t="shared" si="0"/>
        <v>36.052779059999999</v>
      </c>
      <c r="AA11">
        <f t="shared" si="3"/>
        <v>0</v>
      </c>
      <c r="AB11">
        <f t="shared" si="4"/>
        <v>0</v>
      </c>
      <c r="AC11">
        <f t="shared" si="5"/>
        <v>0</v>
      </c>
      <c r="AD11" s="5">
        <f t="shared" si="6"/>
        <v>471145535.35000002</v>
      </c>
      <c r="AE11" s="5">
        <f t="shared" si="7"/>
        <v>529992128.61150002</v>
      </c>
      <c r="AF11" s="1">
        <f t="shared" si="8"/>
        <v>529.99212861149999</v>
      </c>
    </row>
    <row r="13" spans="1:32" x14ac:dyDescent="0.25">
      <c r="F13">
        <v>58.125</v>
      </c>
      <c r="M13">
        <v>47113</v>
      </c>
    </row>
    <row r="14" spans="1:32" x14ac:dyDescent="0.25">
      <c r="F14">
        <v>58.281999999999996</v>
      </c>
      <c r="M14">
        <v>47162</v>
      </c>
    </row>
    <row r="15" spans="1:32" x14ac:dyDescent="0.25">
      <c r="F15">
        <v>58.322000000000003</v>
      </c>
      <c r="M15">
        <v>47202</v>
      </c>
    </row>
    <row r="16" spans="1:32" x14ac:dyDescent="0.25">
      <c r="F16">
        <v>58.188000000000002</v>
      </c>
      <c r="M16">
        <v>47126</v>
      </c>
    </row>
    <row r="17" spans="6:13" x14ac:dyDescent="0.25">
      <c r="F17">
        <v>58.222999999999999</v>
      </c>
      <c r="M17">
        <v>47118</v>
      </c>
    </row>
    <row r="18" spans="6:13" x14ac:dyDescent="0.25">
      <c r="F18">
        <v>58.304000000000002</v>
      </c>
      <c r="M18">
        <v>47154</v>
      </c>
    </row>
    <row r="19" spans="6:13" x14ac:dyDescent="0.25">
      <c r="F19">
        <v>58.241</v>
      </c>
      <c r="M19">
        <v>47134</v>
      </c>
    </row>
    <row r="20" spans="6:13" x14ac:dyDescent="0.25">
      <c r="F20">
        <v>58.088000000000001</v>
      </c>
      <c r="M20">
        <v>47090</v>
      </c>
    </row>
    <row r="21" spans="6:13" x14ac:dyDescent="0.25">
      <c r="F21">
        <v>58.283999999999999</v>
      </c>
      <c r="M21">
        <v>47154</v>
      </c>
    </row>
    <row r="22" spans="6:13" x14ac:dyDescent="0.25">
      <c r="F22">
        <v>58.081000000000003</v>
      </c>
      <c r="M22">
        <v>47115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24" zoomScale="70" zoomScaleNormal="70" workbookViewId="0">
      <selection activeCell="P143" sqref="P14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Mejorado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2017-05-07T11:37:10Z</dcterms:created>
  <dcterms:modified xsi:type="dcterms:W3CDTF">2017-05-07T12:53:36Z</dcterms:modified>
</cp:coreProperties>
</file>