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 al-ayyubi\Documents\upn-jatim\semester 3\Statkom\naive-bayes-app\uploads\"/>
    </mc:Choice>
  </mc:AlternateContent>
  <xr:revisionPtr revIDLastSave="0" documentId="13_ncr:1_{816D083E-D369-4EAC-A14D-F45EACA6BB1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ASET" sheetId="1" r:id="rId1"/>
    <sheet name="TRAINING TESTING" sheetId="2" r:id="rId2"/>
    <sheet name="DATA_APP" sheetId="4" r:id="rId3"/>
    <sheet name="TEST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I26" i="2"/>
  <c r="J69" i="2"/>
  <c r="D42" i="2"/>
  <c r="D41" i="2"/>
  <c r="K26" i="2"/>
  <c r="K25" i="2"/>
  <c r="J30" i="3"/>
  <c r="F57" i="3"/>
  <c r="F56" i="3"/>
  <c r="E57" i="3"/>
  <c r="E56" i="3"/>
  <c r="D57" i="3"/>
  <c r="D56" i="3"/>
  <c r="C57" i="3"/>
  <c r="C56" i="3"/>
  <c r="G54" i="3"/>
  <c r="G53" i="3"/>
  <c r="F54" i="3"/>
  <c r="F53" i="3"/>
  <c r="G42" i="3"/>
  <c r="G41" i="3"/>
  <c r="E42" i="3"/>
  <c r="E41" i="3"/>
  <c r="D42" i="3"/>
  <c r="D41" i="3"/>
  <c r="C42" i="3"/>
  <c r="C41" i="3"/>
  <c r="G57" i="3"/>
  <c r="G56" i="3"/>
  <c r="E54" i="3"/>
  <c r="E53" i="3"/>
  <c r="D54" i="3"/>
  <c r="D53" i="3"/>
  <c r="C54" i="3"/>
  <c r="C53" i="3"/>
  <c r="G51" i="3"/>
  <c r="G50" i="3"/>
  <c r="F51" i="3"/>
  <c r="F50" i="3"/>
  <c r="E51" i="3"/>
  <c r="E50" i="3"/>
  <c r="D51" i="3"/>
  <c r="D50" i="3"/>
  <c r="C51" i="3"/>
  <c r="C50" i="3"/>
  <c r="G48" i="3"/>
  <c r="G47" i="3"/>
  <c r="F48" i="3"/>
  <c r="F47" i="3"/>
  <c r="E48" i="3"/>
  <c r="E47" i="3"/>
  <c r="D48" i="3"/>
  <c r="D47" i="3"/>
  <c r="C48" i="3"/>
  <c r="C47" i="3"/>
  <c r="G45" i="3"/>
  <c r="G44" i="3"/>
  <c r="F45" i="3"/>
  <c r="F44" i="3"/>
  <c r="E45" i="3"/>
  <c r="E44" i="3"/>
  <c r="D45" i="3"/>
  <c r="D44" i="3"/>
  <c r="C45" i="3"/>
  <c r="C44" i="3"/>
  <c r="F42" i="3"/>
  <c r="F41" i="3"/>
  <c r="G39" i="3"/>
  <c r="G38" i="3"/>
  <c r="F39" i="3"/>
  <c r="F38" i="3"/>
  <c r="E39" i="3"/>
  <c r="E38" i="3"/>
  <c r="D39" i="3"/>
  <c r="D38" i="3"/>
  <c r="C39" i="3"/>
  <c r="C38" i="3"/>
  <c r="G24" i="3"/>
  <c r="H24" i="3" s="1"/>
  <c r="H45" i="3" s="1"/>
  <c r="G23" i="3"/>
  <c r="H23" i="3" s="1"/>
  <c r="H50" i="3" s="1"/>
  <c r="H47" i="3" l="1"/>
  <c r="H54" i="3"/>
  <c r="H57" i="3"/>
  <c r="H48" i="3"/>
  <c r="H51" i="3"/>
  <c r="I49" i="3" s="1"/>
  <c r="H53" i="3"/>
  <c r="H56" i="3"/>
  <c r="I46" i="3"/>
  <c r="H44" i="3"/>
  <c r="I43" i="3" s="1"/>
  <c r="H39" i="3"/>
  <c r="H42" i="3"/>
  <c r="H41" i="3"/>
  <c r="H38" i="3"/>
  <c r="B31" i="1"/>
  <c r="B32" i="1"/>
  <c r="B33" i="1"/>
  <c r="I55" i="3" l="1"/>
  <c r="I52" i="3"/>
  <c r="I37" i="3"/>
  <c r="I40" i="3"/>
  <c r="B51" i="2"/>
  <c r="B50" i="2"/>
  <c r="C47" i="2"/>
  <c r="D47" i="2"/>
  <c r="D46" i="2"/>
  <c r="C46" i="2"/>
  <c r="C42" i="2"/>
  <c r="C41" i="2"/>
  <c r="C37" i="2"/>
  <c r="D37" i="2"/>
  <c r="D36" i="2"/>
  <c r="C36" i="2"/>
  <c r="C31" i="2"/>
  <c r="D31" i="2"/>
  <c r="C32" i="2"/>
  <c r="D32" i="2"/>
  <c r="D30" i="2"/>
  <c r="C30" i="2"/>
  <c r="C26" i="2"/>
  <c r="D26" i="2"/>
  <c r="D25" i="2"/>
  <c r="C25" i="2"/>
  <c r="B41" i="1"/>
  <c r="B40" i="1"/>
  <c r="D39" i="1" s="1"/>
  <c r="B39" i="1"/>
  <c r="B43" i="1" s="1"/>
  <c r="D32" i="1"/>
  <c r="C136" i="2" l="1"/>
  <c r="J25" i="2"/>
  <c r="C138" i="2"/>
  <c r="H26" i="2"/>
  <c r="J26" i="2"/>
  <c r="C135" i="2"/>
  <c r="H25" i="2"/>
  <c r="B53" i="2"/>
  <c r="D50" i="2" s="1"/>
  <c r="I240" i="1"/>
  <c r="I241" i="1"/>
  <c r="I224" i="1"/>
  <c r="I47" i="2"/>
  <c r="K30" i="2"/>
  <c r="K37" i="2"/>
  <c r="K41" i="2"/>
  <c r="K46" i="2"/>
  <c r="K32" i="2"/>
  <c r="D97" i="2" s="1"/>
  <c r="J36" i="2"/>
  <c r="I37" i="2"/>
  <c r="I31" i="2"/>
  <c r="H36" i="2"/>
  <c r="I30" i="2"/>
  <c r="K31" i="2"/>
  <c r="K47" i="2"/>
  <c r="K36" i="2"/>
  <c r="J37" i="2"/>
  <c r="H30" i="2"/>
  <c r="J42" i="2"/>
  <c r="I41" i="2"/>
  <c r="I32" i="2"/>
  <c r="K42" i="2"/>
  <c r="J30" i="2"/>
  <c r="H42" i="2"/>
  <c r="I42" i="2"/>
  <c r="F129" i="2" s="1"/>
  <c r="I46" i="2"/>
  <c r="J32" i="2"/>
  <c r="H46" i="2"/>
  <c r="I36" i="2"/>
  <c r="H32" i="2"/>
  <c r="J46" i="2"/>
  <c r="H31" i="2"/>
  <c r="H47" i="2"/>
  <c r="J47" i="2"/>
  <c r="H37" i="2"/>
  <c r="H41" i="2"/>
  <c r="J41" i="2"/>
  <c r="J31" i="2"/>
  <c r="I235" i="1"/>
  <c r="I236" i="1"/>
  <c r="I225" i="1"/>
  <c r="B42" i="1"/>
  <c r="B34" i="1"/>
  <c r="D135" i="2" l="1"/>
  <c r="D138" i="2"/>
  <c r="F135" i="2"/>
  <c r="F138" i="2"/>
  <c r="G91" i="2"/>
  <c r="G139" i="2"/>
  <c r="G136" i="2"/>
  <c r="F136" i="2"/>
  <c r="F139" i="2"/>
  <c r="G129" i="2"/>
  <c r="G135" i="2"/>
  <c r="G138" i="2"/>
  <c r="H138" i="2" s="1"/>
  <c r="D136" i="2"/>
  <c r="D139" i="2"/>
  <c r="C97" i="2"/>
  <c r="C139" i="2"/>
  <c r="E135" i="2"/>
  <c r="E138" i="2"/>
  <c r="E136" i="2"/>
  <c r="E139" i="2"/>
  <c r="E94" i="2"/>
  <c r="C114" i="2"/>
  <c r="C129" i="2"/>
  <c r="E123" i="2"/>
  <c r="E129" i="2"/>
  <c r="D123" i="2"/>
  <c r="D129" i="2"/>
  <c r="C111" i="2"/>
  <c r="C123" i="2"/>
  <c r="F91" i="2"/>
  <c r="F118" i="2"/>
  <c r="G90" i="2"/>
  <c r="G123" i="2"/>
  <c r="F114" i="2"/>
  <c r="F123" i="2"/>
  <c r="D111" i="2"/>
  <c r="D114" i="2"/>
  <c r="E111" i="2"/>
  <c r="E114" i="2"/>
  <c r="G111" i="2"/>
  <c r="G114" i="2"/>
  <c r="F111" i="2"/>
  <c r="E91" i="2"/>
  <c r="E97" i="2"/>
  <c r="F94" i="2"/>
  <c r="F97" i="2"/>
  <c r="G94" i="2"/>
  <c r="G97" i="2"/>
  <c r="C94" i="2"/>
  <c r="C91" i="2"/>
  <c r="D94" i="2"/>
  <c r="D91" i="2"/>
  <c r="G121" i="2"/>
  <c r="G103" i="2"/>
  <c r="G109" i="2"/>
  <c r="G124" i="2"/>
  <c r="G100" i="2"/>
  <c r="G106" i="2"/>
  <c r="G130" i="2"/>
  <c r="G127" i="2"/>
  <c r="G133" i="2"/>
  <c r="G85" i="2"/>
  <c r="G118" i="2"/>
  <c r="G88" i="2"/>
  <c r="G115" i="2"/>
  <c r="G112" i="2"/>
  <c r="G84" i="2"/>
  <c r="G93" i="2"/>
  <c r="G96" i="2"/>
  <c r="G87" i="2"/>
  <c r="G117" i="2"/>
  <c r="G120" i="2"/>
  <c r="G102" i="2"/>
  <c r="G105" i="2"/>
  <c r="G99" i="2"/>
  <c r="G126" i="2"/>
  <c r="G132" i="2"/>
  <c r="G108" i="2"/>
  <c r="E105" i="2"/>
  <c r="E102" i="2"/>
  <c r="E93" i="2"/>
  <c r="E87" i="2"/>
  <c r="E130" i="2"/>
  <c r="E121" i="2"/>
  <c r="E100" i="2"/>
  <c r="E127" i="2"/>
  <c r="E115" i="2"/>
  <c r="E124" i="2"/>
  <c r="E109" i="2"/>
  <c r="E133" i="2"/>
  <c r="E112" i="2"/>
  <c r="E85" i="2"/>
  <c r="E118" i="2"/>
  <c r="E88" i="2"/>
  <c r="E103" i="2"/>
  <c r="E106" i="2"/>
  <c r="C133" i="2"/>
  <c r="C121" i="2"/>
  <c r="C124" i="2"/>
  <c r="C118" i="2"/>
  <c r="C106" i="2"/>
  <c r="C112" i="2"/>
  <c r="F96" i="2"/>
  <c r="F117" i="2"/>
  <c r="F84" i="2"/>
  <c r="F102" i="2"/>
  <c r="F90" i="2"/>
  <c r="F120" i="2"/>
  <c r="F87" i="2"/>
  <c r="F99" i="2"/>
  <c r="F105" i="2"/>
  <c r="F132" i="2"/>
  <c r="F93" i="2"/>
  <c r="F108" i="2"/>
  <c r="F126" i="2"/>
  <c r="C127" i="2"/>
  <c r="C130" i="2"/>
  <c r="C115" i="2"/>
  <c r="C88" i="2"/>
  <c r="C109" i="2"/>
  <c r="C103" i="2"/>
  <c r="C85" i="2"/>
  <c r="C100" i="2"/>
  <c r="C126" i="2"/>
  <c r="C108" i="2"/>
  <c r="C102" i="2"/>
  <c r="C99" i="2"/>
  <c r="C87" i="2"/>
  <c r="C96" i="2"/>
  <c r="C84" i="2"/>
  <c r="D132" i="2"/>
  <c r="D108" i="2"/>
  <c r="D105" i="2"/>
  <c r="D87" i="2"/>
  <c r="D117" i="2"/>
  <c r="F85" i="2"/>
  <c r="F103" i="2"/>
  <c r="F109" i="2"/>
  <c r="F127" i="2"/>
  <c r="F121" i="2"/>
  <c r="F106" i="2"/>
  <c r="F88" i="2"/>
  <c r="F133" i="2"/>
  <c r="F100" i="2"/>
  <c r="D82" i="2"/>
  <c r="D130" i="2"/>
  <c r="D124" i="2"/>
  <c r="D103" i="2"/>
  <c r="D121" i="2"/>
  <c r="D115" i="2"/>
  <c r="D112" i="2"/>
  <c r="D85" i="2"/>
  <c r="D127" i="2"/>
  <c r="D100" i="2"/>
  <c r="F115" i="2"/>
  <c r="F130" i="2"/>
  <c r="F124" i="2"/>
  <c r="F112" i="2"/>
  <c r="E108" i="2"/>
  <c r="E99" i="2"/>
  <c r="E90" i="2"/>
  <c r="E96" i="2"/>
  <c r="E117" i="2"/>
  <c r="E84" i="2"/>
  <c r="E132" i="2"/>
  <c r="E120" i="2"/>
  <c r="E126" i="2"/>
  <c r="C132" i="2"/>
  <c r="C120" i="2"/>
  <c r="C105" i="2"/>
  <c r="C93" i="2"/>
  <c r="C90" i="2"/>
  <c r="C117" i="2"/>
  <c r="D106" i="2"/>
  <c r="D118" i="2"/>
  <c r="D88" i="2"/>
  <c r="D133" i="2"/>
  <c r="D109" i="2"/>
  <c r="D126" i="2"/>
  <c r="D120" i="2"/>
  <c r="D102" i="2"/>
  <c r="D99" i="2"/>
  <c r="D84" i="2"/>
  <c r="D93" i="2"/>
  <c r="D90" i="2"/>
  <c r="D96" i="2"/>
  <c r="G82" i="2"/>
  <c r="E82" i="2"/>
  <c r="E81" i="2"/>
  <c r="F82" i="2"/>
  <c r="D81" i="2"/>
  <c r="F81" i="2"/>
  <c r="C81" i="2"/>
  <c r="G81" i="2"/>
  <c r="C82" i="2"/>
  <c r="C50" i="2"/>
  <c r="C51" i="2"/>
  <c r="D51" i="2"/>
  <c r="B44" i="1"/>
  <c r="D40" i="1" s="1"/>
  <c r="E40" i="1" s="1"/>
  <c r="H136" i="2" l="1"/>
  <c r="H135" i="2"/>
  <c r="H139" i="2"/>
  <c r="I137" i="2" s="1"/>
  <c r="H111" i="2"/>
  <c r="H94" i="2"/>
  <c r="H123" i="2"/>
  <c r="H129" i="2"/>
  <c r="H114" i="2"/>
  <c r="H97" i="2"/>
  <c r="H91" i="2"/>
  <c r="H121" i="2"/>
  <c r="H115" i="2"/>
  <c r="H102" i="2"/>
  <c r="H132" i="2"/>
  <c r="H127" i="2"/>
  <c r="H133" i="2"/>
  <c r="H96" i="2"/>
  <c r="H120" i="2"/>
  <c r="H130" i="2"/>
  <c r="H99" i="2"/>
  <c r="H87" i="2"/>
  <c r="H81" i="2"/>
  <c r="H85" i="2"/>
  <c r="H90" i="2"/>
  <c r="H103" i="2"/>
  <c r="H106" i="2"/>
  <c r="H126" i="2"/>
  <c r="H82" i="2"/>
  <c r="H117" i="2"/>
  <c r="H112" i="2"/>
  <c r="I110" i="2" s="1"/>
  <c r="H93" i="2"/>
  <c r="H109" i="2"/>
  <c r="H118" i="2"/>
  <c r="H108" i="2"/>
  <c r="H100" i="2"/>
  <c r="H105" i="2"/>
  <c r="H84" i="2"/>
  <c r="H88" i="2"/>
  <c r="H124" i="2"/>
  <c r="E39" i="1"/>
  <c r="B35" i="1"/>
  <c r="I134" i="2" l="1"/>
  <c r="I113" i="2"/>
  <c r="I101" i="2"/>
  <c r="I92" i="2"/>
  <c r="I122" i="2"/>
  <c r="I89" i="2"/>
  <c r="I128" i="2"/>
  <c r="I131" i="2"/>
  <c r="I95" i="2"/>
  <c r="I125" i="2"/>
  <c r="I119" i="2"/>
  <c r="I86" i="2"/>
  <c r="I107" i="2"/>
  <c r="I98" i="2"/>
  <c r="I80" i="2"/>
  <c r="I104" i="2"/>
  <c r="I83" i="2"/>
  <c r="I116" i="2"/>
  <c r="B36" i="1"/>
  <c r="E32" i="1" s="1"/>
  <c r="I245" i="1" l="1"/>
  <c r="I246" i="1"/>
  <c r="D33" i="1"/>
  <c r="D34" i="1" s="1"/>
  <c r="E34" i="1" s="1"/>
  <c r="E33" i="1" l="1"/>
  <c r="I231" i="1" l="1"/>
  <c r="I230" i="1"/>
  <c r="I229" i="1"/>
</calcChain>
</file>

<file path=xl/sharedStrings.xml><?xml version="1.0" encoding="utf-8"?>
<sst xmlns="http://schemas.openxmlformats.org/spreadsheetml/2006/main" count="1153" uniqueCount="44">
  <si>
    <t>Wanita</t>
  </si>
  <si>
    <t>Pria</t>
  </si>
  <si>
    <t>Tidak</t>
  </si>
  <si>
    <t>Ya</t>
  </si>
  <si>
    <t>Klasifikasi Umur</t>
  </si>
  <si>
    <t>Total</t>
  </si>
  <si>
    <t>Min</t>
  </si>
  <si>
    <t>Max</t>
  </si>
  <si>
    <t>Range</t>
  </si>
  <si>
    <t>Kelas</t>
  </si>
  <si>
    <t>Panjang</t>
  </si>
  <si>
    <t>Umur</t>
  </si>
  <si>
    <t>Dewasa</t>
  </si>
  <si>
    <t>Lansia</t>
  </si>
  <si>
    <t>Tua</t>
  </si>
  <si>
    <t>Kategori Umur</t>
  </si>
  <si>
    <t>Keterangan</t>
  </si>
  <si>
    <t>A1</t>
  </si>
  <si>
    <t>A2</t>
  </si>
  <si>
    <t>A3</t>
  </si>
  <si>
    <t>A4</t>
  </si>
  <si>
    <t>A5</t>
  </si>
  <si>
    <t>A6</t>
  </si>
  <si>
    <t>Jenis Kelamin</t>
  </si>
  <si>
    <t>Hipertensi</t>
  </si>
  <si>
    <t>Merokok</t>
  </si>
  <si>
    <t>Kadar Glukosa</t>
  </si>
  <si>
    <t>Diabetes Melitus</t>
  </si>
  <si>
    <t>Klasifikasi Glukosa</t>
  </si>
  <si>
    <t>Normal</t>
  </si>
  <si>
    <t>Buruk</t>
  </si>
  <si>
    <t>A7</t>
  </si>
  <si>
    <t>Kategori Kadar Glukosa</t>
  </si>
  <si>
    <t>Frekuensi</t>
  </si>
  <si>
    <t>Probabilitas</t>
  </si>
  <si>
    <t>Likelihood</t>
  </si>
  <si>
    <t>Training</t>
  </si>
  <si>
    <t>Kelas Asli</t>
  </si>
  <si>
    <t>Prediction</t>
  </si>
  <si>
    <t>No</t>
  </si>
  <si>
    <t>Diabetes  Melitus</t>
  </si>
  <si>
    <t>Prediciton</t>
  </si>
  <si>
    <t>Perrsentase Benar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</si>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</sst>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6"/>
      <color rgb="FF0061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06E6E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1" fillId="22" borderId="10" xfId="31" applyBorder="1"/>
    <xf numFmtId="0" fontId="1" fillId="23" borderId="10" xfId="32" applyBorder="1" applyAlignment="1">
      <alignment horizontal="center" vertical="center"/>
    </xf>
    <xf numFmtId="0" fontId="1" fillId="22" borderId="10" xfId="3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10" xfId="24" applyBorder="1" applyAlignment="1">
      <alignment vertic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6" fillId="2" borderId="0" xfId="6"/>
    <xf numFmtId="0" fontId="8" fillId="4" borderId="10" xfId="8" applyBorder="1" applyAlignment="1">
      <alignment horizontal="center"/>
    </xf>
    <xf numFmtId="0" fontId="1" fillId="15" borderId="10" xfId="24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1" fillId="23" borderId="10" xfId="32" applyBorder="1" applyAlignment="1">
      <alignment horizontal="center"/>
    </xf>
    <xf numFmtId="0" fontId="1" fillId="16" borderId="10" xfId="25" applyBorder="1" applyAlignment="1">
      <alignment horizontal="center"/>
    </xf>
    <xf numFmtId="0" fontId="1" fillId="16" borderId="10" xfId="25" applyBorder="1" applyAlignment="1">
      <alignment horizontal="center" vertical="center"/>
    </xf>
    <xf numFmtId="0" fontId="1" fillId="15" borderId="10" xfId="2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16" borderId="22" xfId="25" applyBorder="1" applyAlignment="1">
      <alignment horizontal="center" vertical="center"/>
    </xf>
    <xf numFmtId="0" fontId="1" fillId="16" borderId="18" xfId="25" applyBorder="1" applyAlignment="1">
      <alignment horizontal="center" vertical="center"/>
    </xf>
    <xf numFmtId="0" fontId="1" fillId="15" borderId="18" xfId="24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12" borderId="10" xfId="2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29" xfId="0" applyFont="1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1" fillId="23" borderId="10" xfId="32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1" fillId="14" borderId="10" xfId="23" applyBorder="1" applyAlignment="1">
      <alignment horizontal="center" vertical="center"/>
    </xf>
    <xf numFmtId="0" fontId="1" fillId="16" borderId="10" xfId="25" applyBorder="1" applyAlignment="1">
      <alignment horizontal="center" vertical="center"/>
    </xf>
    <xf numFmtId="0" fontId="11" fillId="6" borderId="19" xfId="11" applyBorder="1" applyAlignment="1">
      <alignment horizontal="center" vertical="center"/>
    </xf>
    <xf numFmtId="0" fontId="11" fillId="6" borderId="20" xfId="11" applyBorder="1" applyAlignment="1">
      <alignment horizontal="center" vertical="center"/>
    </xf>
    <xf numFmtId="0" fontId="11" fillId="6" borderId="21" xfId="11" applyBorder="1" applyAlignment="1">
      <alignment horizontal="center" vertical="center"/>
    </xf>
    <xf numFmtId="0" fontId="1" fillId="15" borderId="14" xfId="24" applyBorder="1" applyAlignment="1">
      <alignment horizontal="center" vertical="center"/>
    </xf>
    <xf numFmtId="0" fontId="1" fillId="15" borderId="15" xfId="24" applyBorder="1" applyAlignment="1">
      <alignment horizontal="center" vertical="center"/>
    </xf>
    <xf numFmtId="0" fontId="1" fillId="35" borderId="10" xfId="41" applyFill="1" applyBorder="1" applyAlignment="1">
      <alignment horizontal="center" vertical="center"/>
    </xf>
    <xf numFmtId="0" fontId="1" fillId="10" borderId="10" xfId="19" applyBorder="1" applyAlignment="1">
      <alignment horizontal="center" vertical="center"/>
    </xf>
    <xf numFmtId="0" fontId="8" fillId="4" borderId="10" xfId="8" applyBorder="1" applyAlignment="1">
      <alignment horizontal="center"/>
    </xf>
    <xf numFmtId="0" fontId="1" fillId="19" borderId="10" xfId="28" applyBorder="1" applyAlignment="1">
      <alignment horizontal="center" vertical="center"/>
    </xf>
    <xf numFmtId="0" fontId="8" fillId="4" borderId="16" xfId="8" applyBorder="1" applyAlignment="1">
      <alignment horizontal="center"/>
    </xf>
    <xf numFmtId="0" fontId="8" fillId="4" borderId="17" xfId="8" applyBorder="1" applyAlignment="1">
      <alignment horizontal="center"/>
    </xf>
    <xf numFmtId="0" fontId="8" fillId="4" borderId="18" xfId="8" applyBorder="1" applyAlignment="1">
      <alignment horizontal="center"/>
    </xf>
    <xf numFmtId="0" fontId="1" fillId="16" borderId="23" xfId="25" applyBorder="1" applyAlignment="1">
      <alignment horizontal="center" vertical="center"/>
    </xf>
    <xf numFmtId="0" fontId="1" fillId="16" borderId="24" xfId="25" applyBorder="1" applyAlignment="1">
      <alignment horizontal="center" vertical="center"/>
    </xf>
    <xf numFmtId="0" fontId="1" fillId="36" borderId="10" xfId="41" applyFill="1" applyBorder="1" applyAlignment="1">
      <alignment horizontal="center" vertical="center"/>
    </xf>
    <xf numFmtId="0" fontId="1" fillId="14" borderId="16" xfId="23" applyBorder="1" applyAlignment="1">
      <alignment horizontal="center" vertical="center"/>
    </xf>
    <xf numFmtId="0" fontId="1" fillId="14" borderId="18" xfId="23" applyBorder="1" applyAlignment="1">
      <alignment horizontal="center" vertical="center"/>
    </xf>
    <xf numFmtId="0" fontId="1" fillId="36" borderId="23" xfId="41" applyFill="1" applyBorder="1" applyAlignment="1">
      <alignment horizontal="center" vertical="center"/>
    </xf>
    <xf numFmtId="0" fontId="1" fillId="36" borderId="22" xfId="41" applyFill="1" applyBorder="1" applyAlignment="1">
      <alignment horizontal="center" vertical="center"/>
    </xf>
    <xf numFmtId="0" fontId="1" fillId="36" borderId="24" xfId="41" applyFill="1" applyBorder="1" applyAlignment="1">
      <alignment horizontal="center" vertical="center"/>
    </xf>
    <xf numFmtId="0" fontId="1" fillId="32" borderId="10" xfId="41" applyBorder="1" applyAlignment="1">
      <alignment horizontal="center" vertical="center"/>
    </xf>
    <xf numFmtId="0" fontId="19" fillId="2" borderId="10" xfId="6" applyFont="1" applyBorder="1" applyAlignment="1">
      <alignment horizontal="center" vertical="center"/>
    </xf>
    <xf numFmtId="0" fontId="1" fillId="35" borderId="23" xfId="41" applyFill="1" applyBorder="1" applyAlignment="1">
      <alignment horizontal="center" vertical="center"/>
    </xf>
    <xf numFmtId="0" fontId="17" fillId="13" borderId="10" xfId="22" applyBorder="1" applyAlignment="1">
      <alignment horizontal="center" vertical="center"/>
    </xf>
    <xf numFmtId="0" fontId="1" fillId="20" borderId="10" xfId="29" applyBorder="1" applyAlignment="1">
      <alignment horizontal="center" vertical="center"/>
    </xf>
    <xf numFmtId="0" fontId="17" fillId="21" borderId="10" xfId="3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4" borderId="25" xfId="23" applyBorder="1" applyAlignment="1">
      <alignment horizontal="center" vertical="center"/>
    </xf>
    <xf numFmtId="0" fontId="1" fillId="14" borderId="28" xfId="23" applyBorder="1" applyAlignment="1">
      <alignment horizontal="center" vertical="center"/>
    </xf>
    <xf numFmtId="2" fontId="19" fillId="2" borderId="10" xfId="6" applyNumberFormat="1" applyFont="1" applyBorder="1" applyAlignment="1">
      <alignment horizontal="center" vertical="center"/>
    </xf>
    <xf numFmtId="0" fontId="0" fillId="34" borderId="30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0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8" totalsRowShown="0" headerRowDxfId="64" dataDxfId="63">
  <autoFilter ref="A1:H28" xr:uid="{00000000-0009-0000-0100-000001000000}"/>
  <sortState xmlns:xlrd2="http://schemas.microsoft.com/office/spreadsheetml/2017/richdata2" ref="A2:H28">
    <sortCondition descending="1" ref="H1:H28"/>
  </sortState>
  <tableColumns count="8">
    <tableColumn id="1" xr3:uid="{00000000-0010-0000-0000-000001000000}" name="A1" dataDxfId="62"/>
    <tableColumn id="2" xr3:uid="{00000000-0010-0000-0000-000002000000}" name="A2" dataDxfId="61"/>
    <tableColumn id="8" xr3:uid="{00000000-0010-0000-0000-000008000000}" name="A3" dataDxfId="60">
      <calculatedColumnFormula array="1">_xlfn.IFS(AND(Table1[[#This Row],[A2]]&gt;=$D$32,Table1[[#This Row],[A2]]&lt;$E$32),$F$32,AND(Table1[[#This Row],[A2]]&gt;=$D$33,Table1[[#This Row],[A2]]&lt;$E$33),$F$33,AND(Table1[[#This Row],[A2]]&gt;=$D$34,Table1[[#This Row],[A2]]&lt;=$E$34),$F$34)</calculatedColumnFormula>
    </tableColumn>
    <tableColumn id="3" xr3:uid="{00000000-0010-0000-0000-000003000000}" name="A4" dataDxfId="59"/>
    <tableColumn id="4" xr3:uid="{00000000-0010-0000-0000-000004000000}" name="A5" dataDxfId="58"/>
    <tableColumn id="5" xr3:uid="{00000000-0010-0000-0000-000005000000}" name="A6" dataDxfId="57"/>
    <tableColumn id="7" xr3:uid="{A4FBB985-02F1-4466-AEE2-AB9CC6AD12C1}" name="A7" dataDxfId="56">
      <calculatedColumnFormula array="1">_xlfn.IFS(AND(Table1[[#This Row],[A6]]&gt;=$D$39,Table1[[#This Row],[A6]]&lt;$E$39),$F$39,AND(Table1[[#This Row],[A6]]&gt;=$D$40,Table1[[#This Row],[A6]]&lt;=$E$40),$F$40)</calculatedColumnFormula>
    </tableColumn>
    <tableColumn id="6" xr3:uid="{00000000-0010-0000-0000-000006000000}" name="Kela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6878F-8EE5-43A4-8F1E-B09A11DB2EF5}" name="Table5" displayName="Table5" ref="A56:H76" totalsRowShown="0" headerRowDxfId="54" dataDxfId="53">
  <autoFilter ref="A56:H76" xr:uid="{C986878F-8EE5-43A4-8F1E-B09A11DB2EF5}"/>
  <tableColumns count="8">
    <tableColumn id="1" xr3:uid="{5EB608ED-5A77-447B-8FD2-A9CCB68A82F8}" name="No" dataDxfId="52"/>
    <tableColumn id="2" xr3:uid="{83540509-4260-4FA0-A6F8-F41A7F0A1B92}" name="A1" dataDxfId="51"/>
    <tableColumn id="3" xr3:uid="{A1BF85CE-3F21-4A8D-8FD6-2511C4E8253B}" name="A3" dataDxfId="50"/>
    <tableColumn id="4" xr3:uid="{1D4237E5-26CE-45EF-B359-DAC17B31C28E}" name="A4" dataDxfId="49"/>
    <tableColumn id="5" xr3:uid="{10C96685-023E-40D9-942D-C36681C12ED8}" name="A5" dataDxfId="48"/>
    <tableColumn id="6" xr3:uid="{9EEE3C16-42E5-4F47-A7BF-D49ADFA50BC1}" name="A7" dataDxfId="47"/>
    <tableColumn id="7" xr3:uid="{A249E022-445E-4F81-8DEB-63698942B392}" name="Kelas Asli" dataDxfId="46"/>
    <tableColumn id="8" xr3:uid="{C6CD83B8-07DA-474F-802B-76045229FC10}" name="Prediction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33CBC-2500-4142-92CF-881F50BF3F23}" name="Table2" displayName="Table2" ref="A1:H21" totalsRowShown="0" headerRowDxfId="44" dataDxfId="43">
  <autoFilter ref="A1:H21" xr:uid="{50333CBC-2500-4142-92CF-881F50BF3F23}"/>
  <sortState xmlns:xlrd2="http://schemas.microsoft.com/office/spreadsheetml/2017/richdata2" ref="A2:H21">
    <sortCondition descending="1" ref="H1:H21"/>
  </sortState>
  <tableColumns count="8">
    <tableColumn id="1" xr3:uid="{F9556ADE-413E-4812-94B2-2CEBBB30EEB2}" name="A1" dataDxfId="42"/>
    <tableColumn id="2" xr3:uid="{9BF2FAE3-B5A9-469F-907E-3D7278E1D10C}" name="A2" dataDxfId="41"/>
    <tableColumn id="3" xr3:uid="{10B99B09-D0F5-4B8C-9FCB-0C5077497766}" name="A3" dataDxfId="40"/>
    <tableColumn id="4" xr3:uid="{92400868-0B20-4BA9-9E36-E1B024036CC3}" name="A4" dataDxfId="39"/>
    <tableColumn id="5" xr3:uid="{9C482C5D-0C4E-475D-9F16-887EA23CCF49}" name="A5" dataDxfId="38"/>
    <tableColumn id="6" xr3:uid="{BD85F050-D362-499F-BA0E-2CC9F710201F}" name="A6" dataDxfId="37"/>
    <tableColumn id="7" xr3:uid="{3E37FF79-B776-40FF-83D9-B2C26CCBB558}" name="A7" dataDxfId="36"/>
    <tableColumn id="8" xr3:uid="{0279EC89-3A08-4B27-9040-EAB5E246648C}" name="Kelas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40F97-9D3E-4002-8C65-50C00E9E68B6}" name="Table4" displayName="Table4" ref="A1:G21" totalsRowShown="0" headerRowDxfId="0" dataDxfId="1" headerRowBorderDxfId="10" tableBorderDxfId="11" totalsRowBorderDxfId="9">
  <autoFilter ref="A1:G21" xr:uid="{3B840F97-9D3E-4002-8C65-50C00E9E68B6}"/>
  <tableColumns count="7">
    <tableColumn id="1" xr3:uid="{EBDB54CD-4136-44A2-A5D8-16D6A7FDFEF6}" name="No" dataDxfId="8"/>
    <tableColumn id="2" xr3:uid="{A51E0D62-F7AE-4CF5-AB71-B0970ED0A5C1}" name="A1" dataDxfId="7"/>
    <tableColumn id="3" xr3:uid="{28AEF9E7-B4DC-4C35-B9B1-42FB8D0CD93F}" name="A3" dataDxfId="6"/>
    <tableColumn id="4" xr3:uid="{821674A5-3142-4BB7-A3D6-3009C13EBE3F}" name="A4" dataDxfId="5"/>
    <tableColumn id="5" xr3:uid="{4C341E52-534C-4DA0-9857-2E54F276D560}" name="A5" dataDxfId="4"/>
    <tableColumn id="6" xr3:uid="{7994CE9D-28B4-410B-95AA-5D1276DC5454}" name="A7" dataDxfId="3"/>
    <tableColumn id="7" xr3:uid="{862BF86E-35D0-41F0-8FA0-FE9EC6C5BA15}" name="Kelas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3C5A67-0B0E-4FC9-88BC-F5BCF9409F37}" name="Table3" displayName="Table3" ref="A1:H8" totalsRowShown="0" headerRowDxfId="34" dataDxfId="32" headerRowBorderDxfId="33" tableBorderDxfId="31">
  <autoFilter ref="A1:H8" xr:uid="{E43C5A67-0B0E-4FC9-88BC-F5BCF9409F37}"/>
  <tableColumns count="8">
    <tableColumn id="1" xr3:uid="{D57249E6-A2DD-443B-96EF-7E2A50FE96EE}" name="A1" dataDxfId="30"/>
    <tableColumn id="2" xr3:uid="{210CD1B4-4A40-48CB-BE25-18CAB49D43C2}" name="A2" dataDxfId="29"/>
    <tableColumn id="3" xr3:uid="{3312FDAA-8C88-44BB-88D5-B188BDC0F26D}" name="A3" dataDxfId="28"/>
    <tableColumn id="4" xr3:uid="{5995CFA6-6AD2-4936-998F-2AA16B2B3EA1}" name="A4" dataDxfId="27"/>
    <tableColumn id="5" xr3:uid="{092C32B2-067B-476E-A4D3-2F7762D153C1}" name="A5" dataDxfId="26"/>
    <tableColumn id="6" xr3:uid="{042C6AC1-6CCA-4920-85E5-614E885036FF}" name="A6" dataDxfId="25"/>
    <tableColumn id="7" xr3:uid="{ECE2C959-8E6A-4733-A47E-8F83388B4903}" name="A7" dataDxfId="24"/>
    <tableColumn id="8" xr3:uid="{C9EA31FF-440C-4B76-823B-CCAB36E71730}" name="Kelas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F7FD6-DC4E-4509-A422-2947C1FD40F1}" name="Table8" displayName="Table8" ref="A27:H34" totalsRowShown="0" headerRowDxfId="22" dataDxfId="21" tableBorderDxfId="20">
  <autoFilter ref="A27:H34" xr:uid="{A14F7FD6-DC4E-4509-A422-2947C1FD40F1}"/>
  <tableColumns count="8">
    <tableColumn id="1" xr3:uid="{44CE8644-5295-432D-8B3F-EE68F19519DB}" name="No" dataDxfId="19"/>
    <tableColumn id="2" xr3:uid="{32A7D7FA-4120-46AA-9921-71C36BFB5E4F}" name="A1" dataDxfId="18"/>
    <tableColumn id="3" xr3:uid="{E43E2477-B25B-4F31-8D78-B5E79037476A}" name="A3" dataDxfId="17"/>
    <tableColumn id="4" xr3:uid="{321D3E0C-2282-4D82-A4BA-A11F380E5562}" name="A4" dataDxfId="16"/>
    <tableColumn id="5" xr3:uid="{019591A9-F012-4A73-BA2D-DEBC506C80F8}" name="A5" dataDxfId="15"/>
    <tableColumn id="6" xr3:uid="{6403F498-3368-417E-9BB5-030E5CA84CF0}" name="A7" dataDxfId="14"/>
    <tableColumn id="7" xr3:uid="{CC3D58F9-0B78-424C-8483-09CBB1789DB2}" name="Kelas" dataDxfId="13"/>
    <tableColumn id="8" xr3:uid="{6BFBC307-003C-422A-AAFC-F1B43CD635DC}" name="Prediction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opLeftCell="A37" workbookViewId="0">
      <selection activeCell="E6" sqref="E6"/>
    </sheetView>
  </sheetViews>
  <sheetFormatPr defaultRowHeight="14.5" x14ac:dyDescent="0.35"/>
  <cols>
    <col min="1" max="1" width="13.36328125" style="1" customWidth="1"/>
    <col min="2" max="2" width="8.7265625" style="1"/>
    <col min="3" max="3" width="13.54296875" style="1" customWidth="1"/>
    <col min="4" max="4" width="12.08984375" style="1" customWidth="1"/>
    <col min="5" max="5" width="17.1796875" style="1" customWidth="1"/>
    <col min="6" max="6" width="13.08984375" style="1" customWidth="1"/>
    <col min="7" max="7" width="11.453125" style="1" customWidth="1"/>
    <col min="8" max="8" width="17.81640625" customWidth="1"/>
    <col min="11" max="11" width="21.36328125" customWidth="1"/>
    <col min="13" max="13" width="10.26953125" customWidth="1"/>
    <col min="14" max="14" width="12.08984375" customWidth="1"/>
  </cols>
  <sheetData>
    <row r="1" spans="1:11" ht="21.5" customHeigh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31</v>
      </c>
      <c r="H1" s="1" t="s">
        <v>9</v>
      </c>
      <c r="J1" s="35" t="s">
        <v>16</v>
      </c>
      <c r="K1" s="35"/>
    </row>
    <row r="2" spans="1:11" x14ac:dyDescent="0.35">
      <c r="A2" s="1" t="s">
        <v>0</v>
      </c>
      <c r="B2" s="1">
        <v>36</v>
      </c>
      <c r="C2" s="1" t="s">
        <v>12</v>
      </c>
      <c r="D2" s="1" t="s">
        <v>2</v>
      </c>
      <c r="E2" s="1" t="s">
        <v>3</v>
      </c>
      <c r="F2" s="1">
        <v>280</v>
      </c>
      <c r="G2" s="1" t="s">
        <v>30</v>
      </c>
      <c r="H2" s="1" t="s">
        <v>3</v>
      </c>
      <c r="J2" s="4" t="s">
        <v>17</v>
      </c>
      <c r="K2" s="4" t="s">
        <v>23</v>
      </c>
    </row>
    <row r="3" spans="1:11" x14ac:dyDescent="0.35">
      <c r="A3" s="1" t="s">
        <v>1</v>
      </c>
      <c r="B3" s="1">
        <v>38</v>
      </c>
      <c r="C3" s="1" t="s">
        <v>12</v>
      </c>
      <c r="D3" s="1" t="s">
        <v>2</v>
      </c>
      <c r="E3" s="1" t="s">
        <v>3</v>
      </c>
      <c r="F3" s="1">
        <v>300</v>
      </c>
      <c r="G3" s="1" t="s">
        <v>30</v>
      </c>
      <c r="H3" s="1" t="s">
        <v>3</v>
      </c>
      <c r="J3" s="4" t="s">
        <v>18</v>
      </c>
      <c r="K3" s="4" t="s">
        <v>11</v>
      </c>
    </row>
    <row r="4" spans="1:11" x14ac:dyDescent="0.35">
      <c r="A4" s="1" t="s">
        <v>1</v>
      </c>
      <c r="B4" s="1">
        <v>50</v>
      </c>
      <c r="C4" s="1" t="s">
        <v>13</v>
      </c>
      <c r="D4" s="1" t="s">
        <v>3</v>
      </c>
      <c r="E4" s="1" t="s">
        <v>3</v>
      </c>
      <c r="F4" s="1">
        <v>260</v>
      </c>
      <c r="G4" s="1" t="s">
        <v>30</v>
      </c>
      <c r="H4" s="1" t="s">
        <v>3</v>
      </c>
      <c r="J4" s="4" t="s">
        <v>19</v>
      </c>
      <c r="K4" s="4" t="s">
        <v>15</v>
      </c>
    </row>
    <row r="5" spans="1:11" x14ac:dyDescent="0.35">
      <c r="A5" s="1" t="s">
        <v>0</v>
      </c>
      <c r="B5" s="1">
        <v>60</v>
      </c>
      <c r="C5" s="1" t="s">
        <v>14</v>
      </c>
      <c r="D5" s="1" t="s">
        <v>3</v>
      </c>
      <c r="E5" s="1" t="s">
        <v>2</v>
      </c>
      <c r="F5" s="1">
        <v>200</v>
      </c>
      <c r="G5" s="1" t="s">
        <v>30</v>
      </c>
      <c r="H5" s="1" t="s">
        <v>3</v>
      </c>
      <c r="J5" s="4" t="s">
        <v>20</v>
      </c>
      <c r="K5" s="4" t="s">
        <v>24</v>
      </c>
    </row>
    <row r="6" spans="1:11" x14ac:dyDescent="0.35">
      <c r="A6" s="1" t="s">
        <v>1</v>
      </c>
      <c r="B6" s="1">
        <v>38</v>
      </c>
      <c r="C6" s="1" t="s">
        <v>12</v>
      </c>
      <c r="D6" s="1" t="s">
        <v>2</v>
      </c>
      <c r="E6" s="1" t="s">
        <v>3</v>
      </c>
      <c r="F6" s="1">
        <v>130</v>
      </c>
      <c r="G6" s="1" t="s">
        <v>29</v>
      </c>
      <c r="H6" s="1" t="s">
        <v>3</v>
      </c>
      <c r="J6" s="4" t="s">
        <v>21</v>
      </c>
      <c r="K6" s="4" t="s">
        <v>25</v>
      </c>
    </row>
    <row r="7" spans="1:11" x14ac:dyDescent="0.35">
      <c r="A7" s="1" t="s">
        <v>1</v>
      </c>
      <c r="B7" s="1">
        <v>36</v>
      </c>
      <c r="C7" s="1" t="s">
        <v>12</v>
      </c>
      <c r="D7" s="1" t="s">
        <v>3</v>
      </c>
      <c r="E7" s="1" t="s">
        <v>3</v>
      </c>
      <c r="F7" s="1">
        <v>155</v>
      </c>
      <c r="G7" s="1" t="s">
        <v>29</v>
      </c>
      <c r="H7" s="1" t="s">
        <v>3</v>
      </c>
      <c r="J7" s="4" t="s">
        <v>22</v>
      </c>
      <c r="K7" s="4" t="s">
        <v>26</v>
      </c>
    </row>
    <row r="8" spans="1:11" x14ac:dyDescent="0.35">
      <c r="A8" s="1" t="s">
        <v>0</v>
      </c>
      <c r="B8" s="1">
        <v>46</v>
      </c>
      <c r="C8" s="1" t="s">
        <v>13</v>
      </c>
      <c r="D8" s="1" t="s">
        <v>3</v>
      </c>
      <c r="E8" s="1" t="s">
        <v>3</v>
      </c>
      <c r="F8" s="1">
        <v>155</v>
      </c>
      <c r="G8" s="1" t="s">
        <v>29</v>
      </c>
      <c r="H8" s="1" t="s">
        <v>3</v>
      </c>
      <c r="J8" s="4" t="s">
        <v>31</v>
      </c>
      <c r="K8" s="4" t="s">
        <v>32</v>
      </c>
    </row>
    <row r="9" spans="1:11" x14ac:dyDescent="0.35">
      <c r="A9" s="1" t="s">
        <v>1</v>
      </c>
      <c r="B9" s="1">
        <v>42</v>
      </c>
      <c r="C9" s="1" t="s">
        <v>13</v>
      </c>
      <c r="D9" s="1" t="s">
        <v>2</v>
      </c>
      <c r="E9" s="1" t="s">
        <v>3</v>
      </c>
      <c r="F9" s="1">
        <v>159</v>
      </c>
      <c r="G9" s="1" t="s">
        <v>29</v>
      </c>
      <c r="H9" s="1" t="s">
        <v>3</v>
      </c>
      <c r="J9" s="4" t="s">
        <v>9</v>
      </c>
      <c r="K9" s="4" t="s">
        <v>27</v>
      </c>
    </row>
    <row r="10" spans="1:11" x14ac:dyDescent="0.35">
      <c r="A10" s="1" t="s">
        <v>1</v>
      </c>
      <c r="B10" s="1">
        <v>40</v>
      </c>
      <c r="C10" s="1" t="s">
        <v>13</v>
      </c>
      <c r="D10" s="1" t="s">
        <v>3</v>
      </c>
      <c r="E10" s="1" t="s">
        <v>2</v>
      </c>
      <c r="F10" s="1">
        <v>250</v>
      </c>
      <c r="G10" s="1" t="s">
        <v>30</v>
      </c>
      <c r="H10" s="1" t="s">
        <v>3</v>
      </c>
    </row>
    <row r="11" spans="1:11" x14ac:dyDescent="0.35">
      <c r="A11" s="1" t="s">
        <v>1</v>
      </c>
      <c r="B11" s="1">
        <v>47</v>
      </c>
      <c r="C11" s="1" t="s">
        <v>13</v>
      </c>
      <c r="D11" s="1" t="s">
        <v>3</v>
      </c>
      <c r="E11" s="1" t="s">
        <v>3</v>
      </c>
      <c r="F11" s="1">
        <v>145</v>
      </c>
      <c r="G11" s="1" t="s">
        <v>29</v>
      </c>
      <c r="H11" s="1" t="s">
        <v>3</v>
      </c>
    </row>
    <row r="12" spans="1:11" x14ac:dyDescent="0.35">
      <c r="A12" s="1" t="s">
        <v>0</v>
      </c>
      <c r="B12" s="1">
        <v>67</v>
      </c>
      <c r="C12" s="1" t="s">
        <v>12</v>
      </c>
      <c r="D12" s="1" t="s">
        <v>3</v>
      </c>
      <c r="E12" s="1" t="s">
        <v>3</v>
      </c>
      <c r="F12" s="1">
        <v>130</v>
      </c>
      <c r="G12" s="1" t="s">
        <v>30</v>
      </c>
      <c r="H12" s="1" t="s">
        <v>3</v>
      </c>
    </row>
    <row r="13" spans="1:11" x14ac:dyDescent="0.35">
      <c r="A13" s="1" t="s">
        <v>1</v>
      </c>
      <c r="B13" s="1">
        <v>62</v>
      </c>
      <c r="C13" s="1" t="s">
        <v>14</v>
      </c>
      <c r="D13" s="1" t="s">
        <v>2</v>
      </c>
      <c r="E13" s="1" t="s">
        <v>3</v>
      </c>
      <c r="F13" s="1">
        <v>159</v>
      </c>
      <c r="G13" s="1" t="s">
        <v>29</v>
      </c>
      <c r="H13" s="1" t="s">
        <v>3</v>
      </c>
    </row>
    <row r="14" spans="1:11" x14ac:dyDescent="0.35">
      <c r="A14" s="1" t="s">
        <v>0</v>
      </c>
      <c r="B14" s="1">
        <v>61</v>
      </c>
      <c r="C14" s="1" t="s">
        <v>14</v>
      </c>
      <c r="D14" s="1" t="s">
        <v>2</v>
      </c>
      <c r="E14" s="1" t="s">
        <v>3</v>
      </c>
      <c r="F14" s="1">
        <v>160</v>
      </c>
      <c r="G14" s="1" t="s">
        <v>29</v>
      </c>
      <c r="H14" s="1" t="s">
        <v>2</v>
      </c>
    </row>
    <row r="15" spans="1:11" x14ac:dyDescent="0.35">
      <c r="A15" s="1" t="s">
        <v>1</v>
      </c>
      <c r="B15" s="1">
        <v>63</v>
      </c>
      <c r="C15" s="1" t="s">
        <v>14</v>
      </c>
      <c r="D15" s="1" t="s">
        <v>2</v>
      </c>
      <c r="E15" s="1" t="s">
        <v>2</v>
      </c>
      <c r="F15" s="1">
        <v>300</v>
      </c>
      <c r="G15" s="1" t="s">
        <v>30</v>
      </c>
      <c r="H15" s="1" t="s">
        <v>2</v>
      </c>
    </row>
    <row r="16" spans="1:11" x14ac:dyDescent="0.35">
      <c r="A16" s="1" t="s">
        <v>0</v>
      </c>
      <c r="B16" s="1">
        <v>20</v>
      </c>
      <c r="C16" s="1" t="s">
        <v>12</v>
      </c>
      <c r="D16" s="1" t="s">
        <v>2</v>
      </c>
      <c r="E16" s="1" t="s">
        <v>2</v>
      </c>
      <c r="F16" s="1">
        <v>200</v>
      </c>
      <c r="G16" s="1" t="s">
        <v>30</v>
      </c>
      <c r="H16" s="1" t="s">
        <v>2</v>
      </c>
    </row>
    <row r="17" spans="1:8" x14ac:dyDescent="0.35">
      <c r="A17" s="1" t="s">
        <v>1</v>
      </c>
      <c r="B17" s="1">
        <v>20</v>
      </c>
      <c r="C17" s="1" t="s">
        <v>12</v>
      </c>
      <c r="D17" s="1" t="s">
        <v>2</v>
      </c>
      <c r="E17" s="1" t="s">
        <v>2</v>
      </c>
      <c r="F17" s="1">
        <v>200</v>
      </c>
      <c r="G17" s="1" t="s">
        <v>30</v>
      </c>
      <c r="H17" s="1" t="s">
        <v>2</v>
      </c>
    </row>
    <row r="18" spans="1:8" x14ac:dyDescent="0.35">
      <c r="A18" s="1" t="s">
        <v>0</v>
      </c>
      <c r="B18" s="1">
        <v>53</v>
      </c>
      <c r="C18" s="1" t="s">
        <v>13</v>
      </c>
      <c r="D18" s="1" t="s">
        <v>2</v>
      </c>
      <c r="E18" s="1" t="s">
        <v>3</v>
      </c>
      <c r="F18" s="1">
        <v>200</v>
      </c>
      <c r="G18" s="1" t="s">
        <v>30</v>
      </c>
      <c r="H18" s="1" t="s">
        <v>2</v>
      </c>
    </row>
    <row r="19" spans="1:8" x14ac:dyDescent="0.35">
      <c r="A19" s="1" t="s">
        <v>0</v>
      </c>
      <c r="B19" s="1">
        <v>21</v>
      </c>
      <c r="C19" s="1" t="s">
        <v>12</v>
      </c>
      <c r="D19" s="1" t="s">
        <v>2</v>
      </c>
      <c r="E19" s="1" t="s">
        <v>3</v>
      </c>
      <c r="F19" s="1">
        <v>160</v>
      </c>
      <c r="G19" s="1" t="s">
        <v>29</v>
      </c>
      <c r="H19" s="1" t="s">
        <v>2</v>
      </c>
    </row>
    <row r="20" spans="1:8" x14ac:dyDescent="0.35">
      <c r="A20" s="1" t="s">
        <v>0</v>
      </c>
      <c r="B20" s="1">
        <v>20</v>
      </c>
      <c r="C20" s="1" t="s">
        <v>12</v>
      </c>
      <c r="D20" s="1" t="s">
        <v>2</v>
      </c>
      <c r="E20" s="1" t="s">
        <v>2</v>
      </c>
      <c r="F20" s="1">
        <v>158</v>
      </c>
      <c r="G20" s="1" t="s">
        <v>29</v>
      </c>
      <c r="H20" s="1" t="s">
        <v>2</v>
      </c>
    </row>
    <row r="21" spans="1:8" x14ac:dyDescent="0.35">
      <c r="A21" s="1" t="s">
        <v>1</v>
      </c>
      <c r="B21" s="1">
        <v>23</v>
      </c>
      <c r="C21" s="1" t="s">
        <v>12</v>
      </c>
      <c r="D21" s="1" t="s">
        <v>2</v>
      </c>
      <c r="E21" s="1" t="s">
        <v>3</v>
      </c>
      <c r="F21" s="1">
        <v>140</v>
      </c>
      <c r="G21" s="1" t="s">
        <v>29</v>
      </c>
      <c r="H21" s="1" t="s">
        <v>2</v>
      </c>
    </row>
    <row r="22" spans="1:8" x14ac:dyDescent="0.35">
      <c r="A22" s="1" t="s">
        <v>1</v>
      </c>
      <c r="B22" s="1">
        <v>20</v>
      </c>
      <c r="C22" s="1" t="s">
        <v>12</v>
      </c>
      <c r="D22" s="1" t="s">
        <v>2</v>
      </c>
      <c r="E22" s="1" t="s">
        <v>2</v>
      </c>
      <c r="F22" s="1">
        <v>130</v>
      </c>
      <c r="G22" s="1" t="s">
        <v>29</v>
      </c>
      <c r="H22" s="1" t="s">
        <v>2</v>
      </c>
    </row>
    <row r="23" spans="1:8" x14ac:dyDescent="0.35">
      <c r="A23" s="1" t="s">
        <v>0</v>
      </c>
      <c r="B23" s="1">
        <v>45</v>
      </c>
      <c r="C23" s="1" t="s">
        <v>13</v>
      </c>
      <c r="D23" s="1" t="s">
        <v>2</v>
      </c>
      <c r="E23" s="1" t="s">
        <v>3</v>
      </c>
      <c r="F23" s="1">
        <v>130</v>
      </c>
      <c r="G23" s="1" t="s">
        <v>29</v>
      </c>
      <c r="H23" s="1" t="s">
        <v>2</v>
      </c>
    </row>
    <row r="24" spans="1:8" x14ac:dyDescent="0.35">
      <c r="A24" s="1" t="s">
        <v>0</v>
      </c>
      <c r="B24" s="1">
        <v>59</v>
      </c>
      <c r="C24" s="1" t="s">
        <v>13</v>
      </c>
      <c r="D24" s="1" t="s">
        <v>3</v>
      </c>
      <c r="E24" s="1" t="s">
        <v>3</v>
      </c>
      <c r="F24" s="1">
        <v>160</v>
      </c>
      <c r="G24" s="1" t="s">
        <v>29</v>
      </c>
      <c r="H24" s="1" t="s">
        <v>2</v>
      </c>
    </row>
    <row r="25" spans="1:8" x14ac:dyDescent="0.35">
      <c r="A25" s="1" t="s">
        <v>1</v>
      </c>
      <c r="B25" s="1">
        <v>42</v>
      </c>
      <c r="C25" s="1" t="s">
        <v>13</v>
      </c>
      <c r="D25" s="1" t="s">
        <v>3</v>
      </c>
      <c r="E25" s="1" t="s">
        <v>3</v>
      </c>
      <c r="F25" s="1">
        <v>160</v>
      </c>
      <c r="G25" s="1" t="s">
        <v>29</v>
      </c>
      <c r="H25" s="1" t="s">
        <v>2</v>
      </c>
    </row>
    <row r="26" spans="1:8" x14ac:dyDescent="0.35">
      <c r="A26" s="1" t="s">
        <v>0</v>
      </c>
      <c r="B26" s="1">
        <v>60</v>
      </c>
      <c r="C26" s="1" t="s">
        <v>14</v>
      </c>
      <c r="D26" s="1" t="s">
        <v>2</v>
      </c>
      <c r="E26" s="1" t="s">
        <v>3</v>
      </c>
      <c r="F26" s="1">
        <v>100</v>
      </c>
      <c r="G26" s="1" t="s">
        <v>29</v>
      </c>
      <c r="H26" s="1" t="s">
        <v>2</v>
      </c>
    </row>
    <row r="27" spans="1:8" x14ac:dyDescent="0.35">
      <c r="A27" s="1" t="s">
        <v>1</v>
      </c>
      <c r="B27" s="1">
        <v>75</v>
      </c>
      <c r="C27" s="1" t="s">
        <v>14</v>
      </c>
      <c r="D27" s="1" t="s">
        <v>2</v>
      </c>
      <c r="E27" s="1" t="s">
        <v>2</v>
      </c>
      <c r="F27" s="1">
        <v>100</v>
      </c>
      <c r="G27" s="1" t="s">
        <v>30</v>
      </c>
      <c r="H27" s="1" t="s">
        <v>2</v>
      </c>
    </row>
    <row r="28" spans="1:8" x14ac:dyDescent="0.35">
      <c r="A28" s="1" t="s">
        <v>0</v>
      </c>
      <c r="B28" s="1">
        <v>66</v>
      </c>
      <c r="C28" s="1" t="s">
        <v>12</v>
      </c>
      <c r="D28" s="1" t="s">
        <v>2</v>
      </c>
      <c r="E28" s="1" t="s">
        <v>2</v>
      </c>
      <c r="F28" s="1">
        <v>80</v>
      </c>
      <c r="G28" s="1" t="s">
        <v>29</v>
      </c>
      <c r="H28" s="1" t="s">
        <v>2</v>
      </c>
    </row>
    <row r="30" spans="1:8" x14ac:dyDescent="0.35">
      <c r="A30" s="34" t="s">
        <v>4</v>
      </c>
      <c r="B30" s="34"/>
    </row>
    <row r="31" spans="1:8" x14ac:dyDescent="0.35">
      <c r="A31" s="6" t="s">
        <v>5</v>
      </c>
      <c r="B31" s="6">
        <f>COUNT(Table1[A2])</f>
        <v>27</v>
      </c>
      <c r="D31" s="34" t="s">
        <v>11</v>
      </c>
      <c r="E31" s="34"/>
      <c r="F31" s="5" t="s">
        <v>9</v>
      </c>
      <c r="G31"/>
    </row>
    <row r="32" spans="1:8" x14ac:dyDescent="0.35">
      <c r="A32" s="6" t="s">
        <v>6</v>
      </c>
      <c r="B32" s="6">
        <f>MIN(Table1[A2])</f>
        <v>20</v>
      </c>
      <c r="D32" s="6">
        <f>B32</f>
        <v>20</v>
      </c>
      <c r="E32" s="6">
        <f>D32+$B$36</f>
        <v>40</v>
      </c>
      <c r="F32" s="6" t="s">
        <v>12</v>
      </c>
      <c r="G32"/>
    </row>
    <row r="33" spans="1:7" x14ac:dyDescent="0.35">
      <c r="A33" s="6" t="s">
        <v>7</v>
      </c>
      <c r="B33" s="6">
        <f>MAX(Table1[A2])</f>
        <v>75</v>
      </c>
      <c r="D33" s="6">
        <f>D32+$B$36</f>
        <v>40</v>
      </c>
      <c r="E33" s="6">
        <f>D33+$B$36</f>
        <v>60</v>
      </c>
      <c r="F33" s="6" t="s">
        <v>13</v>
      </c>
      <c r="G33"/>
    </row>
    <row r="34" spans="1:7" x14ac:dyDescent="0.35">
      <c r="A34" s="6" t="s">
        <v>8</v>
      </c>
      <c r="B34" s="6">
        <f>B33-B32</f>
        <v>55</v>
      </c>
      <c r="D34" s="6">
        <f t="shared" ref="D34" si="0">D33+$B$36</f>
        <v>60</v>
      </c>
      <c r="E34" s="6">
        <f>D34+$B$36</f>
        <v>80</v>
      </c>
      <c r="F34" s="6" t="s">
        <v>14</v>
      </c>
      <c r="G34"/>
    </row>
    <row r="35" spans="1:7" x14ac:dyDescent="0.35">
      <c r="A35" s="6" t="s">
        <v>9</v>
      </c>
      <c r="B35" s="6">
        <f>1+3.3*LOG(B31)</f>
        <v>5.7235004217246583</v>
      </c>
      <c r="G35"/>
    </row>
    <row r="36" spans="1:7" x14ac:dyDescent="0.35">
      <c r="A36" s="6" t="s">
        <v>10</v>
      </c>
      <c r="B36" s="6">
        <f>ROUNDUP(B34/B35,0)*2</f>
        <v>20</v>
      </c>
      <c r="G36"/>
    </row>
    <row r="37" spans="1:7" x14ac:dyDescent="0.35">
      <c r="G37"/>
    </row>
    <row r="38" spans="1:7" x14ac:dyDescent="0.35">
      <c r="A38" s="34" t="s">
        <v>28</v>
      </c>
      <c r="B38" s="34"/>
      <c r="D38" s="34" t="s">
        <v>26</v>
      </c>
      <c r="E38" s="34"/>
      <c r="F38" s="5" t="s">
        <v>9</v>
      </c>
      <c r="G38"/>
    </row>
    <row r="39" spans="1:7" x14ac:dyDescent="0.35">
      <c r="A39" s="6" t="s">
        <v>5</v>
      </c>
      <c r="B39" s="6">
        <f>COUNT(Table1[A6])</f>
        <v>27</v>
      </c>
      <c r="D39" s="6">
        <f>B40</f>
        <v>80</v>
      </c>
      <c r="E39" s="6">
        <f>D39+$B$44</f>
        <v>190</v>
      </c>
      <c r="F39" s="6" t="s">
        <v>29</v>
      </c>
      <c r="G39"/>
    </row>
    <row r="40" spans="1:7" x14ac:dyDescent="0.35">
      <c r="A40" s="6" t="s">
        <v>6</v>
      </c>
      <c r="B40" s="6">
        <f>MIN(Table1[A6])</f>
        <v>80</v>
      </c>
      <c r="D40" s="6">
        <f>D39+$B$44</f>
        <v>190</v>
      </c>
      <c r="E40" s="6">
        <f>D40+$B$44</f>
        <v>300</v>
      </c>
      <c r="F40" s="6" t="s">
        <v>30</v>
      </c>
      <c r="G40"/>
    </row>
    <row r="41" spans="1:7" x14ac:dyDescent="0.35">
      <c r="A41" s="6" t="s">
        <v>7</v>
      </c>
      <c r="B41" s="6">
        <f>MAX(Table1[A6])</f>
        <v>300</v>
      </c>
    </row>
    <row r="42" spans="1:7" x14ac:dyDescent="0.35">
      <c r="A42" s="6" t="s">
        <v>8</v>
      </c>
      <c r="B42" s="6">
        <f>B41-B40</f>
        <v>220</v>
      </c>
    </row>
    <row r="43" spans="1:7" x14ac:dyDescent="0.35">
      <c r="A43" s="6" t="s">
        <v>9</v>
      </c>
      <c r="B43" s="6">
        <f>1+3.3*LOG(B39)</f>
        <v>5.7235004217246583</v>
      </c>
    </row>
    <row r="44" spans="1:7" x14ac:dyDescent="0.35">
      <c r="A44" s="6" t="s">
        <v>10</v>
      </c>
      <c r="B44" s="6">
        <f>ROUNDDOWN(B42/B43,0)+72</f>
        <v>110</v>
      </c>
    </row>
    <row r="222" spans="9:9" x14ac:dyDescent="0.35">
      <c r="I222" s="17"/>
    </row>
    <row r="223" spans="9:9" x14ac:dyDescent="0.35">
      <c r="I223" s="17" t="s">
        <v>2</v>
      </c>
    </row>
    <row r="224" spans="9:9" x14ac:dyDescent="0.35">
      <c r="I224" s="2" t="e">
        <f>CONCATENATE(#REF!,"/",#REF!)</f>
        <v>#REF!</v>
      </c>
    </row>
    <row r="225" spans="9:9" x14ac:dyDescent="0.35">
      <c r="I225" s="2" t="e">
        <f>CONCATENATE(#REF!,"/",#REF!)</f>
        <v>#REF!</v>
      </c>
    </row>
    <row r="227" spans="9:9" x14ac:dyDescent="0.35">
      <c r="I227" s="17"/>
    </row>
    <row r="228" spans="9:9" x14ac:dyDescent="0.35">
      <c r="I228" s="17" t="s">
        <v>2</v>
      </c>
    </row>
    <row r="229" spans="9:9" x14ac:dyDescent="0.35">
      <c r="I229" s="2" t="e">
        <f>CONCATENATE(#REF!,"/",#REF!)</f>
        <v>#REF!</v>
      </c>
    </row>
    <row r="230" spans="9:9" x14ac:dyDescent="0.35">
      <c r="I230" s="2" t="e">
        <f>CONCATENATE(#REF!,"/",#REF!)</f>
        <v>#REF!</v>
      </c>
    </row>
    <row r="231" spans="9:9" x14ac:dyDescent="0.35">
      <c r="I231" s="2" t="e">
        <f>CONCATENATE(#REF!,"/",#REF!)</f>
        <v>#REF!</v>
      </c>
    </row>
    <row r="233" spans="9:9" x14ac:dyDescent="0.35">
      <c r="I233" s="17"/>
    </row>
    <row r="234" spans="9:9" x14ac:dyDescent="0.35">
      <c r="I234" s="17" t="s">
        <v>2</v>
      </c>
    </row>
    <row r="235" spans="9:9" x14ac:dyDescent="0.35">
      <c r="I235" s="2" t="e">
        <f>CONCATENATE(#REF!,"/",#REF!)</f>
        <v>#REF!</v>
      </c>
    </row>
    <row r="236" spans="9:9" x14ac:dyDescent="0.35">
      <c r="I236" s="2" t="e">
        <f>CONCATENATE(#REF!,"/",#REF!)</f>
        <v>#REF!</v>
      </c>
    </row>
    <row r="238" spans="9:9" x14ac:dyDescent="0.35">
      <c r="I238" s="17"/>
    </row>
    <row r="239" spans="9:9" x14ac:dyDescent="0.35">
      <c r="I239" s="17" t="s">
        <v>2</v>
      </c>
    </row>
    <row r="240" spans="9:9" x14ac:dyDescent="0.35">
      <c r="I240" s="2" t="e">
        <f>CONCATENATE(#REF!,"/",#REF!)</f>
        <v>#REF!</v>
      </c>
    </row>
    <row r="241" spans="9:9" x14ac:dyDescent="0.35">
      <c r="I241" s="2" t="e">
        <f>CONCATENATE(#REF!,"/",#REF!)</f>
        <v>#REF!</v>
      </c>
    </row>
    <row r="243" spans="9:9" x14ac:dyDescent="0.35">
      <c r="I243" s="17"/>
    </row>
    <row r="244" spans="9:9" x14ac:dyDescent="0.35">
      <c r="I244" s="17" t="s">
        <v>2</v>
      </c>
    </row>
    <row r="245" spans="9:9" x14ac:dyDescent="0.35">
      <c r="I245" s="2" t="e">
        <f>CONCATENATE(#REF!,"/",#REF!)</f>
        <v>#REF!</v>
      </c>
    </row>
    <row r="246" spans="9:9" x14ac:dyDescent="0.35">
      <c r="I246" s="2" t="e">
        <f>CONCATENATE(#REF!,"/",#REF!)</f>
        <v>#REF!</v>
      </c>
    </row>
  </sheetData>
  <mergeCells count="5">
    <mergeCell ref="D31:E31"/>
    <mergeCell ref="J1:K1"/>
    <mergeCell ref="A30:B30"/>
    <mergeCell ref="A38:B38"/>
    <mergeCell ref="D38:E38"/>
  </mergeCells>
  <phoneticPr fontId="18" type="noConversion"/>
  <conditionalFormatting sqref="A1:A1048576 C1:E1048576 G1:H1048576">
    <cfRule type="duplicateValues" priority="1"/>
  </conditionalFormatting>
  <pageMargins left="0.7" right="0.7" top="0.75" bottom="0.75" header="0.3" footer="0.3"/>
  <ignoredErrors>
    <ignoredError sqref="C2:G2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C29-9C63-4ED2-98E5-F89FE5DACB23}">
  <dimension ref="A1:K153"/>
  <sheetViews>
    <sheetView tabSelected="1" topLeftCell="A76" zoomScale="85" zoomScaleNormal="85" workbookViewId="0">
      <selection activeCell="I95" sqref="I95:I97"/>
    </sheetView>
  </sheetViews>
  <sheetFormatPr defaultRowHeight="14.5" x14ac:dyDescent="0.35"/>
  <cols>
    <col min="1" max="1" width="16.36328125" customWidth="1"/>
    <col min="2" max="2" width="16.6328125" customWidth="1"/>
    <col min="3" max="3" width="11.6328125" customWidth="1"/>
    <col min="4" max="4" width="16.54296875" customWidth="1"/>
    <col min="5" max="5" width="14.26953125" customWidth="1"/>
    <col min="6" max="6" width="14" customWidth="1"/>
    <col min="7" max="7" width="14.81640625" customWidth="1"/>
    <col min="8" max="8" width="17" customWidth="1"/>
    <col min="9" max="9" width="15.7265625" customWidth="1"/>
    <col min="10" max="10" width="20.90625" customWidth="1"/>
    <col min="11" max="11" width="24.36328125" customWidth="1"/>
    <col min="12" max="12" width="21.54296875" customWidth="1"/>
  </cols>
  <sheetData>
    <row r="1" spans="1:11" x14ac:dyDescent="0.35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31</v>
      </c>
      <c r="H1" s="7" t="s">
        <v>9</v>
      </c>
      <c r="J1" s="35" t="s">
        <v>16</v>
      </c>
      <c r="K1" s="35"/>
    </row>
    <row r="2" spans="1:11" x14ac:dyDescent="0.35">
      <c r="A2" s="7" t="s">
        <v>0</v>
      </c>
      <c r="B2" s="7">
        <v>36</v>
      </c>
      <c r="C2" s="7" t="s">
        <v>12</v>
      </c>
      <c r="D2" s="7" t="s">
        <v>2</v>
      </c>
      <c r="E2" s="7" t="s">
        <v>3</v>
      </c>
      <c r="F2" s="7">
        <v>280</v>
      </c>
      <c r="G2" s="7" t="s">
        <v>30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1</v>
      </c>
      <c r="B3" s="7">
        <v>38</v>
      </c>
      <c r="C3" s="7" t="s">
        <v>12</v>
      </c>
      <c r="D3" s="7" t="s">
        <v>2</v>
      </c>
      <c r="E3" s="7" t="s">
        <v>3</v>
      </c>
      <c r="F3" s="7">
        <v>300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50</v>
      </c>
      <c r="C4" s="7" t="s">
        <v>13</v>
      </c>
      <c r="D4" s="7" t="s">
        <v>3</v>
      </c>
      <c r="E4" s="7" t="s">
        <v>3</v>
      </c>
      <c r="F4" s="7">
        <v>260</v>
      </c>
      <c r="G4" s="7" t="s">
        <v>30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0</v>
      </c>
      <c r="B5" s="7">
        <v>60</v>
      </c>
      <c r="C5" s="7" t="s">
        <v>14</v>
      </c>
      <c r="D5" s="7" t="s">
        <v>3</v>
      </c>
      <c r="E5" s="7" t="s">
        <v>2</v>
      </c>
      <c r="F5" s="7">
        <v>200</v>
      </c>
      <c r="G5" s="7" t="s">
        <v>30</v>
      </c>
      <c r="H5" s="7" t="s">
        <v>3</v>
      </c>
      <c r="J5" s="4" t="s">
        <v>20</v>
      </c>
      <c r="K5" s="4" t="s">
        <v>24</v>
      </c>
    </row>
    <row r="6" spans="1:11" x14ac:dyDescent="0.35">
      <c r="A6" s="7" t="s">
        <v>1</v>
      </c>
      <c r="B6" s="7">
        <v>38</v>
      </c>
      <c r="C6" s="7" t="s">
        <v>12</v>
      </c>
      <c r="D6" s="7" t="s">
        <v>2</v>
      </c>
      <c r="E6" s="7" t="s">
        <v>3</v>
      </c>
      <c r="F6" s="7">
        <v>130</v>
      </c>
      <c r="G6" s="7" t="s">
        <v>29</v>
      </c>
      <c r="H6" s="7" t="s">
        <v>3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36</v>
      </c>
      <c r="C7" s="7" t="s">
        <v>12</v>
      </c>
      <c r="D7" s="7" t="s">
        <v>3</v>
      </c>
      <c r="E7" s="7" t="s">
        <v>3</v>
      </c>
      <c r="F7" s="7">
        <v>155</v>
      </c>
      <c r="G7" s="7" t="s">
        <v>29</v>
      </c>
      <c r="H7" s="7" t="s">
        <v>3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46</v>
      </c>
      <c r="C8" s="7" t="s">
        <v>13</v>
      </c>
      <c r="D8" s="7" t="s">
        <v>3</v>
      </c>
      <c r="E8" s="7" t="s">
        <v>3</v>
      </c>
      <c r="F8" s="7">
        <v>155</v>
      </c>
      <c r="G8" s="7" t="s">
        <v>29</v>
      </c>
      <c r="H8" s="7" t="s">
        <v>3</v>
      </c>
      <c r="J8" s="4" t="s">
        <v>31</v>
      </c>
      <c r="K8" s="4" t="s">
        <v>32</v>
      </c>
    </row>
    <row r="9" spans="1:11" x14ac:dyDescent="0.35">
      <c r="A9" s="7" t="s">
        <v>1</v>
      </c>
      <c r="B9" s="7">
        <v>42</v>
      </c>
      <c r="C9" s="7" t="s">
        <v>13</v>
      </c>
      <c r="D9" s="7" t="s">
        <v>2</v>
      </c>
      <c r="E9" s="7" t="s">
        <v>3</v>
      </c>
      <c r="F9" s="7">
        <v>159</v>
      </c>
      <c r="G9" s="7" t="s">
        <v>29</v>
      </c>
      <c r="H9" s="7" t="s">
        <v>3</v>
      </c>
      <c r="J9" s="4" t="s">
        <v>9</v>
      </c>
      <c r="K9" s="4" t="s">
        <v>27</v>
      </c>
    </row>
    <row r="10" spans="1:11" x14ac:dyDescent="0.35">
      <c r="A10" s="7" t="s">
        <v>1</v>
      </c>
      <c r="B10" s="7">
        <v>40</v>
      </c>
      <c r="C10" s="7" t="s">
        <v>13</v>
      </c>
      <c r="D10" s="7" t="s">
        <v>3</v>
      </c>
      <c r="E10" s="7" t="s">
        <v>2</v>
      </c>
      <c r="F10" s="7">
        <v>250</v>
      </c>
      <c r="G10" s="7" t="s">
        <v>30</v>
      </c>
      <c r="H10" s="7" t="s">
        <v>3</v>
      </c>
    </row>
    <row r="11" spans="1:11" x14ac:dyDescent="0.35">
      <c r="A11" s="7" t="s">
        <v>0</v>
      </c>
      <c r="B11" s="7">
        <v>61</v>
      </c>
      <c r="C11" s="7" t="s">
        <v>14</v>
      </c>
      <c r="D11" s="7" t="s">
        <v>2</v>
      </c>
      <c r="E11" s="7" t="s">
        <v>3</v>
      </c>
      <c r="F11" s="7">
        <v>160</v>
      </c>
      <c r="G11" s="7" t="s">
        <v>29</v>
      </c>
      <c r="H11" s="7" t="s">
        <v>2</v>
      </c>
    </row>
    <row r="12" spans="1:11" x14ac:dyDescent="0.35">
      <c r="A12" s="7" t="s">
        <v>1</v>
      </c>
      <c r="B12" s="7">
        <v>63</v>
      </c>
      <c r="C12" s="7" t="s">
        <v>14</v>
      </c>
      <c r="D12" s="7" t="s">
        <v>2</v>
      </c>
      <c r="E12" s="7" t="s">
        <v>2</v>
      </c>
      <c r="F12" s="7">
        <v>300</v>
      </c>
      <c r="G12" s="7" t="s">
        <v>30</v>
      </c>
      <c r="H12" s="7" t="s">
        <v>2</v>
      </c>
    </row>
    <row r="13" spans="1:11" x14ac:dyDescent="0.35">
      <c r="A13" s="7" t="s">
        <v>0</v>
      </c>
      <c r="B13" s="7">
        <v>20</v>
      </c>
      <c r="C13" s="7" t="s">
        <v>12</v>
      </c>
      <c r="D13" s="7" t="s">
        <v>2</v>
      </c>
      <c r="E13" s="7" t="s">
        <v>2</v>
      </c>
      <c r="F13" s="7">
        <v>200</v>
      </c>
      <c r="G13" s="7" t="s">
        <v>30</v>
      </c>
      <c r="H13" s="7" t="s">
        <v>2</v>
      </c>
    </row>
    <row r="14" spans="1:11" x14ac:dyDescent="0.35">
      <c r="A14" s="7" t="s">
        <v>1</v>
      </c>
      <c r="B14" s="7">
        <v>20</v>
      </c>
      <c r="C14" s="7" t="s">
        <v>12</v>
      </c>
      <c r="D14" s="7" t="s">
        <v>2</v>
      </c>
      <c r="E14" s="7" t="s">
        <v>2</v>
      </c>
      <c r="F14" s="7">
        <v>200</v>
      </c>
      <c r="G14" s="7" t="s">
        <v>30</v>
      </c>
      <c r="H14" s="7" t="s">
        <v>2</v>
      </c>
    </row>
    <row r="15" spans="1:11" x14ac:dyDescent="0.35">
      <c r="A15" s="7" t="s">
        <v>0</v>
      </c>
      <c r="B15" s="7">
        <v>53</v>
      </c>
      <c r="C15" s="7" t="s">
        <v>13</v>
      </c>
      <c r="D15" s="7" t="s">
        <v>2</v>
      </c>
      <c r="E15" s="7" t="s">
        <v>3</v>
      </c>
      <c r="F15" s="7">
        <v>200</v>
      </c>
      <c r="G15" s="7" t="s">
        <v>30</v>
      </c>
      <c r="H15" s="7" t="s">
        <v>2</v>
      </c>
    </row>
    <row r="16" spans="1:11" x14ac:dyDescent="0.35">
      <c r="A16" s="7" t="s">
        <v>0</v>
      </c>
      <c r="B16" s="7">
        <v>21</v>
      </c>
      <c r="C16" s="7" t="s">
        <v>12</v>
      </c>
      <c r="D16" s="7" t="s">
        <v>2</v>
      </c>
      <c r="E16" s="7" t="s">
        <v>3</v>
      </c>
      <c r="F16" s="7">
        <v>160</v>
      </c>
      <c r="G16" s="7" t="s">
        <v>29</v>
      </c>
      <c r="H16" s="7" t="s">
        <v>2</v>
      </c>
    </row>
    <row r="17" spans="1:11" x14ac:dyDescent="0.35">
      <c r="A17" s="7" t="s">
        <v>0</v>
      </c>
      <c r="B17" s="7">
        <v>20</v>
      </c>
      <c r="C17" s="7" t="s">
        <v>12</v>
      </c>
      <c r="D17" s="7" t="s">
        <v>2</v>
      </c>
      <c r="E17" s="7" t="s">
        <v>2</v>
      </c>
      <c r="F17" s="7">
        <v>158</v>
      </c>
      <c r="G17" s="7" t="s">
        <v>29</v>
      </c>
      <c r="H17" s="7" t="s">
        <v>2</v>
      </c>
    </row>
    <row r="18" spans="1:11" x14ac:dyDescent="0.35">
      <c r="A18" s="7" t="s">
        <v>1</v>
      </c>
      <c r="B18" s="7">
        <v>23</v>
      </c>
      <c r="C18" s="7" t="s">
        <v>12</v>
      </c>
      <c r="D18" s="7" t="s">
        <v>2</v>
      </c>
      <c r="E18" s="7" t="s">
        <v>3</v>
      </c>
      <c r="F18" s="7">
        <v>140</v>
      </c>
      <c r="G18" s="7" t="s">
        <v>29</v>
      </c>
      <c r="H18" s="7" t="s">
        <v>2</v>
      </c>
    </row>
    <row r="19" spans="1:11" x14ac:dyDescent="0.35">
      <c r="A19" s="7" t="s">
        <v>1</v>
      </c>
      <c r="B19" s="7">
        <v>20</v>
      </c>
      <c r="C19" s="7" t="s">
        <v>12</v>
      </c>
      <c r="D19" s="7" t="s">
        <v>2</v>
      </c>
      <c r="E19" s="7" t="s">
        <v>2</v>
      </c>
      <c r="F19" s="7">
        <v>130</v>
      </c>
      <c r="G19" s="7" t="s">
        <v>29</v>
      </c>
      <c r="H19" s="7" t="s">
        <v>2</v>
      </c>
    </row>
    <row r="20" spans="1:11" x14ac:dyDescent="0.35">
      <c r="A20" s="7" t="s">
        <v>0</v>
      </c>
      <c r="B20" s="7">
        <v>45</v>
      </c>
      <c r="C20" s="7" t="s">
        <v>13</v>
      </c>
      <c r="D20" s="7" t="s">
        <v>2</v>
      </c>
      <c r="E20" s="7" t="s">
        <v>3</v>
      </c>
      <c r="F20" s="7">
        <v>130</v>
      </c>
      <c r="G20" s="7" t="s">
        <v>29</v>
      </c>
      <c r="H20" s="7" t="s">
        <v>2</v>
      </c>
    </row>
    <row r="21" spans="1:11" x14ac:dyDescent="0.35">
      <c r="A21" s="7" t="s">
        <v>0</v>
      </c>
      <c r="B21" s="7">
        <v>59</v>
      </c>
      <c r="C21" s="7" t="s">
        <v>13</v>
      </c>
      <c r="D21" s="7" t="s">
        <v>3</v>
      </c>
      <c r="E21" s="7" t="s">
        <v>3</v>
      </c>
      <c r="F21" s="7">
        <v>160</v>
      </c>
      <c r="G21" s="7" t="s">
        <v>29</v>
      </c>
      <c r="H21" s="7" t="s">
        <v>2</v>
      </c>
    </row>
    <row r="23" spans="1:11" x14ac:dyDescent="0.35">
      <c r="A23" s="44" t="s">
        <v>33</v>
      </c>
      <c r="B23" s="44"/>
      <c r="C23" s="45" t="s">
        <v>27</v>
      </c>
      <c r="D23" s="45"/>
      <c r="E23" s="1"/>
      <c r="F23" s="46" t="s">
        <v>35</v>
      </c>
      <c r="G23" s="46"/>
      <c r="H23" s="47" t="s">
        <v>27</v>
      </c>
      <c r="I23" s="48"/>
      <c r="J23" s="48"/>
      <c r="K23" s="49"/>
    </row>
    <row r="24" spans="1:11" x14ac:dyDescent="0.35">
      <c r="A24" s="44"/>
      <c r="B24" s="44"/>
      <c r="C24" s="13" t="s">
        <v>3</v>
      </c>
      <c r="D24" s="13" t="s">
        <v>2</v>
      </c>
      <c r="E24" s="1"/>
      <c r="F24" s="46"/>
      <c r="G24" s="46"/>
      <c r="H24" s="13" t="s">
        <v>3</v>
      </c>
      <c r="I24" s="13"/>
      <c r="J24" s="13" t="s">
        <v>2</v>
      </c>
      <c r="K24" s="13"/>
    </row>
    <row r="25" spans="1:11" x14ac:dyDescent="0.35">
      <c r="A25" s="35" t="s">
        <v>23</v>
      </c>
      <c r="B25" s="3" t="s">
        <v>0</v>
      </c>
      <c r="C25" s="2">
        <f>COUNTIFS(Table2[A1],B25,Table2[Kelas],$C$24)</f>
        <v>3</v>
      </c>
      <c r="D25" s="2">
        <f>COUNTIFS(Table2[A1],B25,Table2[Kelas],$D$24)</f>
        <v>7</v>
      </c>
      <c r="E25" s="1"/>
      <c r="F25" s="35" t="s">
        <v>23</v>
      </c>
      <c r="G25" s="3" t="s">
        <v>0</v>
      </c>
      <c r="H25" s="2" t="str">
        <f>CONCATENATE(C25,"/",$B$50)</f>
        <v>3/9</v>
      </c>
      <c r="I25" s="2">
        <f>ROUNDDOWN(C25/$B$50,2)</f>
        <v>0.33</v>
      </c>
      <c r="J25" s="2" t="str">
        <f>CONCATENATE(D25,"/",$B$51)</f>
        <v>7/11</v>
      </c>
      <c r="K25" s="2">
        <f>ROUNDDOWN(D25/$B$51,2)</f>
        <v>0.63</v>
      </c>
    </row>
    <row r="26" spans="1:11" x14ac:dyDescent="0.35">
      <c r="A26" s="35"/>
      <c r="B26" s="3" t="s">
        <v>1</v>
      </c>
      <c r="C26" s="2">
        <f>COUNTIFS(Table2[A1],B26,Table2[Kelas],$C$24)</f>
        <v>6</v>
      </c>
      <c r="D26" s="2">
        <f>COUNTIFS(Table2[A1],B26,Table2[Kelas],$D$24)</f>
        <v>4</v>
      </c>
      <c r="E26" s="1"/>
      <c r="F26" s="35"/>
      <c r="G26" s="3" t="s">
        <v>1</v>
      </c>
      <c r="H26" s="2" t="str">
        <f>CONCATENATE(C26,"/",$B$50)</f>
        <v>6/9</v>
      </c>
      <c r="I26" s="2">
        <f>ROUNDDOWN(C26/$B$50,2)</f>
        <v>0.66</v>
      </c>
      <c r="J26" s="2" t="str">
        <f>CONCATENATE(D26,"/",$B$51)</f>
        <v>4/11</v>
      </c>
      <c r="K26" s="2">
        <f>ROUNDDOWN(D26/$B$51,2)</f>
        <v>0.36</v>
      </c>
    </row>
    <row r="27" spans="1:11" x14ac:dyDescent="0.35">
      <c r="A27" s="1"/>
      <c r="B27" s="1"/>
      <c r="C27" s="1"/>
      <c r="D27" s="1"/>
      <c r="E27" s="1"/>
      <c r="F27" s="1"/>
      <c r="G27" s="1"/>
    </row>
    <row r="28" spans="1:11" x14ac:dyDescent="0.35">
      <c r="A28" s="44" t="s">
        <v>33</v>
      </c>
      <c r="B28" s="44"/>
      <c r="C28" s="45" t="s">
        <v>27</v>
      </c>
      <c r="D28" s="45"/>
      <c r="E28" s="1"/>
      <c r="F28" s="46" t="s">
        <v>35</v>
      </c>
      <c r="G28" s="46"/>
      <c r="H28" s="47" t="s">
        <v>27</v>
      </c>
      <c r="I28" s="48"/>
      <c r="J28" s="48"/>
      <c r="K28" s="49"/>
    </row>
    <row r="29" spans="1:11" x14ac:dyDescent="0.35">
      <c r="A29" s="44"/>
      <c r="B29" s="44"/>
      <c r="C29" s="13" t="s">
        <v>3</v>
      </c>
      <c r="D29" s="13" t="s">
        <v>2</v>
      </c>
      <c r="E29" s="1"/>
      <c r="F29" s="46"/>
      <c r="G29" s="46"/>
      <c r="H29" s="13" t="s">
        <v>3</v>
      </c>
      <c r="I29" s="13"/>
      <c r="J29" s="13" t="s">
        <v>2</v>
      </c>
      <c r="K29" s="13"/>
    </row>
    <row r="30" spans="1:11" x14ac:dyDescent="0.35">
      <c r="A30" s="35" t="s">
        <v>11</v>
      </c>
      <c r="B30" s="3" t="s">
        <v>12</v>
      </c>
      <c r="C30" s="2">
        <f>COUNTIFS(Table2[A3],B30,Table2[Kelas],$C$29)</f>
        <v>4</v>
      </c>
      <c r="D30" s="2">
        <f>COUNTIFS(Table2[A3],B30,Table2[Kelas],$D$29)</f>
        <v>6</v>
      </c>
      <c r="E30" s="1"/>
      <c r="F30" s="35" t="s">
        <v>11</v>
      </c>
      <c r="G30" s="3" t="s">
        <v>12</v>
      </c>
      <c r="H30" s="2" t="str">
        <f>CONCATENATE(C30,"/",$B$50)</f>
        <v>4/9</v>
      </c>
      <c r="I30" s="2">
        <f>ROUNDDOWN(C30/$B$50,2)</f>
        <v>0.44</v>
      </c>
      <c r="J30" s="2" t="str">
        <f>CONCATENATE(D30,"/",$B$51)</f>
        <v>6/11</v>
      </c>
      <c r="K30" s="2">
        <f>ROUNDDOWN(D30/$B$51,2)</f>
        <v>0.54</v>
      </c>
    </row>
    <row r="31" spans="1:11" x14ac:dyDescent="0.35">
      <c r="A31" s="35"/>
      <c r="B31" s="3" t="s">
        <v>13</v>
      </c>
      <c r="C31" s="2">
        <f>COUNTIFS(Table2[A3],B31,Table2[Kelas],$C$29)</f>
        <v>4</v>
      </c>
      <c r="D31" s="2">
        <f>COUNTIFS(Table2[A3],B31,Table2[Kelas],$D$29)</f>
        <v>3</v>
      </c>
      <c r="E31" s="1"/>
      <c r="F31" s="35"/>
      <c r="G31" s="3" t="s">
        <v>13</v>
      </c>
      <c r="H31" s="2" t="str">
        <f t="shared" ref="H31:H32" si="0">CONCATENATE(C31,"/",$B$50)</f>
        <v>4/9</v>
      </c>
      <c r="I31" s="2">
        <f>ROUNDDOWN(C31/$B$50,2)</f>
        <v>0.44</v>
      </c>
      <c r="J31" s="2" t="str">
        <f>CONCATENATE(D31,"/",$B$51)</f>
        <v>3/11</v>
      </c>
      <c r="K31" s="2">
        <f>ROUNDDOWN(D31/$B$51,2)</f>
        <v>0.27</v>
      </c>
    </row>
    <row r="32" spans="1:11" x14ac:dyDescent="0.35">
      <c r="A32" s="35"/>
      <c r="B32" s="3" t="s">
        <v>14</v>
      </c>
      <c r="C32" s="2">
        <f>COUNTIFS(Table2[A3],B32,Table2[Kelas],$C$29)</f>
        <v>1</v>
      </c>
      <c r="D32" s="2">
        <f>COUNTIFS(Table2[A3],B32,Table2[Kelas],$D$29)</f>
        <v>2</v>
      </c>
      <c r="E32" s="1"/>
      <c r="F32" s="35"/>
      <c r="G32" s="3" t="s">
        <v>14</v>
      </c>
      <c r="H32" s="2" t="str">
        <f t="shared" si="0"/>
        <v>1/9</v>
      </c>
      <c r="I32" s="2">
        <f>ROUNDDOWN(C32/$B$50,2)</f>
        <v>0.11</v>
      </c>
      <c r="J32" s="2" t="str">
        <f>CONCATENATE(D32,"/",$B$51)</f>
        <v>2/11</v>
      </c>
      <c r="K32" s="2">
        <f>ROUNDDOWN(D32/$B$51,2)</f>
        <v>0.18</v>
      </c>
    </row>
    <row r="33" spans="1:11" x14ac:dyDescent="0.35">
      <c r="A33" s="1"/>
      <c r="B33" s="1"/>
      <c r="C33" s="1"/>
      <c r="D33" s="1"/>
      <c r="E33" s="1"/>
      <c r="F33" s="1"/>
      <c r="G33" s="1"/>
    </row>
    <row r="34" spans="1:11" x14ac:dyDescent="0.35">
      <c r="A34" s="44" t="s">
        <v>33</v>
      </c>
      <c r="B34" s="44"/>
      <c r="C34" s="45" t="s">
        <v>27</v>
      </c>
      <c r="D34" s="45"/>
      <c r="E34" s="1"/>
      <c r="F34" s="46" t="s">
        <v>35</v>
      </c>
      <c r="G34" s="46"/>
      <c r="H34" s="47" t="s">
        <v>27</v>
      </c>
      <c r="I34" s="48"/>
      <c r="J34" s="48"/>
      <c r="K34" s="49"/>
    </row>
    <row r="35" spans="1:11" x14ac:dyDescent="0.35">
      <c r="A35" s="44"/>
      <c r="B35" s="44"/>
      <c r="C35" s="13" t="s">
        <v>3</v>
      </c>
      <c r="D35" s="13" t="s">
        <v>2</v>
      </c>
      <c r="E35" s="1"/>
      <c r="F35" s="46"/>
      <c r="G35" s="46"/>
      <c r="H35" s="13" t="s">
        <v>3</v>
      </c>
      <c r="I35" s="13"/>
      <c r="J35" s="13" t="s">
        <v>2</v>
      </c>
      <c r="K35" s="13"/>
    </row>
    <row r="36" spans="1:11" x14ac:dyDescent="0.35">
      <c r="A36" s="35" t="s">
        <v>24</v>
      </c>
      <c r="B36" s="3" t="s">
        <v>3</v>
      </c>
      <c r="C36" s="2">
        <f>COUNTIFS(Table2[A4],B36,Table2[Kelas],$C$35)</f>
        <v>5</v>
      </c>
      <c r="D36" s="2">
        <f>COUNTIFS(Table2[A4],B36,Table2[Kelas],$D$35)</f>
        <v>1</v>
      </c>
      <c r="E36" s="1"/>
      <c r="F36" s="35" t="s">
        <v>24</v>
      </c>
      <c r="G36" s="3" t="s">
        <v>3</v>
      </c>
      <c r="H36" s="2" t="str">
        <f>CONCATENATE(C36,"/",$B$50)</f>
        <v>5/9</v>
      </c>
      <c r="I36" s="2">
        <f>ROUNDDOWN(C36/$B$50,2)</f>
        <v>0.55000000000000004</v>
      </c>
      <c r="J36" s="2" t="str">
        <f>CONCATENATE(D36,"/",$B$51)</f>
        <v>1/11</v>
      </c>
      <c r="K36" s="2">
        <f>ROUNDDOWN(D36/$B$51,2)</f>
        <v>0.09</v>
      </c>
    </row>
    <row r="37" spans="1:11" x14ac:dyDescent="0.35">
      <c r="A37" s="35"/>
      <c r="B37" s="3" t="s">
        <v>2</v>
      </c>
      <c r="C37" s="2">
        <f>COUNTIFS(Table2[A4],B37,Table2[Kelas],$C$35)</f>
        <v>4</v>
      </c>
      <c r="D37" s="2">
        <f>COUNTIFS(Table2[A4],B37,Table2[Kelas],$D$35)</f>
        <v>10</v>
      </c>
      <c r="E37" s="1"/>
      <c r="F37" s="35"/>
      <c r="G37" s="3" t="s">
        <v>2</v>
      </c>
      <c r="H37" s="2" t="str">
        <f>CONCATENATE(C37,"/",$B$50)</f>
        <v>4/9</v>
      </c>
      <c r="I37" s="2">
        <f>ROUNDDOWN(C37/$B$50,2)</f>
        <v>0.44</v>
      </c>
      <c r="J37" s="2" t="str">
        <f>CONCATENATE(D37,"/",$B$51)</f>
        <v>10/11</v>
      </c>
      <c r="K37" s="2">
        <f>ROUNDDOWN(D37/$B$51,2)</f>
        <v>0.9</v>
      </c>
    </row>
    <row r="38" spans="1:11" x14ac:dyDescent="0.35">
      <c r="A38" s="1"/>
      <c r="B38" s="1"/>
      <c r="C38" s="1"/>
      <c r="D38" s="1"/>
      <c r="E38" s="1"/>
      <c r="F38" s="1"/>
      <c r="G38" s="1"/>
    </row>
    <row r="39" spans="1:11" x14ac:dyDescent="0.35">
      <c r="A39" s="44" t="s">
        <v>33</v>
      </c>
      <c r="B39" s="44"/>
      <c r="C39" s="45" t="s">
        <v>27</v>
      </c>
      <c r="D39" s="45"/>
      <c r="E39" s="1"/>
      <c r="F39" s="46" t="s">
        <v>35</v>
      </c>
      <c r="G39" s="46"/>
      <c r="H39" s="47" t="s">
        <v>27</v>
      </c>
      <c r="I39" s="48"/>
      <c r="J39" s="48"/>
      <c r="K39" s="49"/>
    </row>
    <row r="40" spans="1:11" x14ac:dyDescent="0.35">
      <c r="A40" s="44"/>
      <c r="B40" s="44"/>
      <c r="C40" s="13" t="s">
        <v>3</v>
      </c>
      <c r="D40" s="13" t="s">
        <v>2</v>
      </c>
      <c r="E40" s="1"/>
      <c r="F40" s="46"/>
      <c r="G40" s="46"/>
      <c r="H40" s="13" t="s">
        <v>3</v>
      </c>
      <c r="I40" s="13"/>
      <c r="J40" s="13" t="s">
        <v>2</v>
      </c>
      <c r="K40" s="13"/>
    </row>
    <row r="41" spans="1:11" x14ac:dyDescent="0.35">
      <c r="A41" s="35" t="s">
        <v>25</v>
      </c>
      <c r="B41" s="3" t="s">
        <v>3</v>
      </c>
      <c r="C41" s="2">
        <f>COUNTIFS(Table2[A5],B41,Table2[Kelas],$C$40)</f>
        <v>7</v>
      </c>
      <c r="D41" s="2">
        <f>COUNTIFS(Table2[A5],B41,Table2[Kelas],$D$40)</f>
        <v>6</v>
      </c>
      <c r="E41" s="1"/>
      <c r="F41" s="35" t="s">
        <v>25</v>
      </c>
      <c r="G41" s="3" t="s">
        <v>3</v>
      </c>
      <c r="H41" s="2" t="str">
        <f>CONCATENATE(C41,"/",$B$50)</f>
        <v>7/9</v>
      </c>
      <c r="I41" s="2">
        <f>ROUNDDOWN(C41/$B$50,2)</f>
        <v>0.77</v>
      </c>
      <c r="J41" s="2" t="str">
        <f>CONCATENATE(D41,"/",$B$51)</f>
        <v>6/11</v>
      </c>
      <c r="K41" s="2">
        <f>ROUNDDOWN(D41/$B$51,2)</f>
        <v>0.54</v>
      </c>
    </row>
    <row r="42" spans="1:11" x14ac:dyDescent="0.35">
      <c r="A42" s="35"/>
      <c r="B42" s="3" t="s">
        <v>2</v>
      </c>
      <c r="C42" s="2">
        <f>COUNTIFS(Table2[A5],B42,Table2[Kelas],$C$40)</f>
        <v>2</v>
      </c>
      <c r="D42" s="2">
        <f>COUNTIFS(Table2[A5],B42,Table2[Kelas],$D$40)</f>
        <v>5</v>
      </c>
      <c r="E42" s="1"/>
      <c r="F42" s="35"/>
      <c r="G42" s="3" t="s">
        <v>2</v>
      </c>
      <c r="H42" s="2" t="str">
        <f>CONCATENATE(C42,"/",$B$50)</f>
        <v>2/9</v>
      </c>
      <c r="I42" s="2">
        <f>ROUNDDOWN(C42/$B$50,2)</f>
        <v>0.22</v>
      </c>
      <c r="J42" s="2" t="str">
        <f>CONCATENATE(D42,"/",$B$51)</f>
        <v>5/11</v>
      </c>
      <c r="K42" s="2">
        <f>ROUNDDOWN(D42/$B$51,2)</f>
        <v>0.45</v>
      </c>
    </row>
    <row r="43" spans="1:11" x14ac:dyDescent="0.35">
      <c r="A43" s="1"/>
      <c r="B43" s="1"/>
      <c r="C43" s="1"/>
      <c r="D43" s="1"/>
      <c r="E43" s="1"/>
      <c r="F43" s="1"/>
      <c r="G43" s="1"/>
    </row>
    <row r="44" spans="1:11" x14ac:dyDescent="0.35">
      <c r="A44" s="44" t="s">
        <v>33</v>
      </c>
      <c r="B44" s="44"/>
      <c r="C44" s="45" t="s">
        <v>27</v>
      </c>
      <c r="D44" s="45"/>
      <c r="E44" s="1"/>
      <c r="F44" s="46" t="s">
        <v>35</v>
      </c>
      <c r="G44" s="46"/>
      <c r="H44" s="47" t="s">
        <v>27</v>
      </c>
      <c r="I44" s="48"/>
      <c r="J44" s="48"/>
      <c r="K44" s="49"/>
    </row>
    <row r="45" spans="1:11" x14ac:dyDescent="0.35">
      <c r="A45" s="44"/>
      <c r="B45" s="44"/>
      <c r="C45" s="13" t="s">
        <v>3</v>
      </c>
      <c r="D45" s="13" t="s">
        <v>2</v>
      </c>
      <c r="E45" s="1"/>
      <c r="F45" s="46"/>
      <c r="G45" s="46"/>
      <c r="H45" s="13" t="s">
        <v>3</v>
      </c>
      <c r="I45" s="13"/>
      <c r="J45" s="13" t="s">
        <v>2</v>
      </c>
      <c r="K45" s="13"/>
    </row>
    <row r="46" spans="1:11" x14ac:dyDescent="0.35">
      <c r="A46" s="35" t="s">
        <v>26</v>
      </c>
      <c r="B46" s="3" t="s">
        <v>29</v>
      </c>
      <c r="C46" s="2">
        <f>COUNTIFS(Table2[A7],B46,Table2[Kelas],$C$45)</f>
        <v>4</v>
      </c>
      <c r="D46" s="2">
        <f>COUNTIFS(Table2[A7],B46,Table2[Kelas],$D$45)</f>
        <v>7</v>
      </c>
      <c r="E46" s="1"/>
      <c r="F46" s="35" t="s">
        <v>26</v>
      </c>
      <c r="G46" s="3" t="s">
        <v>29</v>
      </c>
      <c r="H46" s="2" t="str">
        <f>CONCATENATE(C46,"/",$B$50)</f>
        <v>4/9</v>
      </c>
      <c r="I46" s="2">
        <f>ROUNDDOWN(C46/$B$50,2)</f>
        <v>0.44</v>
      </c>
      <c r="J46" s="2" t="str">
        <f>CONCATENATE(D46,"/",$B$51)</f>
        <v>7/11</v>
      </c>
      <c r="K46" s="2">
        <f>ROUNDDOWN(D46/$B$51,2)</f>
        <v>0.63</v>
      </c>
    </row>
    <row r="47" spans="1:11" x14ac:dyDescent="0.35">
      <c r="A47" s="35"/>
      <c r="B47" s="3" t="s">
        <v>30</v>
      </c>
      <c r="C47" s="2">
        <f>COUNTIFS(Table2[A7],B47,Table2[Kelas],$C$45)</f>
        <v>5</v>
      </c>
      <c r="D47" s="2">
        <f>COUNTIFS(Table2[A7],B47,Table2[Kelas],$D$45)</f>
        <v>4</v>
      </c>
      <c r="E47" s="1"/>
      <c r="F47" s="35"/>
      <c r="G47" s="3" t="s">
        <v>30</v>
      </c>
      <c r="H47" s="2" t="str">
        <f>CONCATENATE(C47,"/",$B$50)</f>
        <v>5/9</v>
      </c>
      <c r="I47" s="2">
        <f>ROUNDDOWN(C47/$B$50,2)</f>
        <v>0.55000000000000004</v>
      </c>
      <c r="J47" s="2" t="str">
        <f>CONCATENATE(D47,"/",$B$51)</f>
        <v>4/11</v>
      </c>
      <c r="K47" s="2">
        <f>ROUNDDOWN(D47/$B$51,2)</f>
        <v>0.36</v>
      </c>
    </row>
    <row r="49" spans="1:11" x14ac:dyDescent="0.35">
      <c r="A49" s="8"/>
      <c r="B49" s="41" t="s">
        <v>34</v>
      </c>
      <c r="C49" s="42"/>
      <c r="D49" s="42"/>
    </row>
    <row r="50" spans="1:11" x14ac:dyDescent="0.35">
      <c r="A50" s="2" t="s">
        <v>3</v>
      </c>
      <c r="B50" s="2">
        <f>COUNTIF(Table2[Kelas],A50)</f>
        <v>9</v>
      </c>
      <c r="C50" s="15">
        <f>B50/B53</f>
        <v>0.45</v>
      </c>
      <c r="D50" s="2" t="str">
        <f>CONCATENATE(B50,"/",$B$53)</f>
        <v>9/20</v>
      </c>
    </row>
    <row r="51" spans="1:11" x14ac:dyDescent="0.35">
      <c r="A51" s="2" t="s">
        <v>2</v>
      </c>
      <c r="B51" s="2">
        <f>COUNTIF(Table2[Kelas],A51)</f>
        <v>11</v>
      </c>
      <c r="C51" s="15">
        <f>B51/B53</f>
        <v>0.55000000000000004</v>
      </c>
      <c r="D51" s="2" t="str">
        <f>CONCATENATE(B51,"/",$B$53)</f>
        <v>11/20</v>
      </c>
    </row>
    <row r="53" spans="1:11" x14ac:dyDescent="0.35">
      <c r="A53" s="12" t="s">
        <v>5</v>
      </c>
      <c r="B53" s="12">
        <f>SUM(B50,B51)</f>
        <v>20</v>
      </c>
    </row>
    <row r="55" spans="1:11" ht="22" customHeight="1" x14ac:dyDescent="0.35">
      <c r="A55" s="38" t="s">
        <v>36</v>
      </c>
      <c r="B55" s="39"/>
      <c r="C55" s="39"/>
      <c r="D55" s="39"/>
      <c r="E55" s="39"/>
      <c r="F55" s="39"/>
      <c r="G55" s="39"/>
      <c r="H55" s="40"/>
      <c r="J55" s="35" t="s">
        <v>16</v>
      </c>
      <c r="K55" s="35"/>
    </row>
    <row r="56" spans="1:11" x14ac:dyDescent="0.35">
      <c r="A56" s="7" t="s">
        <v>39</v>
      </c>
      <c r="B56" s="7" t="s">
        <v>17</v>
      </c>
      <c r="C56" s="7" t="s">
        <v>19</v>
      </c>
      <c r="D56" s="7" t="s">
        <v>20</v>
      </c>
      <c r="E56" s="7" t="s">
        <v>21</v>
      </c>
      <c r="F56" s="7" t="s">
        <v>31</v>
      </c>
      <c r="G56" s="7" t="s">
        <v>37</v>
      </c>
      <c r="H56" s="7" t="s">
        <v>38</v>
      </c>
      <c r="J56" s="4" t="s">
        <v>17</v>
      </c>
      <c r="K56" s="4" t="s">
        <v>23</v>
      </c>
    </row>
    <row r="57" spans="1:11" x14ac:dyDescent="0.35">
      <c r="A57" s="7">
        <v>1</v>
      </c>
      <c r="B57" s="7" t="s">
        <v>0</v>
      </c>
      <c r="C57" s="7" t="s">
        <v>12</v>
      </c>
      <c r="D57" s="7" t="s">
        <v>2</v>
      </c>
      <c r="E57" s="7" t="s">
        <v>3</v>
      </c>
      <c r="F57" s="7" t="s">
        <v>30</v>
      </c>
      <c r="G57" s="7" t="s">
        <v>3</v>
      </c>
      <c r="H57" s="25" t="s">
        <v>2</v>
      </c>
      <c r="J57" s="4" t="s">
        <v>18</v>
      </c>
      <c r="K57" s="4" t="s">
        <v>11</v>
      </c>
    </row>
    <row r="58" spans="1:11" x14ac:dyDescent="0.35">
      <c r="A58" s="7">
        <v>2</v>
      </c>
      <c r="B58" s="7" t="s">
        <v>1</v>
      </c>
      <c r="C58" s="7" t="s">
        <v>12</v>
      </c>
      <c r="D58" s="7" t="s">
        <v>2</v>
      </c>
      <c r="E58" s="7" t="s">
        <v>3</v>
      </c>
      <c r="F58" s="7" t="s">
        <v>30</v>
      </c>
      <c r="G58" s="7" t="s">
        <v>3</v>
      </c>
      <c r="H58" s="7" t="s">
        <v>3</v>
      </c>
      <c r="J58" s="4" t="s">
        <v>19</v>
      </c>
      <c r="K58" s="4" t="s">
        <v>15</v>
      </c>
    </row>
    <row r="59" spans="1:11" x14ac:dyDescent="0.35">
      <c r="A59" s="7">
        <v>3</v>
      </c>
      <c r="B59" s="7" t="s">
        <v>1</v>
      </c>
      <c r="C59" s="7" t="s">
        <v>13</v>
      </c>
      <c r="D59" s="7" t="s">
        <v>3</v>
      </c>
      <c r="E59" s="7" t="s">
        <v>3</v>
      </c>
      <c r="F59" s="7" t="s">
        <v>30</v>
      </c>
      <c r="G59" s="7" t="s">
        <v>3</v>
      </c>
      <c r="H59" s="7" t="s">
        <v>3</v>
      </c>
      <c r="J59" s="4" t="s">
        <v>20</v>
      </c>
      <c r="K59" s="4" t="s">
        <v>24</v>
      </c>
    </row>
    <row r="60" spans="1:11" x14ac:dyDescent="0.35">
      <c r="A60" s="7">
        <v>4</v>
      </c>
      <c r="B60" s="7" t="s">
        <v>0</v>
      </c>
      <c r="C60" s="7" t="s">
        <v>14</v>
      </c>
      <c r="D60" s="7" t="s">
        <v>2</v>
      </c>
      <c r="E60" s="7" t="s">
        <v>3</v>
      </c>
      <c r="F60" s="7" t="s">
        <v>29</v>
      </c>
      <c r="G60" s="7" t="s">
        <v>2</v>
      </c>
      <c r="H60" s="7" t="s">
        <v>2</v>
      </c>
      <c r="J60" s="4" t="s">
        <v>21</v>
      </c>
      <c r="K60" s="4" t="s">
        <v>25</v>
      </c>
    </row>
    <row r="61" spans="1:11" x14ac:dyDescent="0.35">
      <c r="A61" s="7">
        <v>5</v>
      </c>
      <c r="B61" s="7" t="s">
        <v>0</v>
      </c>
      <c r="C61" s="7" t="s">
        <v>14</v>
      </c>
      <c r="D61" s="7" t="s">
        <v>3</v>
      </c>
      <c r="E61" s="7" t="s">
        <v>2</v>
      </c>
      <c r="F61" s="7" t="s">
        <v>30</v>
      </c>
      <c r="G61" s="7" t="s">
        <v>3</v>
      </c>
      <c r="H61" s="7" t="s">
        <v>3</v>
      </c>
      <c r="J61" s="4" t="s">
        <v>22</v>
      </c>
      <c r="K61" s="4" t="s">
        <v>26</v>
      </c>
    </row>
    <row r="62" spans="1:11" x14ac:dyDescent="0.35">
      <c r="A62" s="7">
        <v>6</v>
      </c>
      <c r="B62" s="7" t="s">
        <v>1</v>
      </c>
      <c r="C62" s="7" t="s">
        <v>14</v>
      </c>
      <c r="D62" s="7" t="s">
        <v>2</v>
      </c>
      <c r="E62" s="7" t="s">
        <v>2</v>
      </c>
      <c r="F62" s="7" t="s">
        <v>30</v>
      </c>
      <c r="G62" s="7" t="s">
        <v>2</v>
      </c>
      <c r="H62" s="7" t="s">
        <v>2</v>
      </c>
      <c r="J62" s="4" t="s">
        <v>31</v>
      </c>
      <c r="K62" s="4" t="s">
        <v>32</v>
      </c>
    </row>
    <row r="63" spans="1:11" x14ac:dyDescent="0.35">
      <c r="A63" s="7">
        <v>7</v>
      </c>
      <c r="B63" s="7" t="s">
        <v>1</v>
      </c>
      <c r="C63" s="7" t="s">
        <v>12</v>
      </c>
      <c r="D63" s="7" t="s">
        <v>2</v>
      </c>
      <c r="E63" s="7" t="s">
        <v>3</v>
      </c>
      <c r="F63" s="7" t="s">
        <v>29</v>
      </c>
      <c r="G63" s="7" t="s">
        <v>3</v>
      </c>
      <c r="H63" s="7" t="s">
        <v>3</v>
      </c>
      <c r="J63" s="4" t="s">
        <v>9</v>
      </c>
      <c r="K63" s="4" t="s">
        <v>27</v>
      </c>
    </row>
    <row r="64" spans="1:11" x14ac:dyDescent="0.35">
      <c r="A64" s="7">
        <v>8</v>
      </c>
      <c r="B64" s="7" t="s">
        <v>1</v>
      </c>
      <c r="C64" s="7" t="s">
        <v>12</v>
      </c>
      <c r="D64" s="7" t="s">
        <v>3</v>
      </c>
      <c r="E64" s="7" t="s">
        <v>3</v>
      </c>
      <c r="F64" s="7" t="s">
        <v>29</v>
      </c>
      <c r="G64" s="7" t="s">
        <v>3</v>
      </c>
      <c r="H64" s="7" t="s">
        <v>3</v>
      </c>
    </row>
    <row r="65" spans="1:11" x14ac:dyDescent="0.35">
      <c r="A65" s="7">
        <v>9</v>
      </c>
      <c r="B65" s="7" t="s">
        <v>0</v>
      </c>
      <c r="C65" s="7" t="s">
        <v>13</v>
      </c>
      <c r="D65" s="7" t="s">
        <v>3</v>
      </c>
      <c r="E65" s="7" t="s">
        <v>3</v>
      </c>
      <c r="F65" s="7" t="s">
        <v>29</v>
      </c>
      <c r="G65" s="7" t="s">
        <v>3</v>
      </c>
      <c r="H65" s="7" t="s">
        <v>3</v>
      </c>
    </row>
    <row r="66" spans="1:11" x14ac:dyDescent="0.35">
      <c r="A66" s="7">
        <v>10</v>
      </c>
      <c r="B66" s="7" t="s">
        <v>1</v>
      </c>
      <c r="C66" s="7" t="s">
        <v>13</v>
      </c>
      <c r="D66" s="7" t="s">
        <v>2</v>
      </c>
      <c r="E66" s="7" t="s">
        <v>3</v>
      </c>
      <c r="F66" s="7" t="s">
        <v>29</v>
      </c>
      <c r="G66" s="7" t="s">
        <v>3</v>
      </c>
      <c r="H66" s="7" t="s">
        <v>3</v>
      </c>
    </row>
    <row r="67" spans="1:11" x14ac:dyDescent="0.35">
      <c r="A67" s="7">
        <v>11</v>
      </c>
      <c r="B67" s="7" t="s">
        <v>0</v>
      </c>
      <c r="C67" s="7" t="s">
        <v>12</v>
      </c>
      <c r="D67" s="7" t="s">
        <v>2</v>
      </c>
      <c r="E67" s="7" t="s">
        <v>2</v>
      </c>
      <c r="F67" s="7" t="s">
        <v>30</v>
      </c>
      <c r="G67" s="7" t="s">
        <v>2</v>
      </c>
      <c r="H67" s="7" t="s">
        <v>2</v>
      </c>
      <c r="J67" s="58" t="s">
        <v>42</v>
      </c>
      <c r="K67" s="58"/>
    </row>
    <row r="68" spans="1:11" x14ac:dyDescent="0.35">
      <c r="A68" s="7">
        <v>12</v>
      </c>
      <c r="B68" s="7" t="s">
        <v>1</v>
      </c>
      <c r="C68" s="7" t="s">
        <v>12</v>
      </c>
      <c r="D68" s="7" t="s">
        <v>2</v>
      </c>
      <c r="E68" s="7" t="s">
        <v>2</v>
      </c>
      <c r="F68" s="7" t="s">
        <v>30</v>
      </c>
      <c r="G68" s="7" t="s">
        <v>2</v>
      </c>
      <c r="H68" s="7" t="s">
        <v>2</v>
      </c>
      <c r="J68" s="58"/>
      <c r="K68" s="58"/>
    </row>
    <row r="69" spans="1:11" x14ac:dyDescent="0.35">
      <c r="A69" s="7">
        <v>13</v>
      </c>
      <c r="B69" s="7" t="s">
        <v>0</v>
      </c>
      <c r="C69" s="7" t="s">
        <v>13</v>
      </c>
      <c r="D69" s="7" t="s">
        <v>2</v>
      </c>
      <c r="E69" s="7" t="s">
        <v>3</v>
      </c>
      <c r="F69" s="7" t="s">
        <v>30</v>
      </c>
      <c r="G69" s="7" t="s">
        <v>2</v>
      </c>
      <c r="H69" s="25" t="s">
        <v>3</v>
      </c>
      <c r="J69" s="59">
        <f>17/20*100</f>
        <v>85</v>
      </c>
      <c r="K69" s="59"/>
    </row>
    <row r="70" spans="1:11" x14ac:dyDescent="0.35">
      <c r="A70" s="7">
        <v>14</v>
      </c>
      <c r="B70" s="7" t="s">
        <v>0</v>
      </c>
      <c r="C70" s="7" t="s">
        <v>12</v>
      </c>
      <c r="D70" s="7" t="s">
        <v>2</v>
      </c>
      <c r="E70" s="7" t="s">
        <v>3</v>
      </c>
      <c r="F70" s="7" t="s">
        <v>29</v>
      </c>
      <c r="G70" s="7" t="s">
        <v>2</v>
      </c>
      <c r="H70" s="7" t="s">
        <v>2</v>
      </c>
      <c r="J70" s="59"/>
      <c r="K70" s="59"/>
    </row>
    <row r="71" spans="1:11" x14ac:dyDescent="0.35">
      <c r="A71" s="7">
        <v>15</v>
      </c>
      <c r="B71" s="7" t="s">
        <v>0</v>
      </c>
      <c r="C71" s="7" t="s">
        <v>12</v>
      </c>
      <c r="D71" s="7" t="s">
        <v>2</v>
      </c>
      <c r="E71" s="7" t="s">
        <v>2</v>
      </c>
      <c r="F71" s="7" t="s">
        <v>29</v>
      </c>
      <c r="G71" s="7" t="s">
        <v>2</v>
      </c>
      <c r="H71" s="7" t="s">
        <v>2</v>
      </c>
      <c r="J71" s="59"/>
      <c r="K71" s="59"/>
    </row>
    <row r="72" spans="1:11" x14ac:dyDescent="0.35">
      <c r="A72" s="7">
        <v>16</v>
      </c>
      <c r="B72" s="7" t="s">
        <v>1</v>
      </c>
      <c r="C72" s="7" t="s">
        <v>12</v>
      </c>
      <c r="D72" s="7" t="s">
        <v>2</v>
      </c>
      <c r="E72" s="7" t="s">
        <v>3</v>
      </c>
      <c r="F72" s="7" t="s">
        <v>29</v>
      </c>
      <c r="G72" s="7" t="s">
        <v>2</v>
      </c>
      <c r="H72" s="25" t="s">
        <v>3</v>
      </c>
      <c r="J72" s="59"/>
      <c r="K72" s="59"/>
    </row>
    <row r="73" spans="1:11" x14ac:dyDescent="0.35">
      <c r="A73" s="7">
        <v>17</v>
      </c>
      <c r="B73" s="7" t="s">
        <v>1</v>
      </c>
      <c r="C73" s="7" t="s">
        <v>12</v>
      </c>
      <c r="D73" s="7" t="s">
        <v>2</v>
      </c>
      <c r="E73" s="7" t="s">
        <v>2</v>
      </c>
      <c r="F73" s="7" t="s">
        <v>29</v>
      </c>
      <c r="G73" s="7" t="s">
        <v>2</v>
      </c>
      <c r="H73" s="7" t="s">
        <v>2</v>
      </c>
    </row>
    <row r="74" spans="1:11" x14ac:dyDescent="0.35">
      <c r="A74" s="7">
        <v>18</v>
      </c>
      <c r="B74" s="7" t="s">
        <v>0</v>
      </c>
      <c r="C74" s="7" t="s">
        <v>13</v>
      </c>
      <c r="D74" s="7" t="s">
        <v>2</v>
      </c>
      <c r="E74" s="7" t="s">
        <v>3</v>
      </c>
      <c r="F74" s="7" t="s">
        <v>29</v>
      </c>
      <c r="G74" s="7" t="s">
        <v>2</v>
      </c>
      <c r="H74" s="25" t="s">
        <v>3</v>
      </c>
    </row>
    <row r="75" spans="1:11" x14ac:dyDescent="0.35">
      <c r="A75" s="7">
        <v>19</v>
      </c>
      <c r="B75" s="7" t="s">
        <v>0</v>
      </c>
      <c r="C75" s="7" t="s">
        <v>13</v>
      </c>
      <c r="D75" s="7" t="s">
        <v>3</v>
      </c>
      <c r="E75" s="7" t="s">
        <v>3</v>
      </c>
      <c r="F75" s="7" t="s">
        <v>29</v>
      </c>
      <c r="G75" s="7" t="s">
        <v>2</v>
      </c>
      <c r="H75" s="25" t="s">
        <v>3</v>
      </c>
    </row>
    <row r="76" spans="1:11" x14ac:dyDescent="0.35">
      <c r="A76" s="7">
        <v>20</v>
      </c>
      <c r="B76" s="7" t="s">
        <v>1</v>
      </c>
      <c r="C76" s="7" t="s">
        <v>13</v>
      </c>
      <c r="D76" s="7" t="s">
        <v>3</v>
      </c>
      <c r="E76" s="7" t="s">
        <v>2</v>
      </c>
      <c r="F76" s="7" t="s">
        <v>30</v>
      </c>
      <c r="G76" s="7" t="s">
        <v>3</v>
      </c>
      <c r="H76" s="7" t="s">
        <v>3</v>
      </c>
    </row>
    <row r="79" spans="1:11" x14ac:dyDescent="0.35">
      <c r="A79" s="36">
        <v>1</v>
      </c>
      <c r="B79" s="36"/>
      <c r="C79" s="22" t="s">
        <v>17</v>
      </c>
      <c r="D79" s="18" t="s">
        <v>19</v>
      </c>
      <c r="E79" s="18" t="s">
        <v>20</v>
      </c>
      <c r="F79" s="18" t="s">
        <v>21</v>
      </c>
      <c r="G79" s="18" t="s">
        <v>31</v>
      </c>
      <c r="H79" s="18" t="s">
        <v>9</v>
      </c>
      <c r="I79" s="21" t="s">
        <v>41</v>
      </c>
    </row>
    <row r="80" spans="1:11" x14ac:dyDescent="0.35">
      <c r="A80" s="36"/>
      <c r="B80" s="36"/>
      <c r="C80" s="23" t="s">
        <v>0</v>
      </c>
      <c r="D80" s="14" t="s">
        <v>12</v>
      </c>
      <c r="E80" s="14" t="s">
        <v>2</v>
      </c>
      <c r="F80" s="14" t="s">
        <v>3</v>
      </c>
      <c r="G80" s="14" t="s">
        <v>30</v>
      </c>
      <c r="H80" s="14" t="s">
        <v>3</v>
      </c>
      <c r="I80" s="43" t="str">
        <f>IF(H81&gt;H82,B81,B82)</f>
        <v>Tidak</v>
      </c>
    </row>
    <row r="81" spans="1:9" x14ac:dyDescent="0.35">
      <c r="A81" s="37" t="s">
        <v>40</v>
      </c>
      <c r="B81" s="14" t="s">
        <v>3</v>
      </c>
      <c r="C81" s="20">
        <f>I25</f>
        <v>0.33</v>
      </c>
      <c r="D81" s="20">
        <f>I30</f>
        <v>0.44</v>
      </c>
      <c r="E81" s="20">
        <f>I37</f>
        <v>0.44</v>
      </c>
      <c r="F81" s="20">
        <f>I41</f>
        <v>0.77</v>
      </c>
      <c r="G81" s="20">
        <f>I47</f>
        <v>0.55000000000000004</v>
      </c>
      <c r="H81" s="20">
        <f>PRODUCT(C81:G81)*$C$50</f>
        <v>1.2175455600000001E-2</v>
      </c>
      <c r="I81" s="43"/>
    </row>
    <row r="82" spans="1:9" x14ac:dyDescent="0.35">
      <c r="A82" s="37"/>
      <c r="B82" s="14" t="s">
        <v>2</v>
      </c>
      <c r="C82" s="20">
        <f>K25</f>
        <v>0.63</v>
      </c>
      <c r="D82" s="20">
        <f>K30</f>
        <v>0.54</v>
      </c>
      <c r="E82" s="20">
        <f>K37</f>
        <v>0.9</v>
      </c>
      <c r="F82" s="20">
        <f>K41</f>
        <v>0.54</v>
      </c>
      <c r="G82" s="20">
        <f>K47</f>
        <v>0.36</v>
      </c>
      <c r="H82" s="20">
        <f>PRODUCT(C82:G82)*$C$51</f>
        <v>3.2736765600000009E-2</v>
      </c>
      <c r="I82" s="43"/>
    </row>
    <row r="83" spans="1:9" ht="17" customHeight="1" x14ac:dyDescent="0.35">
      <c r="A83" s="53">
        <v>2</v>
      </c>
      <c r="B83" s="54"/>
      <c r="C83" s="19" t="s">
        <v>1</v>
      </c>
      <c r="D83" s="19" t="s">
        <v>12</v>
      </c>
      <c r="E83" s="19" t="s">
        <v>2</v>
      </c>
      <c r="F83" s="19" t="s">
        <v>3</v>
      </c>
      <c r="G83" s="19" t="s">
        <v>30</v>
      </c>
      <c r="H83" s="19" t="s">
        <v>3</v>
      </c>
      <c r="I83" s="52" t="str">
        <f>IF(H84&gt;H85,B84,B85)</f>
        <v>Ya</v>
      </c>
    </row>
    <row r="84" spans="1:9" x14ac:dyDescent="0.35">
      <c r="A84" s="50" t="s">
        <v>40</v>
      </c>
      <c r="B84" s="14" t="s">
        <v>3</v>
      </c>
      <c r="C84" s="20">
        <f>I26</f>
        <v>0.66</v>
      </c>
      <c r="D84" s="20">
        <f>I30</f>
        <v>0.44</v>
      </c>
      <c r="E84" s="20">
        <f>I37</f>
        <v>0.44</v>
      </c>
      <c r="F84" s="20">
        <f>I41</f>
        <v>0.77</v>
      </c>
      <c r="G84" s="20">
        <f>I47</f>
        <v>0.55000000000000004</v>
      </c>
      <c r="H84" s="20">
        <f>PRODUCT(C84:G84)*$C$50</f>
        <v>2.4350911200000002E-2</v>
      </c>
      <c r="I84" s="52"/>
    </row>
    <row r="85" spans="1:9" x14ac:dyDescent="0.35">
      <c r="A85" s="51"/>
      <c r="B85" s="14" t="s">
        <v>2</v>
      </c>
      <c r="C85" s="20">
        <f>K26</f>
        <v>0.36</v>
      </c>
      <c r="D85" s="20">
        <f>K30</f>
        <v>0.54</v>
      </c>
      <c r="E85" s="20">
        <f>K37</f>
        <v>0.9</v>
      </c>
      <c r="F85" s="20">
        <f>K41</f>
        <v>0.54</v>
      </c>
      <c r="G85" s="20">
        <f>K47</f>
        <v>0.36</v>
      </c>
      <c r="H85" s="20">
        <f>PRODUCT(C85:G85)*$C$51</f>
        <v>1.8706723200000004E-2</v>
      </c>
      <c r="I85" s="52"/>
    </row>
    <row r="86" spans="1:9" x14ac:dyDescent="0.35">
      <c r="A86" s="53">
        <v>3</v>
      </c>
      <c r="B86" s="54"/>
      <c r="C86" s="19" t="s">
        <v>1</v>
      </c>
      <c r="D86" s="19" t="s">
        <v>13</v>
      </c>
      <c r="E86" s="19" t="s">
        <v>3</v>
      </c>
      <c r="F86" s="19" t="s">
        <v>3</v>
      </c>
      <c r="G86" s="19" t="s">
        <v>30</v>
      </c>
      <c r="H86" s="19" t="s">
        <v>3</v>
      </c>
      <c r="I86" s="52" t="str">
        <f>IF(H87&gt;H88,B87,B88)</f>
        <v>Ya</v>
      </c>
    </row>
    <row r="87" spans="1:9" x14ac:dyDescent="0.35">
      <c r="A87" s="50" t="s">
        <v>40</v>
      </c>
      <c r="B87" s="14" t="s">
        <v>3</v>
      </c>
      <c r="C87" s="20">
        <f>I26</f>
        <v>0.66</v>
      </c>
      <c r="D87" s="20">
        <f>I31</f>
        <v>0.44</v>
      </c>
      <c r="E87" s="20">
        <f>I36</f>
        <v>0.55000000000000004</v>
      </c>
      <c r="F87" s="20">
        <f>I41</f>
        <v>0.77</v>
      </c>
      <c r="G87" s="20">
        <f>I47</f>
        <v>0.55000000000000004</v>
      </c>
      <c r="H87" s="20">
        <f>PRODUCT(C87:G87)*$C$50</f>
        <v>3.0438639000000003E-2</v>
      </c>
      <c r="I87" s="52"/>
    </row>
    <row r="88" spans="1:9" x14ac:dyDescent="0.35">
      <c r="A88" s="51"/>
      <c r="B88" s="14" t="s">
        <v>2</v>
      </c>
      <c r="C88" s="20">
        <f>K26</f>
        <v>0.36</v>
      </c>
      <c r="D88" s="20">
        <f>K31</f>
        <v>0.27</v>
      </c>
      <c r="E88" s="20">
        <f>K36</f>
        <v>0.09</v>
      </c>
      <c r="F88" s="20">
        <f>K41</f>
        <v>0.54</v>
      </c>
      <c r="G88" s="20">
        <f>K47</f>
        <v>0.36</v>
      </c>
      <c r="H88" s="20">
        <f>PRODUCT(C88:G88)*$C$51</f>
        <v>9.3533616000000016E-4</v>
      </c>
      <c r="I88" s="52"/>
    </row>
    <row r="89" spans="1:9" x14ac:dyDescent="0.35">
      <c r="A89" s="53">
        <v>4</v>
      </c>
      <c r="B89" s="54"/>
      <c r="C89" s="19" t="s">
        <v>0</v>
      </c>
      <c r="D89" s="19" t="s">
        <v>14</v>
      </c>
      <c r="E89" s="19" t="s">
        <v>2</v>
      </c>
      <c r="F89" s="19" t="s">
        <v>3</v>
      </c>
      <c r="G89" s="19" t="s">
        <v>29</v>
      </c>
      <c r="H89" s="19" t="s">
        <v>2</v>
      </c>
      <c r="I89" s="43" t="str">
        <f>IF(H90&gt;H91,B90,B91)</f>
        <v>Tidak</v>
      </c>
    </row>
    <row r="90" spans="1:9" x14ac:dyDescent="0.35">
      <c r="A90" s="50" t="s">
        <v>40</v>
      </c>
      <c r="B90" s="14" t="s">
        <v>3</v>
      </c>
      <c r="C90" s="20">
        <f>I25</f>
        <v>0.33</v>
      </c>
      <c r="D90" s="20">
        <f>I32</f>
        <v>0.11</v>
      </c>
      <c r="E90" s="20">
        <f>I37</f>
        <v>0.44</v>
      </c>
      <c r="F90" s="20">
        <f>I41</f>
        <v>0.77</v>
      </c>
      <c r="G90" s="20">
        <f>I46</f>
        <v>0.44</v>
      </c>
      <c r="H90" s="20">
        <f>PRODUCT(C90:G90)*$C$50</f>
        <v>2.4350911200000003E-3</v>
      </c>
      <c r="I90" s="43"/>
    </row>
    <row r="91" spans="1:9" x14ac:dyDescent="0.35">
      <c r="A91" s="51"/>
      <c r="B91" s="14" t="s">
        <v>2</v>
      </c>
      <c r="C91" s="24">
        <f>K25</f>
        <v>0.63</v>
      </c>
      <c r="D91" s="24">
        <f>K32</f>
        <v>0.18</v>
      </c>
      <c r="E91" s="24">
        <f>K37</f>
        <v>0.9</v>
      </c>
      <c r="F91" s="24">
        <f>K41</f>
        <v>0.54</v>
      </c>
      <c r="G91" s="24">
        <f>K46</f>
        <v>0.63</v>
      </c>
      <c r="H91" s="20">
        <f>PRODUCT(C91:G91)*$C$51</f>
        <v>1.9096446600000004E-2</v>
      </c>
      <c r="I91" s="43"/>
    </row>
    <row r="92" spans="1:9" x14ac:dyDescent="0.35">
      <c r="A92" s="53">
        <v>5</v>
      </c>
      <c r="B92" s="54"/>
      <c r="C92" s="19" t="s">
        <v>0</v>
      </c>
      <c r="D92" s="19" t="s">
        <v>14</v>
      </c>
      <c r="E92" s="19" t="s">
        <v>3</v>
      </c>
      <c r="F92" s="19" t="s">
        <v>2</v>
      </c>
      <c r="G92" s="19" t="s">
        <v>30</v>
      </c>
      <c r="H92" s="19" t="s">
        <v>3</v>
      </c>
      <c r="I92" s="52" t="str">
        <f>IF(H93&gt;H94,B93,B94)</f>
        <v>Ya</v>
      </c>
    </row>
    <row r="93" spans="1:9" x14ac:dyDescent="0.35">
      <c r="A93" s="50" t="s">
        <v>40</v>
      </c>
      <c r="B93" s="14" t="s">
        <v>3</v>
      </c>
      <c r="C93" s="20">
        <f>I25</f>
        <v>0.33</v>
      </c>
      <c r="D93" s="20">
        <f>I32</f>
        <v>0.11</v>
      </c>
      <c r="E93" s="20">
        <f>I36</f>
        <v>0.55000000000000004</v>
      </c>
      <c r="F93" s="20">
        <f>I41</f>
        <v>0.77</v>
      </c>
      <c r="G93" s="20">
        <f>I47</f>
        <v>0.55000000000000004</v>
      </c>
      <c r="H93" s="20">
        <f>PRODUCT(C93:G93)*$C$50</f>
        <v>3.8048298750000004E-3</v>
      </c>
      <c r="I93" s="52"/>
    </row>
    <row r="94" spans="1:9" x14ac:dyDescent="0.35">
      <c r="A94" s="51"/>
      <c r="B94" s="14" t="s">
        <v>2</v>
      </c>
      <c r="C94" s="24">
        <f>K25</f>
        <v>0.63</v>
      </c>
      <c r="D94" s="24">
        <f>K32</f>
        <v>0.18</v>
      </c>
      <c r="E94" s="24">
        <f>K36</f>
        <v>0.09</v>
      </c>
      <c r="F94" s="24">
        <f>K42</f>
        <v>0.45</v>
      </c>
      <c r="G94" s="24">
        <f>K47</f>
        <v>0.36</v>
      </c>
      <c r="H94" s="20">
        <f>PRODUCT(C94:G94)*$C$51</f>
        <v>9.0935460000000001E-4</v>
      </c>
      <c r="I94" s="52"/>
    </row>
    <row r="95" spans="1:9" x14ac:dyDescent="0.35">
      <c r="A95" s="53">
        <v>6</v>
      </c>
      <c r="B95" s="54"/>
      <c r="C95" s="19" t="s">
        <v>1</v>
      </c>
      <c r="D95" s="19" t="s">
        <v>14</v>
      </c>
      <c r="E95" s="19" t="s">
        <v>2</v>
      </c>
      <c r="F95" s="19" t="s">
        <v>2</v>
      </c>
      <c r="G95" s="19" t="s">
        <v>30</v>
      </c>
      <c r="H95" s="19" t="s">
        <v>2</v>
      </c>
      <c r="I95" s="52" t="str">
        <f>IF(H96&gt;H97,B96,B97)</f>
        <v>Ya</v>
      </c>
    </row>
    <row r="96" spans="1:9" x14ac:dyDescent="0.35">
      <c r="A96" s="50" t="s">
        <v>40</v>
      </c>
      <c r="B96" s="14" t="s">
        <v>3</v>
      </c>
      <c r="C96" s="20">
        <f>I26</f>
        <v>0.66</v>
      </c>
      <c r="D96" s="20">
        <f>I32</f>
        <v>0.11</v>
      </c>
      <c r="E96" s="20">
        <f>I37</f>
        <v>0.44</v>
      </c>
      <c r="F96" s="20">
        <f>I41</f>
        <v>0.77</v>
      </c>
      <c r="G96" s="20">
        <f>I47</f>
        <v>0.55000000000000004</v>
      </c>
      <c r="H96" s="20">
        <f>PRODUCT(C96:G96)*$C$50</f>
        <v>6.0877278000000005E-3</v>
      </c>
      <c r="I96" s="52"/>
    </row>
    <row r="97" spans="1:9" x14ac:dyDescent="0.35">
      <c r="A97" s="51"/>
      <c r="B97" s="14" t="s">
        <v>2</v>
      </c>
      <c r="C97" s="24">
        <f>K26</f>
        <v>0.36</v>
      </c>
      <c r="D97" s="24">
        <f>K32</f>
        <v>0.18</v>
      </c>
      <c r="E97" s="24">
        <f>K37</f>
        <v>0.9</v>
      </c>
      <c r="F97" s="24">
        <f>K42</f>
        <v>0.45</v>
      </c>
      <c r="G97" s="24">
        <f>K47</f>
        <v>0.36</v>
      </c>
      <c r="H97" s="20">
        <f>PRODUCT(C97:G97)*$C$51</f>
        <v>5.1963119999999998E-3</v>
      </c>
      <c r="I97" s="52"/>
    </row>
    <row r="98" spans="1:9" x14ac:dyDescent="0.35">
      <c r="A98" s="53">
        <v>7</v>
      </c>
      <c r="B98" s="54"/>
      <c r="C98" s="19" t="s">
        <v>1</v>
      </c>
      <c r="D98" s="19" t="s">
        <v>12</v>
      </c>
      <c r="E98" s="19" t="s">
        <v>2</v>
      </c>
      <c r="F98" s="19" t="s">
        <v>3</v>
      </c>
      <c r="G98" s="19" t="s">
        <v>29</v>
      </c>
      <c r="H98" s="19" t="s">
        <v>3</v>
      </c>
      <c r="I98" s="43" t="str">
        <f>IF(H99&gt;H100,B99,B100)</f>
        <v>Tidak</v>
      </c>
    </row>
    <row r="99" spans="1:9" x14ac:dyDescent="0.35">
      <c r="A99" s="50" t="s">
        <v>40</v>
      </c>
      <c r="B99" s="14" t="s">
        <v>3</v>
      </c>
      <c r="C99" s="20">
        <f>I26</f>
        <v>0.66</v>
      </c>
      <c r="D99" s="20">
        <f>I30</f>
        <v>0.44</v>
      </c>
      <c r="E99" s="20">
        <f>I37</f>
        <v>0.44</v>
      </c>
      <c r="F99" s="20">
        <f>I41</f>
        <v>0.77</v>
      </c>
      <c r="G99" s="20">
        <f>I46</f>
        <v>0.44</v>
      </c>
      <c r="H99" s="20">
        <f>PRODUCT(C99:G99)*$C$50</f>
        <v>1.9480728960000002E-2</v>
      </c>
      <c r="I99" s="43"/>
    </row>
    <row r="100" spans="1:9" x14ac:dyDescent="0.35">
      <c r="A100" s="51"/>
      <c r="B100" s="14" t="s">
        <v>2</v>
      </c>
      <c r="C100" s="20">
        <f>K26</f>
        <v>0.36</v>
      </c>
      <c r="D100" s="20">
        <f>K30</f>
        <v>0.54</v>
      </c>
      <c r="E100" s="20">
        <f>K37</f>
        <v>0.9</v>
      </c>
      <c r="F100" s="20">
        <f>K41</f>
        <v>0.54</v>
      </c>
      <c r="G100" s="20">
        <f>K46</f>
        <v>0.63</v>
      </c>
      <c r="H100" s="20">
        <f>PRODUCT(C100:G100)*$C$51</f>
        <v>3.2736765600000009E-2</v>
      </c>
      <c r="I100" s="43"/>
    </row>
    <row r="101" spans="1:9" x14ac:dyDescent="0.35">
      <c r="A101" s="53">
        <v>8</v>
      </c>
      <c r="B101" s="54"/>
      <c r="C101" s="19" t="s">
        <v>1</v>
      </c>
      <c r="D101" s="19" t="s">
        <v>12</v>
      </c>
      <c r="E101" s="19" t="s">
        <v>3</v>
      </c>
      <c r="F101" s="19" t="s">
        <v>3</v>
      </c>
      <c r="G101" s="19" t="s">
        <v>29</v>
      </c>
      <c r="H101" s="19" t="s">
        <v>3</v>
      </c>
      <c r="I101" s="52" t="str">
        <f>IF(H102&gt;H103,B102,B103)</f>
        <v>Ya</v>
      </c>
    </row>
    <row r="102" spans="1:9" x14ac:dyDescent="0.35">
      <c r="A102" s="50" t="s">
        <v>40</v>
      </c>
      <c r="B102" s="14" t="s">
        <v>3</v>
      </c>
      <c r="C102" s="20">
        <f>I26</f>
        <v>0.66</v>
      </c>
      <c r="D102" s="20">
        <f>I30</f>
        <v>0.44</v>
      </c>
      <c r="E102" s="20">
        <f>I36</f>
        <v>0.55000000000000004</v>
      </c>
      <c r="F102" s="20">
        <f>I41</f>
        <v>0.77</v>
      </c>
      <c r="G102" s="20">
        <f>I46</f>
        <v>0.44</v>
      </c>
      <c r="H102" s="20">
        <f>PRODUCT(C102:G102)*$C$50</f>
        <v>2.4350911200000002E-2</v>
      </c>
      <c r="I102" s="52"/>
    </row>
    <row r="103" spans="1:9" x14ac:dyDescent="0.35">
      <c r="A103" s="51"/>
      <c r="B103" s="14" t="s">
        <v>2</v>
      </c>
      <c r="C103" s="20">
        <f>K26</f>
        <v>0.36</v>
      </c>
      <c r="D103" s="20">
        <f>K30</f>
        <v>0.54</v>
      </c>
      <c r="E103" s="20">
        <f>K36</f>
        <v>0.09</v>
      </c>
      <c r="F103" s="20">
        <f>K41</f>
        <v>0.54</v>
      </c>
      <c r="G103" s="20">
        <f>K46</f>
        <v>0.63</v>
      </c>
      <c r="H103" s="20">
        <f>PRODUCT(C103:G103)*$C$51</f>
        <v>3.2736765600000005E-3</v>
      </c>
      <c r="I103" s="52"/>
    </row>
    <row r="104" spans="1:9" x14ac:dyDescent="0.35">
      <c r="A104" s="53">
        <v>9</v>
      </c>
      <c r="B104" s="54"/>
      <c r="C104" s="19" t="s">
        <v>0</v>
      </c>
      <c r="D104" s="19" t="s">
        <v>13</v>
      </c>
      <c r="E104" s="19" t="s">
        <v>3</v>
      </c>
      <c r="F104" s="19" t="s">
        <v>3</v>
      </c>
      <c r="G104" s="19" t="s">
        <v>29</v>
      </c>
      <c r="H104" s="19" t="s">
        <v>3</v>
      </c>
      <c r="I104" s="52" t="str">
        <f>IF(H105&gt;H106,B105,B106)</f>
        <v>Ya</v>
      </c>
    </row>
    <row r="105" spans="1:9" x14ac:dyDescent="0.35">
      <c r="A105" s="50" t="s">
        <v>40</v>
      </c>
      <c r="B105" s="14" t="s">
        <v>3</v>
      </c>
      <c r="C105" s="20">
        <f>I25</f>
        <v>0.33</v>
      </c>
      <c r="D105" s="20">
        <f>I31</f>
        <v>0.44</v>
      </c>
      <c r="E105" s="20">
        <f>I36</f>
        <v>0.55000000000000004</v>
      </c>
      <c r="F105" s="20">
        <f>I41</f>
        <v>0.77</v>
      </c>
      <c r="G105" s="20">
        <f>I46</f>
        <v>0.44</v>
      </c>
      <c r="H105" s="20">
        <f>PRODUCT(C105:G105)*$C$50</f>
        <v>1.2175455600000001E-2</v>
      </c>
      <c r="I105" s="52"/>
    </row>
    <row r="106" spans="1:9" x14ac:dyDescent="0.35">
      <c r="A106" s="51"/>
      <c r="B106" s="14" t="s">
        <v>2</v>
      </c>
      <c r="C106" s="20">
        <f>K25</f>
        <v>0.63</v>
      </c>
      <c r="D106" s="20">
        <f>K31</f>
        <v>0.27</v>
      </c>
      <c r="E106" s="20">
        <f>K36</f>
        <v>0.09</v>
      </c>
      <c r="F106" s="20">
        <f>K41</f>
        <v>0.54</v>
      </c>
      <c r="G106" s="20">
        <f>K46</f>
        <v>0.63</v>
      </c>
      <c r="H106" s="20">
        <f>PRODUCT(C106:G106)*$C$51</f>
        <v>2.8644669900000008E-3</v>
      </c>
      <c r="I106" s="52"/>
    </row>
    <row r="107" spans="1:9" x14ac:dyDescent="0.35">
      <c r="A107" s="53">
        <v>10</v>
      </c>
      <c r="B107" s="54"/>
      <c r="C107" s="19" t="s">
        <v>1</v>
      </c>
      <c r="D107" s="19" t="s">
        <v>13</v>
      </c>
      <c r="E107" s="19" t="s">
        <v>2</v>
      </c>
      <c r="F107" s="19" t="s">
        <v>3</v>
      </c>
      <c r="G107" s="19" t="s">
        <v>29</v>
      </c>
      <c r="H107" s="19" t="s">
        <v>3</v>
      </c>
      <c r="I107" s="52" t="str">
        <f>IF(H108&gt;H109,B108,B109)</f>
        <v>Ya</v>
      </c>
    </row>
    <row r="108" spans="1:9" x14ac:dyDescent="0.35">
      <c r="A108" s="50" t="s">
        <v>40</v>
      </c>
      <c r="B108" s="14" t="s">
        <v>3</v>
      </c>
      <c r="C108" s="20">
        <f>I26</f>
        <v>0.66</v>
      </c>
      <c r="D108" s="20">
        <f>I31</f>
        <v>0.44</v>
      </c>
      <c r="E108" s="20">
        <f>I37</f>
        <v>0.44</v>
      </c>
      <c r="F108" s="20">
        <f>I41</f>
        <v>0.77</v>
      </c>
      <c r="G108" s="20">
        <f>I46</f>
        <v>0.44</v>
      </c>
      <c r="H108" s="20">
        <f>PRODUCT(C108:G108)*$C$50</f>
        <v>1.9480728960000002E-2</v>
      </c>
      <c r="I108" s="52"/>
    </row>
    <row r="109" spans="1:9" x14ac:dyDescent="0.35">
      <c r="A109" s="51"/>
      <c r="B109" s="14" t="s">
        <v>2</v>
      </c>
      <c r="C109" s="20">
        <f>K26</f>
        <v>0.36</v>
      </c>
      <c r="D109" s="20">
        <f>K31</f>
        <v>0.27</v>
      </c>
      <c r="E109" s="20">
        <f>K37</f>
        <v>0.9</v>
      </c>
      <c r="F109" s="20">
        <f>K41</f>
        <v>0.54</v>
      </c>
      <c r="G109" s="20">
        <f>K46</f>
        <v>0.63</v>
      </c>
      <c r="H109" s="20">
        <f>PRODUCT(C109:G109)*$C$51</f>
        <v>1.6368382800000005E-2</v>
      </c>
      <c r="I109" s="52"/>
    </row>
    <row r="110" spans="1:9" x14ac:dyDescent="0.35">
      <c r="A110" s="53">
        <v>11</v>
      </c>
      <c r="B110" s="54"/>
      <c r="C110" s="19" t="s">
        <v>0</v>
      </c>
      <c r="D110" s="19" t="s">
        <v>12</v>
      </c>
      <c r="E110" s="19" t="s">
        <v>2</v>
      </c>
      <c r="F110" s="19" t="s">
        <v>2</v>
      </c>
      <c r="G110" s="19" t="s">
        <v>30</v>
      </c>
      <c r="H110" s="19" t="s">
        <v>2</v>
      </c>
      <c r="I110" s="52" t="str">
        <f>IF(H111&gt;H112,B111,B112)</f>
        <v>Tidak</v>
      </c>
    </row>
    <row r="111" spans="1:9" x14ac:dyDescent="0.35">
      <c r="A111" s="50" t="s">
        <v>40</v>
      </c>
      <c r="B111" s="14" t="s">
        <v>3</v>
      </c>
      <c r="C111" s="24">
        <f>I25</f>
        <v>0.33</v>
      </c>
      <c r="D111" s="24">
        <f>I30</f>
        <v>0.44</v>
      </c>
      <c r="E111" s="24">
        <f>I37</f>
        <v>0.44</v>
      </c>
      <c r="F111" s="24">
        <f>I41</f>
        <v>0.77</v>
      </c>
      <c r="G111" s="24">
        <f>I47</f>
        <v>0.55000000000000004</v>
      </c>
      <c r="H111" s="20">
        <f>PRODUCT(C111:G111)*$C$50</f>
        <v>1.2175455600000001E-2</v>
      </c>
      <c r="I111" s="52"/>
    </row>
    <row r="112" spans="1:9" x14ac:dyDescent="0.35">
      <c r="A112" s="51"/>
      <c r="B112" s="14" t="s">
        <v>2</v>
      </c>
      <c r="C112" s="20">
        <f>K25</f>
        <v>0.63</v>
      </c>
      <c r="D112" s="20">
        <f>K30</f>
        <v>0.54</v>
      </c>
      <c r="E112" s="20">
        <f>K37</f>
        <v>0.9</v>
      </c>
      <c r="F112" s="20">
        <f>K42</f>
        <v>0.45</v>
      </c>
      <c r="G112" s="20">
        <f>K47</f>
        <v>0.36</v>
      </c>
      <c r="H112" s="20">
        <f>PRODUCT(C112:G112)*$C$51</f>
        <v>2.7280638000000006E-2</v>
      </c>
      <c r="I112" s="52"/>
    </row>
    <row r="113" spans="1:9" x14ac:dyDescent="0.35">
      <c r="A113" s="53">
        <v>12</v>
      </c>
      <c r="B113" s="54"/>
      <c r="C113" s="19" t="s">
        <v>1</v>
      </c>
      <c r="D113" s="19" t="s">
        <v>12</v>
      </c>
      <c r="E113" s="19" t="s">
        <v>2</v>
      </c>
      <c r="F113" s="19" t="s">
        <v>2</v>
      </c>
      <c r="G113" s="19" t="s">
        <v>30</v>
      </c>
      <c r="H113" s="19" t="s">
        <v>2</v>
      </c>
      <c r="I113" s="52" t="str">
        <f>IF(H114&gt;H115,B114,B115)</f>
        <v>Tidak</v>
      </c>
    </row>
    <row r="114" spans="1:9" x14ac:dyDescent="0.35">
      <c r="A114" s="50" t="s">
        <v>40</v>
      </c>
      <c r="B114" s="14" t="s">
        <v>3</v>
      </c>
      <c r="C114" s="24">
        <f>I26</f>
        <v>0.66</v>
      </c>
      <c r="D114" s="24">
        <f>I30</f>
        <v>0.44</v>
      </c>
      <c r="E114" s="24">
        <f>I37</f>
        <v>0.44</v>
      </c>
      <c r="F114" s="24">
        <f>I42</f>
        <v>0.22</v>
      </c>
      <c r="G114" s="24">
        <f>I47</f>
        <v>0.55000000000000004</v>
      </c>
      <c r="H114" s="20">
        <f>PRODUCT(C114:G114)*$C$50</f>
        <v>6.9574032000000001E-3</v>
      </c>
      <c r="I114" s="52"/>
    </row>
    <row r="115" spans="1:9" x14ac:dyDescent="0.35">
      <c r="A115" s="51"/>
      <c r="B115" s="14" t="s">
        <v>2</v>
      </c>
      <c r="C115" s="20">
        <f>K26</f>
        <v>0.36</v>
      </c>
      <c r="D115" s="20">
        <f>K30</f>
        <v>0.54</v>
      </c>
      <c r="E115" s="20">
        <f>K37</f>
        <v>0.9</v>
      </c>
      <c r="F115" s="20">
        <f>K42</f>
        <v>0.45</v>
      </c>
      <c r="G115" s="20">
        <f>K47</f>
        <v>0.36</v>
      </c>
      <c r="H115" s="20">
        <f>PRODUCT(C115:G115)*$C$51</f>
        <v>1.5588936000000003E-2</v>
      </c>
      <c r="I115" s="52"/>
    </row>
    <row r="116" spans="1:9" x14ac:dyDescent="0.35">
      <c r="A116" s="53">
        <v>13</v>
      </c>
      <c r="B116" s="54"/>
      <c r="C116" s="19" t="s">
        <v>0</v>
      </c>
      <c r="D116" s="19" t="s">
        <v>13</v>
      </c>
      <c r="E116" s="19" t="s">
        <v>2</v>
      </c>
      <c r="F116" s="19" t="s">
        <v>3</v>
      </c>
      <c r="G116" s="19" t="s">
        <v>30</v>
      </c>
      <c r="H116" s="19" t="s">
        <v>2</v>
      </c>
      <c r="I116" s="52" t="str">
        <f>IF(H117&gt;H118,B117,B118)</f>
        <v>Tidak</v>
      </c>
    </row>
    <row r="117" spans="1:9" x14ac:dyDescent="0.35">
      <c r="A117" s="50" t="s">
        <v>40</v>
      </c>
      <c r="B117" s="14" t="s">
        <v>3</v>
      </c>
      <c r="C117" s="20">
        <f>I25</f>
        <v>0.33</v>
      </c>
      <c r="D117" s="20">
        <f>I31</f>
        <v>0.44</v>
      </c>
      <c r="E117" s="20">
        <f>I37</f>
        <v>0.44</v>
      </c>
      <c r="F117" s="20">
        <f>I41</f>
        <v>0.77</v>
      </c>
      <c r="G117" s="20">
        <f>I47</f>
        <v>0.55000000000000004</v>
      </c>
      <c r="H117" s="20">
        <f>PRODUCT(C117:G117)*$C$50</f>
        <v>1.2175455600000001E-2</v>
      </c>
      <c r="I117" s="52"/>
    </row>
    <row r="118" spans="1:9" x14ac:dyDescent="0.35">
      <c r="A118" s="51"/>
      <c r="B118" s="14" t="s">
        <v>2</v>
      </c>
      <c r="C118" s="20">
        <f>K25</f>
        <v>0.63</v>
      </c>
      <c r="D118" s="20">
        <f>K31</f>
        <v>0.27</v>
      </c>
      <c r="E118" s="20">
        <f>K37</f>
        <v>0.9</v>
      </c>
      <c r="F118" s="20">
        <f>K41</f>
        <v>0.54</v>
      </c>
      <c r="G118" s="20">
        <f>K47</f>
        <v>0.36</v>
      </c>
      <c r="H118" s="20">
        <f>PRODUCT(C118:G118)*$C$51</f>
        <v>1.6368382800000005E-2</v>
      </c>
      <c r="I118" s="52"/>
    </row>
    <row r="119" spans="1:9" x14ac:dyDescent="0.35">
      <c r="A119" s="53">
        <v>14</v>
      </c>
      <c r="B119" s="54"/>
      <c r="C119" s="19" t="s">
        <v>0</v>
      </c>
      <c r="D119" s="19" t="s">
        <v>12</v>
      </c>
      <c r="E119" s="19" t="s">
        <v>2</v>
      </c>
      <c r="F119" s="19" t="s">
        <v>3</v>
      </c>
      <c r="G119" s="19" t="s">
        <v>29</v>
      </c>
      <c r="H119" s="19" t="s">
        <v>2</v>
      </c>
      <c r="I119" s="52" t="str">
        <f>IF(H120&gt;H121,B120,B121)</f>
        <v>Tidak</v>
      </c>
    </row>
    <row r="120" spans="1:9" x14ac:dyDescent="0.35">
      <c r="A120" s="50" t="s">
        <v>40</v>
      </c>
      <c r="B120" s="14" t="s">
        <v>3</v>
      </c>
      <c r="C120" s="20">
        <f>I25</f>
        <v>0.33</v>
      </c>
      <c r="D120" s="20">
        <f>I30</f>
        <v>0.44</v>
      </c>
      <c r="E120" s="20">
        <f>I37</f>
        <v>0.44</v>
      </c>
      <c r="F120" s="20">
        <f>I41</f>
        <v>0.77</v>
      </c>
      <c r="G120" s="20">
        <f>I46</f>
        <v>0.44</v>
      </c>
      <c r="H120" s="20">
        <f>PRODUCT(C120:G120)*$C$50</f>
        <v>9.7403644800000012E-3</v>
      </c>
      <c r="I120" s="52"/>
    </row>
    <row r="121" spans="1:9" x14ac:dyDescent="0.35">
      <c r="A121" s="51"/>
      <c r="B121" s="14" t="s">
        <v>2</v>
      </c>
      <c r="C121" s="20">
        <f>K25</f>
        <v>0.63</v>
      </c>
      <c r="D121" s="20">
        <f>K30</f>
        <v>0.54</v>
      </c>
      <c r="E121" s="20">
        <f>K37</f>
        <v>0.9</v>
      </c>
      <c r="F121" s="20">
        <f>K41</f>
        <v>0.54</v>
      </c>
      <c r="G121" s="20">
        <f>K46</f>
        <v>0.63</v>
      </c>
      <c r="H121" s="20">
        <f>PRODUCT(C121:G121)*$C$51</f>
        <v>5.7289339800000012E-2</v>
      </c>
      <c r="I121" s="52"/>
    </row>
    <row r="122" spans="1:9" x14ac:dyDescent="0.35">
      <c r="A122" s="53">
        <v>15</v>
      </c>
      <c r="B122" s="54"/>
      <c r="C122" s="19" t="s">
        <v>0</v>
      </c>
      <c r="D122" s="19" t="s">
        <v>12</v>
      </c>
      <c r="E122" s="19" t="s">
        <v>2</v>
      </c>
      <c r="F122" s="19" t="s">
        <v>2</v>
      </c>
      <c r="G122" s="19" t="s">
        <v>29</v>
      </c>
      <c r="H122" s="19" t="s">
        <v>2</v>
      </c>
      <c r="I122" s="52" t="str">
        <f>IF(H123&gt;H124,B123,B124)</f>
        <v>Tidak</v>
      </c>
    </row>
    <row r="123" spans="1:9" x14ac:dyDescent="0.35">
      <c r="A123" s="50" t="s">
        <v>40</v>
      </c>
      <c r="B123" s="14" t="s">
        <v>3</v>
      </c>
      <c r="C123" s="24">
        <f>I25</f>
        <v>0.33</v>
      </c>
      <c r="D123" s="24">
        <f>I30</f>
        <v>0.44</v>
      </c>
      <c r="E123" s="24">
        <f>I37</f>
        <v>0.44</v>
      </c>
      <c r="F123" s="24">
        <f>I42</f>
        <v>0.22</v>
      </c>
      <c r="G123" s="24">
        <f>I46</f>
        <v>0.44</v>
      </c>
      <c r="H123" s="20">
        <f>PRODUCT(C123:G123)*$C$50</f>
        <v>2.7829612800000002E-3</v>
      </c>
      <c r="I123" s="52"/>
    </row>
    <row r="124" spans="1:9" x14ac:dyDescent="0.35">
      <c r="A124" s="51"/>
      <c r="B124" s="14" t="s">
        <v>2</v>
      </c>
      <c r="C124" s="20">
        <f>K25</f>
        <v>0.63</v>
      </c>
      <c r="D124" s="20">
        <f>K30</f>
        <v>0.54</v>
      </c>
      <c r="E124" s="20">
        <f>K37</f>
        <v>0.9</v>
      </c>
      <c r="F124" s="20">
        <f>K42</f>
        <v>0.45</v>
      </c>
      <c r="G124" s="20">
        <f>K46</f>
        <v>0.63</v>
      </c>
      <c r="H124" s="20">
        <f>PRODUCT(C124:G124)*$C$51</f>
        <v>4.7741116500000014E-2</v>
      </c>
      <c r="I124" s="52"/>
    </row>
    <row r="125" spans="1:9" x14ac:dyDescent="0.35">
      <c r="A125" s="53">
        <v>16</v>
      </c>
      <c r="B125" s="54"/>
      <c r="C125" s="19" t="s">
        <v>1</v>
      </c>
      <c r="D125" s="19" t="s">
        <v>12</v>
      </c>
      <c r="E125" s="19" t="s">
        <v>2</v>
      </c>
      <c r="F125" s="19" t="s">
        <v>3</v>
      </c>
      <c r="G125" s="19" t="s">
        <v>29</v>
      </c>
      <c r="H125" s="19" t="s">
        <v>2</v>
      </c>
      <c r="I125" s="52" t="str">
        <f>IF(H126&gt;H127,B126,B127)</f>
        <v>Tidak</v>
      </c>
    </row>
    <row r="126" spans="1:9" x14ac:dyDescent="0.35">
      <c r="A126" s="50" t="s">
        <v>40</v>
      </c>
      <c r="B126" s="14" t="s">
        <v>3</v>
      </c>
      <c r="C126" s="20">
        <f>I26</f>
        <v>0.66</v>
      </c>
      <c r="D126" s="20">
        <f>I30</f>
        <v>0.44</v>
      </c>
      <c r="E126" s="20">
        <f>I37</f>
        <v>0.44</v>
      </c>
      <c r="F126" s="20">
        <f>I41</f>
        <v>0.77</v>
      </c>
      <c r="G126" s="20">
        <f>I46</f>
        <v>0.44</v>
      </c>
      <c r="H126" s="20">
        <f>PRODUCT(C126:G126)*$C$50</f>
        <v>1.9480728960000002E-2</v>
      </c>
      <c r="I126" s="52"/>
    </row>
    <row r="127" spans="1:9" x14ac:dyDescent="0.35">
      <c r="A127" s="51"/>
      <c r="B127" s="14" t="s">
        <v>2</v>
      </c>
      <c r="C127" s="20">
        <f>K26</f>
        <v>0.36</v>
      </c>
      <c r="D127" s="20">
        <f>K30</f>
        <v>0.54</v>
      </c>
      <c r="E127" s="20">
        <f>K37</f>
        <v>0.9</v>
      </c>
      <c r="F127" s="20">
        <f>K41</f>
        <v>0.54</v>
      </c>
      <c r="G127" s="20">
        <f>K46</f>
        <v>0.63</v>
      </c>
      <c r="H127" s="20">
        <f>PRODUCT(C127:G127)*$C$51</f>
        <v>3.2736765600000009E-2</v>
      </c>
      <c r="I127" s="52"/>
    </row>
    <row r="128" spans="1:9" x14ac:dyDescent="0.35">
      <c r="A128" s="53">
        <v>17</v>
      </c>
      <c r="B128" s="54"/>
      <c r="C128" s="19" t="s">
        <v>1</v>
      </c>
      <c r="D128" s="19" t="s">
        <v>12</v>
      </c>
      <c r="E128" s="19" t="s">
        <v>2</v>
      </c>
      <c r="F128" s="19" t="s">
        <v>2</v>
      </c>
      <c r="G128" s="19" t="s">
        <v>29</v>
      </c>
      <c r="H128" s="19" t="s">
        <v>2</v>
      </c>
      <c r="I128" s="52" t="str">
        <f>IF(H129&gt;H130,B129,B130)</f>
        <v>Tidak</v>
      </c>
    </row>
    <row r="129" spans="1:9" x14ac:dyDescent="0.35">
      <c r="A129" s="50" t="s">
        <v>40</v>
      </c>
      <c r="B129" s="14" t="s">
        <v>3</v>
      </c>
      <c r="C129" s="24">
        <f>I26</f>
        <v>0.66</v>
      </c>
      <c r="D129" s="24">
        <f>I30</f>
        <v>0.44</v>
      </c>
      <c r="E129" s="24">
        <f>I37</f>
        <v>0.44</v>
      </c>
      <c r="F129" s="24">
        <f>I42</f>
        <v>0.22</v>
      </c>
      <c r="G129" s="24">
        <f>I46</f>
        <v>0.44</v>
      </c>
      <c r="H129" s="20">
        <f>PRODUCT(C129:G129)*$C$50</f>
        <v>5.5659225600000004E-3</v>
      </c>
      <c r="I129" s="52"/>
    </row>
    <row r="130" spans="1:9" x14ac:dyDescent="0.35">
      <c r="A130" s="51"/>
      <c r="B130" s="14" t="s">
        <v>2</v>
      </c>
      <c r="C130" s="20">
        <f>K26</f>
        <v>0.36</v>
      </c>
      <c r="D130" s="20">
        <f>K30</f>
        <v>0.54</v>
      </c>
      <c r="E130" s="20">
        <f>K37</f>
        <v>0.9</v>
      </c>
      <c r="F130" s="20">
        <f>K42</f>
        <v>0.45</v>
      </c>
      <c r="G130" s="20">
        <f>K46</f>
        <v>0.63</v>
      </c>
      <c r="H130" s="20">
        <f>PRODUCT(C130:G130)*$C$51</f>
        <v>2.7280638000000006E-2</v>
      </c>
      <c r="I130" s="52"/>
    </row>
    <row r="131" spans="1:9" x14ac:dyDescent="0.35">
      <c r="A131" s="53">
        <v>18</v>
      </c>
      <c r="B131" s="54"/>
      <c r="C131" s="19" t="s">
        <v>0</v>
      </c>
      <c r="D131" s="19" t="s">
        <v>13</v>
      </c>
      <c r="E131" s="19" t="s">
        <v>2</v>
      </c>
      <c r="F131" s="19" t="s">
        <v>3</v>
      </c>
      <c r="G131" s="19" t="s">
        <v>29</v>
      </c>
      <c r="H131" s="19" t="s">
        <v>2</v>
      </c>
      <c r="I131" s="52" t="str">
        <f>IF(H132&gt;H133,B132,B133)</f>
        <v>Tidak</v>
      </c>
    </row>
    <row r="132" spans="1:9" x14ac:dyDescent="0.35">
      <c r="A132" s="50" t="s">
        <v>40</v>
      </c>
      <c r="B132" s="14" t="s">
        <v>3</v>
      </c>
      <c r="C132" s="20">
        <f>I25</f>
        <v>0.33</v>
      </c>
      <c r="D132" s="20">
        <f>I31</f>
        <v>0.44</v>
      </c>
      <c r="E132" s="20">
        <f>I37</f>
        <v>0.44</v>
      </c>
      <c r="F132" s="20">
        <f>I41</f>
        <v>0.77</v>
      </c>
      <c r="G132" s="20">
        <f>I46</f>
        <v>0.44</v>
      </c>
      <c r="H132" s="20">
        <f>PRODUCT(C132:G132)*$C$50</f>
        <v>9.7403644800000012E-3</v>
      </c>
      <c r="I132" s="52"/>
    </row>
    <row r="133" spans="1:9" x14ac:dyDescent="0.35">
      <c r="A133" s="51"/>
      <c r="B133" s="14" t="s">
        <v>2</v>
      </c>
      <c r="C133" s="20">
        <f>K25</f>
        <v>0.63</v>
      </c>
      <c r="D133" s="20">
        <f>K31</f>
        <v>0.27</v>
      </c>
      <c r="E133" s="20">
        <f>K37</f>
        <v>0.9</v>
      </c>
      <c r="F133" s="20">
        <f>K41</f>
        <v>0.54</v>
      </c>
      <c r="G133" s="20">
        <f>K46</f>
        <v>0.63</v>
      </c>
      <c r="H133" s="20">
        <f>PRODUCT(C133:G133)*$C$51</f>
        <v>2.8644669900000006E-2</v>
      </c>
      <c r="I133" s="52"/>
    </row>
    <row r="134" spans="1:9" x14ac:dyDescent="0.35">
      <c r="A134" s="53">
        <v>19</v>
      </c>
      <c r="B134" s="53"/>
      <c r="C134" s="19" t="s">
        <v>0</v>
      </c>
      <c r="D134" s="19" t="s">
        <v>13</v>
      </c>
      <c r="E134" s="19" t="s">
        <v>3</v>
      </c>
      <c r="F134" s="19" t="s">
        <v>3</v>
      </c>
      <c r="G134" s="19" t="s">
        <v>29</v>
      </c>
      <c r="H134" s="19" t="s">
        <v>2</v>
      </c>
      <c r="I134" s="60" t="str">
        <f>IF(H135&gt;H136,B135,B136)</f>
        <v>Ya</v>
      </c>
    </row>
    <row r="135" spans="1:9" x14ac:dyDescent="0.35">
      <c r="A135" s="50" t="s">
        <v>40</v>
      </c>
      <c r="B135" s="14" t="s">
        <v>3</v>
      </c>
      <c r="C135" s="20">
        <f>I25</f>
        <v>0.33</v>
      </c>
      <c r="D135" s="20">
        <f>I31</f>
        <v>0.44</v>
      </c>
      <c r="E135" s="20">
        <f>I36</f>
        <v>0.55000000000000004</v>
      </c>
      <c r="F135" s="20">
        <f>I41</f>
        <v>0.77</v>
      </c>
      <c r="G135" s="20">
        <f>I46</f>
        <v>0.44</v>
      </c>
      <c r="H135" s="20">
        <f>PRODUCT(C135:G135)*$C$50</f>
        <v>1.2175455600000001E-2</v>
      </c>
      <c r="I135" s="60"/>
    </row>
    <row r="136" spans="1:9" x14ac:dyDescent="0.35">
      <c r="A136" s="50"/>
      <c r="B136" s="14" t="s">
        <v>2</v>
      </c>
      <c r="C136" s="20">
        <f>K25</f>
        <v>0.63</v>
      </c>
      <c r="D136" s="20">
        <f>K31</f>
        <v>0.27</v>
      </c>
      <c r="E136" s="20">
        <f>K36</f>
        <v>0.09</v>
      </c>
      <c r="F136" s="20">
        <f>K41</f>
        <v>0.54</v>
      </c>
      <c r="G136" s="20">
        <f>K46</f>
        <v>0.63</v>
      </c>
      <c r="H136" s="20">
        <f>PRODUCT(C136:G136)*$C$51</f>
        <v>2.8644669900000008E-3</v>
      </c>
      <c r="I136" s="60"/>
    </row>
    <row r="137" spans="1:9" x14ac:dyDescent="0.35">
      <c r="A137" s="53">
        <v>20</v>
      </c>
      <c r="B137" s="54"/>
      <c r="C137" s="19" t="s">
        <v>1</v>
      </c>
      <c r="D137" s="19" t="s">
        <v>13</v>
      </c>
      <c r="E137" s="19" t="s">
        <v>3</v>
      </c>
      <c r="F137" s="19" t="s">
        <v>2</v>
      </c>
      <c r="G137" s="19" t="s">
        <v>30</v>
      </c>
      <c r="H137" s="19" t="s">
        <v>3</v>
      </c>
      <c r="I137" s="55" t="str">
        <f>IF(H138&gt;H139,B138,B139)</f>
        <v>Ya</v>
      </c>
    </row>
    <row r="138" spans="1:9" x14ac:dyDescent="0.35">
      <c r="A138" s="50" t="s">
        <v>40</v>
      </c>
      <c r="B138" s="14" t="s">
        <v>3</v>
      </c>
      <c r="C138" s="20">
        <f>I26</f>
        <v>0.66</v>
      </c>
      <c r="D138" s="20">
        <f>I31</f>
        <v>0.44</v>
      </c>
      <c r="E138" s="20">
        <f>I36</f>
        <v>0.55000000000000004</v>
      </c>
      <c r="F138" s="20">
        <f>I41</f>
        <v>0.77</v>
      </c>
      <c r="G138" s="20">
        <f>I46</f>
        <v>0.44</v>
      </c>
      <c r="H138" s="20">
        <f>PRODUCT(C138:G138)*$C$50</f>
        <v>2.4350911200000002E-2</v>
      </c>
      <c r="I138" s="56"/>
    </row>
    <row r="139" spans="1:9" x14ac:dyDescent="0.35">
      <c r="A139" s="51"/>
      <c r="B139" s="14" t="s">
        <v>2</v>
      </c>
      <c r="C139" s="20">
        <f>K26</f>
        <v>0.36</v>
      </c>
      <c r="D139" s="20">
        <f>K31</f>
        <v>0.27</v>
      </c>
      <c r="E139" s="20">
        <f>K36</f>
        <v>0.09</v>
      </c>
      <c r="F139" s="20">
        <f>K41</f>
        <v>0.54</v>
      </c>
      <c r="G139" s="20">
        <f>K46</f>
        <v>0.63</v>
      </c>
      <c r="H139" s="20">
        <f>PRODUCT(C139:G139)*$C$51</f>
        <v>1.6368382800000002E-3</v>
      </c>
      <c r="I139" s="57"/>
    </row>
    <row r="153" ht="24" customHeight="1" x14ac:dyDescent="0.35"/>
  </sheetData>
  <mergeCells count="96">
    <mergeCell ref="H28:K28"/>
    <mergeCell ref="H23:K23"/>
    <mergeCell ref="A135:A136"/>
    <mergeCell ref="I134:I136"/>
    <mergeCell ref="A134:B134"/>
    <mergeCell ref="A120:A121"/>
    <mergeCell ref="A122:B122"/>
    <mergeCell ref="I122:I124"/>
    <mergeCell ref="A123:A124"/>
    <mergeCell ref="A113:B113"/>
    <mergeCell ref="I113:I115"/>
    <mergeCell ref="A114:A115"/>
    <mergeCell ref="A116:B116"/>
    <mergeCell ref="I116:I118"/>
    <mergeCell ref="A117:A118"/>
    <mergeCell ref="A107:B107"/>
    <mergeCell ref="A137:B137"/>
    <mergeCell ref="I137:I139"/>
    <mergeCell ref="A138:A139"/>
    <mergeCell ref="J67:K68"/>
    <mergeCell ref="J69:K72"/>
    <mergeCell ref="A131:B131"/>
    <mergeCell ref="I131:I133"/>
    <mergeCell ref="A132:A133"/>
    <mergeCell ref="A125:B125"/>
    <mergeCell ref="I125:I127"/>
    <mergeCell ref="A126:A127"/>
    <mergeCell ref="A128:B128"/>
    <mergeCell ref="I128:I130"/>
    <mergeCell ref="A129:A130"/>
    <mergeCell ref="A119:B119"/>
    <mergeCell ref="I119:I121"/>
    <mergeCell ref="I107:I109"/>
    <mergeCell ref="A108:A109"/>
    <mergeCell ref="A110:B110"/>
    <mergeCell ref="I110:I112"/>
    <mergeCell ref="A111:A112"/>
    <mergeCell ref="A101:B101"/>
    <mergeCell ref="I101:I103"/>
    <mergeCell ref="A102:A103"/>
    <mergeCell ref="A104:B104"/>
    <mergeCell ref="I104:I106"/>
    <mergeCell ref="A105:A106"/>
    <mergeCell ref="A95:B95"/>
    <mergeCell ref="I95:I97"/>
    <mergeCell ref="A96:A97"/>
    <mergeCell ref="A98:B98"/>
    <mergeCell ref="I98:I100"/>
    <mergeCell ref="A99:A100"/>
    <mergeCell ref="A89:B89"/>
    <mergeCell ref="I89:I91"/>
    <mergeCell ref="A90:A91"/>
    <mergeCell ref="A92:B92"/>
    <mergeCell ref="I92:I94"/>
    <mergeCell ref="A93:A94"/>
    <mergeCell ref="A84:A85"/>
    <mergeCell ref="I83:I85"/>
    <mergeCell ref="A86:B86"/>
    <mergeCell ref="I86:I88"/>
    <mergeCell ref="A87:A88"/>
    <mergeCell ref="A83:B83"/>
    <mergeCell ref="H44:K44"/>
    <mergeCell ref="H39:K39"/>
    <mergeCell ref="H34:K34"/>
    <mergeCell ref="J1:K1"/>
    <mergeCell ref="A23:B24"/>
    <mergeCell ref="C23:D23"/>
    <mergeCell ref="F23:G24"/>
    <mergeCell ref="A25:A26"/>
    <mergeCell ref="F25:F26"/>
    <mergeCell ref="A34:B35"/>
    <mergeCell ref="C34:D34"/>
    <mergeCell ref="F34:G35"/>
    <mergeCell ref="A36:A37"/>
    <mergeCell ref="F36:F37"/>
    <mergeCell ref="A28:B29"/>
    <mergeCell ref="C28:D28"/>
    <mergeCell ref="F28:G29"/>
    <mergeCell ref="A30:A32"/>
    <mergeCell ref="F30:F32"/>
    <mergeCell ref="A39:B40"/>
    <mergeCell ref="C39:D39"/>
    <mergeCell ref="F39:G40"/>
    <mergeCell ref="A41:A42"/>
    <mergeCell ref="F41:F42"/>
    <mergeCell ref="A44:B45"/>
    <mergeCell ref="C44:D44"/>
    <mergeCell ref="F44:G45"/>
    <mergeCell ref="A46:A47"/>
    <mergeCell ref="F46:F47"/>
    <mergeCell ref="A79:B80"/>
    <mergeCell ref="A81:A82"/>
    <mergeCell ref="J55:K55"/>
    <mergeCell ref="A55:H55"/>
    <mergeCell ref="B49:D49"/>
    <mergeCell ref="I80:I82"/>
  </mergeCells>
  <phoneticPr fontId="18" type="noConversion"/>
  <conditionalFormatting sqref="A1:A21 C2:D21">
    <cfRule type="cellIs" priority="7" operator="equal">
      <formula>"A1"</formula>
    </cfRule>
  </conditionalFormatting>
  <conditionalFormatting sqref="B57:B76">
    <cfRule type="cellIs" priority="5" operator="equal">
      <formula>"A1"</formula>
    </cfRule>
  </conditionalFormatting>
  <conditionalFormatting sqref="C57:C76">
    <cfRule type="cellIs" priority="2" operator="equal">
      <formula>"A1"</formula>
    </cfRule>
  </conditionalFormatting>
  <conditionalFormatting sqref="D57:D76">
    <cfRule type="cellIs" priority="1" operator="equal">
      <formula>"A1"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5E7-0D1D-49AD-B6BD-E47ED560C8B9}">
  <dimension ref="A1:G21"/>
  <sheetViews>
    <sheetView topLeftCell="A7" workbookViewId="0">
      <selection activeCell="G4" sqref="G4"/>
    </sheetView>
  </sheetViews>
  <sheetFormatPr defaultRowHeight="14.5" x14ac:dyDescent="0.35"/>
  <cols>
    <col min="1" max="7" width="14.453125" customWidth="1"/>
  </cols>
  <sheetData>
    <row r="1" spans="1:7" x14ac:dyDescent="0.35">
      <c r="A1" s="10" t="s">
        <v>39</v>
      </c>
      <c r="B1" s="10" t="s">
        <v>17</v>
      </c>
      <c r="C1" s="10" t="s">
        <v>19</v>
      </c>
      <c r="D1" s="10" t="s">
        <v>20</v>
      </c>
      <c r="E1" s="10" t="s">
        <v>21</v>
      </c>
      <c r="F1" s="10" t="s">
        <v>31</v>
      </c>
      <c r="G1" s="10" t="s">
        <v>9</v>
      </c>
    </row>
    <row r="2" spans="1:7" x14ac:dyDescent="0.35">
      <c r="A2" s="68">
        <v>1</v>
      </c>
      <c r="B2" s="68" t="s">
        <v>0</v>
      </c>
      <c r="C2" s="68" t="s">
        <v>12</v>
      </c>
      <c r="D2" s="68" t="s">
        <v>2</v>
      </c>
      <c r="E2" s="68" t="s">
        <v>3</v>
      </c>
      <c r="F2" s="68" t="s">
        <v>30</v>
      </c>
      <c r="G2" s="68" t="s">
        <v>3</v>
      </c>
    </row>
    <row r="3" spans="1:7" x14ac:dyDescent="0.35">
      <c r="A3" s="69">
        <v>2</v>
      </c>
      <c r="B3" s="69" t="s">
        <v>1</v>
      </c>
      <c r="C3" s="69" t="s">
        <v>12</v>
      </c>
      <c r="D3" s="69" t="s">
        <v>2</v>
      </c>
      <c r="E3" s="69" t="s">
        <v>3</v>
      </c>
      <c r="F3" s="69" t="s">
        <v>30</v>
      </c>
      <c r="G3" s="69" t="s">
        <v>3</v>
      </c>
    </row>
    <row r="4" spans="1:7" x14ac:dyDescent="0.35">
      <c r="A4" s="68">
        <v>3</v>
      </c>
      <c r="B4" s="68" t="s">
        <v>1</v>
      </c>
      <c r="C4" s="68" t="s">
        <v>13</v>
      </c>
      <c r="D4" s="68" t="s">
        <v>3</v>
      </c>
      <c r="E4" s="68" t="s">
        <v>3</v>
      </c>
      <c r="F4" s="68" t="s">
        <v>30</v>
      </c>
      <c r="G4" s="68" t="s">
        <v>3</v>
      </c>
    </row>
    <row r="5" spans="1:7" x14ac:dyDescent="0.35">
      <c r="A5" s="69">
        <v>4</v>
      </c>
      <c r="B5" s="69" t="s">
        <v>0</v>
      </c>
      <c r="C5" s="69" t="s">
        <v>14</v>
      </c>
      <c r="D5" s="69" t="s">
        <v>2</v>
      </c>
      <c r="E5" s="69" t="s">
        <v>3</v>
      </c>
      <c r="F5" s="69" t="s">
        <v>29</v>
      </c>
      <c r="G5" s="69" t="s">
        <v>2</v>
      </c>
    </row>
    <row r="6" spans="1:7" x14ac:dyDescent="0.35">
      <c r="A6" s="68">
        <v>5</v>
      </c>
      <c r="B6" s="68" t="s">
        <v>0</v>
      </c>
      <c r="C6" s="68" t="s">
        <v>14</v>
      </c>
      <c r="D6" s="68" t="s">
        <v>3</v>
      </c>
      <c r="E6" s="68" t="s">
        <v>2</v>
      </c>
      <c r="F6" s="68" t="s">
        <v>30</v>
      </c>
      <c r="G6" s="68" t="s">
        <v>3</v>
      </c>
    </row>
    <row r="7" spans="1:7" x14ac:dyDescent="0.35">
      <c r="A7" s="69">
        <v>6</v>
      </c>
      <c r="B7" s="69" t="s">
        <v>1</v>
      </c>
      <c r="C7" s="69" t="s">
        <v>14</v>
      </c>
      <c r="D7" s="69" t="s">
        <v>2</v>
      </c>
      <c r="E7" s="69" t="s">
        <v>2</v>
      </c>
      <c r="F7" s="69" t="s">
        <v>30</v>
      </c>
      <c r="G7" s="69" t="s">
        <v>2</v>
      </c>
    </row>
    <row r="8" spans="1:7" x14ac:dyDescent="0.35">
      <c r="A8" s="68">
        <v>7</v>
      </c>
      <c r="B8" s="68" t="s">
        <v>1</v>
      </c>
      <c r="C8" s="68" t="s">
        <v>12</v>
      </c>
      <c r="D8" s="68" t="s">
        <v>2</v>
      </c>
      <c r="E8" s="68" t="s">
        <v>3</v>
      </c>
      <c r="F8" s="68" t="s">
        <v>29</v>
      </c>
      <c r="G8" s="68" t="s">
        <v>3</v>
      </c>
    </row>
    <row r="9" spans="1:7" x14ac:dyDescent="0.35">
      <c r="A9" s="69">
        <v>8</v>
      </c>
      <c r="B9" s="69" t="s">
        <v>1</v>
      </c>
      <c r="C9" s="69" t="s">
        <v>12</v>
      </c>
      <c r="D9" s="69" t="s">
        <v>3</v>
      </c>
      <c r="E9" s="69" t="s">
        <v>3</v>
      </c>
      <c r="F9" s="69" t="s">
        <v>29</v>
      </c>
      <c r="G9" s="69" t="s">
        <v>3</v>
      </c>
    </row>
    <row r="10" spans="1:7" x14ac:dyDescent="0.35">
      <c r="A10" s="68">
        <v>9</v>
      </c>
      <c r="B10" s="68" t="s">
        <v>0</v>
      </c>
      <c r="C10" s="68" t="s">
        <v>13</v>
      </c>
      <c r="D10" s="68" t="s">
        <v>3</v>
      </c>
      <c r="E10" s="68" t="s">
        <v>3</v>
      </c>
      <c r="F10" s="68" t="s">
        <v>29</v>
      </c>
      <c r="G10" s="68" t="s">
        <v>3</v>
      </c>
    </row>
    <row r="11" spans="1:7" x14ac:dyDescent="0.35">
      <c r="A11" s="69">
        <v>10</v>
      </c>
      <c r="B11" s="69" t="s">
        <v>1</v>
      </c>
      <c r="C11" s="69" t="s">
        <v>13</v>
      </c>
      <c r="D11" s="69" t="s">
        <v>2</v>
      </c>
      <c r="E11" s="69" t="s">
        <v>3</v>
      </c>
      <c r="F11" s="69" t="s">
        <v>29</v>
      </c>
      <c r="G11" s="69" t="s">
        <v>3</v>
      </c>
    </row>
    <row r="12" spans="1:7" x14ac:dyDescent="0.35">
      <c r="A12" s="68">
        <v>11</v>
      </c>
      <c r="B12" s="68" t="s">
        <v>0</v>
      </c>
      <c r="C12" s="68" t="s">
        <v>12</v>
      </c>
      <c r="D12" s="68" t="s">
        <v>2</v>
      </c>
      <c r="E12" s="68" t="s">
        <v>2</v>
      </c>
      <c r="F12" s="68" t="s">
        <v>30</v>
      </c>
      <c r="G12" s="68" t="s">
        <v>2</v>
      </c>
    </row>
    <row r="13" spans="1:7" x14ac:dyDescent="0.35">
      <c r="A13" s="69">
        <v>12</v>
      </c>
      <c r="B13" s="69" t="s">
        <v>1</v>
      </c>
      <c r="C13" s="69" t="s">
        <v>12</v>
      </c>
      <c r="D13" s="69" t="s">
        <v>2</v>
      </c>
      <c r="E13" s="69" t="s">
        <v>2</v>
      </c>
      <c r="F13" s="69" t="s">
        <v>30</v>
      </c>
      <c r="G13" s="69" t="s">
        <v>2</v>
      </c>
    </row>
    <row r="14" spans="1:7" x14ac:dyDescent="0.35">
      <c r="A14" s="68">
        <v>13</v>
      </c>
      <c r="B14" s="68" t="s">
        <v>0</v>
      </c>
      <c r="C14" s="68" t="s">
        <v>13</v>
      </c>
      <c r="D14" s="68" t="s">
        <v>2</v>
      </c>
      <c r="E14" s="68" t="s">
        <v>3</v>
      </c>
      <c r="F14" s="68" t="s">
        <v>30</v>
      </c>
      <c r="G14" s="68" t="s">
        <v>2</v>
      </c>
    </row>
    <row r="15" spans="1:7" x14ac:dyDescent="0.35">
      <c r="A15" s="69">
        <v>14</v>
      </c>
      <c r="B15" s="69" t="s">
        <v>0</v>
      </c>
      <c r="C15" s="69" t="s">
        <v>12</v>
      </c>
      <c r="D15" s="69" t="s">
        <v>2</v>
      </c>
      <c r="E15" s="69" t="s">
        <v>3</v>
      </c>
      <c r="F15" s="69" t="s">
        <v>29</v>
      </c>
      <c r="G15" s="69" t="s">
        <v>2</v>
      </c>
    </row>
    <row r="16" spans="1:7" x14ac:dyDescent="0.35">
      <c r="A16" s="68">
        <v>15</v>
      </c>
      <c r="B16" s="68" t="s">
        <v>0</v>
      </c>
      <c r="C16" s="68" t="s">
        <v>12</v>
      </c>
      <c r="D16" s="68" t="s">
        <v>2</v>
      </c>
      <c r="E16" s="68" t="s">
        <v>2</v>
      </c>
      <c r="F16" s="68" t="s">
        <v>29</v>
      </c>
      <c r="G16" s="68" t="s">
        <v>2</v>
      </c>
    </row>
    <row r="17" spans="1:7" x14ac:dyDescent="0.35">
      <c r="A17" s="69">
        <v>16</v>
      </c>
      <c r="B17" s="69" t="s">
        <v>1</v>
      </c>
      <c r="C17" s="69" t="s">
        <v>12</v>
      </c>
      <c r="D17" s="69" t="s">
        <v>2</v>
      </c>
      <c r="E17" s="69" t="s">
        <v>3</v>
      </c>
      <c r="F17" s="69" t="s">
        <v>29</v>
      </c>
      <c r="G17" s="69" t="s">
        <v>2</v>
      </c>
    </row>
    <row r="18" spans="1:7" x14ac:dyDescent="0.35">
      <c r="A18" s="68">
        <v>17</v>
      </c>
      <c r="B18" s="68" t="s">
        <v>1</v>
      </c>
      <c r="C18" s="68" t="s">
        <v>12</v>
      </c>
      <c r="D18" s="68" t="s">
        <v>2</v>
      </c>
      <c r="E18" s="68" t="s">
        <v>2</v>
      </c>
      <c r="F18" s="68" t="s">
        <v>29</v>
      </c>
      <c r="G18" s="68" t="s">
        <v>2</v>
      </c>
    </row>
    <row r="19" spans="1:7" x14ac:dyDescent="0.35">
      <c r="A19" s="69">
        <v>18</v>
      </c>
      <c r="B19" s="69" t="s">
        <v>0</v>
      </c>
      <c r="C19" s="69" t="s">
        <v>13</v>
      </c>
      <c r="D19" s="69" t="s">
        <v>2</v>
      </c>
      <c r="E19" s="69" t="s">
        <v>3</v>
      </c>
      <c r="F19" s="69" t="s">
        <v>29</v>
      </c>
      <c r="G19" s="69" t="s">
        <v>2</v>
      </c>
    </row>
    <row r="20" spans="1:7" x14ac:dyDescent="0.35">
      <c r="A20" s="68">
        <v>19</v>
      </c>
      <c r="B20" s="68" t="s">
        <v>0</v>
      </c>
      <c r="C20" s="68" t="s">
        <v>13</v>
      </c>
      <c r="D20" s="68" t="s">
        <v>3</v>
      </c>
      <c r="E20" s="68" t="s">
        <v>3</v>
      </c>
      <c r="F20" s="68" t="s">
        <v>29</v>
      </c>
      <c r="G20" s="68" t="s">
        <v>2</v>
      </c>
    </row>
    <row r="21" spans="1:7" x14ac:dyDescent="0.35">
      <c r="A21" s="70">
        <v>20</v>
      </c>
      <c r="B21" s="70" t="s">
        <v>1</v>
      </c>
      <c r="C21" s="70" t="s">
        <v>13</v>
      </c>
      <c r="D21" s="70" t="s">
        <v>3</v>
      </c>
      <c r="E21" s="70" t="s">
        <v>2</v>
      </c>
      <c r="F21" s="70" t="s">
        <v>30</v>
      </c>
      <c r="G21" s="70" t="s">
        <v>3</v>
      </c>
    </row>
  </sheetData>
  <conditionalFormatting sqref="B2:B21">
    <cfRule type="cellIs" priority="3" operator="equal">
      <formula>"A1"</formula>
    </cfRule>
  </conditionalFormatting>
  <conditionalFormatting sqref="C2:C21">
    <cfRule type="cellIs" priority="2" operator="equal">
      <formula>"A1"</formula>
    </cfRule>
  </conditionalFormatting>
  <conditionalFormatting sqref="D2:D21">
    <cfRule type="cellIs" priority="1" operator="equal">
      <formula>"A1"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A39-F2B8-4A72-BE6A-2B6D7673FEB4}">
  <dimension ref="A1:K57"/>
  <sheetViews>
    <sheetView topLeftCell="A7" workbookViewId="0">
      <selection activeCell="C14" sqref="C14"/>
    </sheetView>
  </sheetViews>
  <sheetFormatPr defaultRowHeight="14.5" x14ac:dyDescent="0.35"/>
  <cols>
    <col min="1" max="1" width="18.36328125" customWidth="1"/>
    <col min="3" max="3" width="12.26953125" customWidth="1"/>
    <col min="5" max="5" width="15.81640625" customWidth="1"/>
    <col min="6" max="6" width="14.54296875" customWidth="1"/>
    <col min="7" max="7" width="13" customWidth="1"/>
    <col min="8" max="8" width="11.6328125" customWidth="1"/>
    <col min="9" max="9" width="11.453125" customWidth="1"/>
    <col min="11" max="11" width="23" customWidth="1"/>
  </cols>
  <sheetData>
    <row r="1" spans="1:11" x14ac:dyDescent="0.35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31</v>
      </c>
      <c r="H1" s="11" t="s">
        <v>9</v>
      </c>
      <c r="J1" s="35" t="s">
        <v>16</v>
      </c>
      <c r="K1" s="35"/>
    </row>
    <row r="2" spans="1:11" x14ac:dyDescent="0.35">
      <c r="A2" s="7" t="s">
        <v>1</v>
      </c>
      <c r="B2" s="7">
        <v>47</v>
      </c>
      <c r="C2" s="7" t="s">
        <v>13</v>
      </c>
      <c r="D2" s="7" t="s">
        <v>3</v>
      </c>
      <c r="E2" s="7" t="s">
        <v>3</v>
      </c>
      <c r="F2" s="7">
        <v>145</v>
      </c>
      <c r="G2" s="7" t="s">
        <v>29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0</v>
      </c>
      <c r="B3" s="7">
        <v>67</v>
      </c>
      <c r="C3" s="7" t="s">
        <v>12</v>
      </c>
      <c r="D3" s="7" t="s">
        <v>3</v>
      </c>
      <c r="E3" s="7" t="s">
        <v>3</v>
      </c>
      <c r="F3" s="7">
        <v>130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62</v>
      </c>
      <c r="C4" s="7" t="s">
        <v>14</v>
      </c>
      <c r="D4" s="7" t="s">
        <v>2</v>
      </c>
      <c r="E4" s="7" t="s">
        <v>3</v>
      </c>
      <c r="F4" s="7">
        <v>159</v>
      </c>
      <c r="G4" s="7" t="s">
        <v>29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1</v>
      </c>
      <c r="B5" s="7">
        <v>42</v>
      </c>
      <c r="C5" s="7" t="s">
        <v>13</v>
      </c>
      <c r="D5" s="7" t="s">
        <v>3</v>
      </c>
      <c r="E5" s="7" t="s">
        <v>3</v>
      </c>
      <c r="F5" s="7">
        <v>160</v>
      </c>
      <c r="G5" s="7" t="s">
        <v>29</v>
      </c>
      <c r="H5" s="7" t="s">
        <v>2</v>
      </c>
      <c r="J5" s="4" t="s">
        <v>20</v>
      </c>
      <c r="K5" s="4" t="s">
        <v>24</v>
      </c>
    </row>
    <row r="6" spans="1:11" x14ac:dyDescent="0.35">
      <c r="A6" s="7" t="s">
        <v>0</v>
      </c>
      <c r="B6" s="7">
        <v>60</v>
      </c>
      <c r="C6" s="7" t="s">
        <v>14</v>
      </c>
      <c r="D6" s="7" t="s">
        <v>2</v>
      </c>
      <c r="E6" s="7" t="s">
        <v>3</v>
      </c>
      <c r="F6" s="7">
        <v>100</v>
      </c>
      <c r="G6" s="7" t="s">
        <v>29</v>
      </c>
      <c r="H6" s="7" t="s">
        <v>2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75</v>
      </c>
      <c r="C7" s="7" t="s">
        <v>14</v>
      </c>
      <c r="D7" s="7" t="s">
        <v>2</v>
      </c>
      <c r="E7" s="7" t="s">
        <v>2</v>
      </c>
      <c r="F7" s="7">
        <v>100</v>
      </c>
      <c r="G7" s="7" t="s">
        <v>30</v>
      </c>
      <c r="H7" s="7" t="s">
        <v>2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66</v>
      </c>
      <c r="C8" s="7" t="s">
        <v>12</v>
      </c>
      <c r="D8" s="7" t="s">
        <v>2</v>
      </c>
      <c r="E8" s="7" t="s">
        <v>2</v>
      </c>
      <c r="F8" s="7">
        <v>80</v>
      </c>
      <c r="G8" s="7" t="s">
        <v>29</v>
      </c>
      <c r="H8" s="7" t="s">
        <v>2</v>
      </c>
      <c r="J8" s="4" t="s">
        <v>31</v>
      </c>
      <c r="K8" s="4" t="s">
        <v>32</v>
      </c>
    </row>
    <row r="9" spans="1:11" x14ac:dyDescent="0.35">
      <c r="J9" s="4" t="s">
        <v>9</v>
      </c>
      <c r="K9" s="4" t="s">
        <v>27</v>
      </c>
    </row>
    <row r="11" spans="1:11" x14ac:dyDescent="0.35">
      <c r="A11" s="62" t="s">
        <v>35</v>
      </c>
      <c r="B11" s="62"/>
      <c r="C11" s="63" t="s">
        <v>27</v>
      </c>
      <c r="D11" s="63"/>
      <c r="F11" s="62" t="s">
        <v>35</v>
      </c>
      <c r="G11" s="62"/>
      <c r="H11" s="63" t="s">
        <v>27</v>
      </c>
      <c r="I11" s="63"/>
    </row>
    <row r="12" spans="1:11" x14ac:dyDescent="0.35">
      <c r="A12" s="62"/>
      <c r="B12" s="62"/>
      <c r="C12" s="16" t="s">
        <v>3</v>
      </c>
      <c r="D12" s="16" t="s">
        <v>2</v>
      </c>
      <c r="F12" s="62"/>
      <c r="G12" s="62"/>
      <c r="H12" s="16" t="s">
        <v>3</v>
      </c>
      <c r="I12" s="16" t="s">
        <v>2</v>
      </c>
    </row>
    <row r="13" spans="1:11" x14ac:dyDescent="0.35">
      <c r="A13" s="61" t="s">
        <v>23</v>
      </c>
      <c r="B13" s="17" t="s">
        <v>0</v>
      </c>
      <c r="C13" s="20">
        <v>0.33</v>
      </c>
      <c r="D13" s="20">
        <v>0.77</v>
      </c>
      <c r="F13" s="61" t="s">
        <v>11</v>
      </c>
      <c r="G13" s="17" t="s">
        <v>12</v>
      </c>
      <c r="H13" s="20">
        <v>0.44</v>
      </c>
      <c r="I13" s="20">
        <v>0.54</v>
      </c>
    </row>
    <row r="14" spans="1:11" x14ac:dyDescent="0.35">
      <c r="A14" s="61"/>
      <c r="B14" s="17" t="s">
        <v>1</v>
      </c>
      <c r="C14" s="20">
        <v>0.66</v>
      </c>
      <c r="D14" s="20">
        <v>0.44</v>
      </c>
      <c r="F14" s="61"/>
      <c r="G14" s="17" t="s">
        <v>13</v>
      </c>
      <c r="H14" s="20">
        <v>0.44</v>
      </c>
      <c r="I14" s="20">
        <v>0.27</v>
      </c>
    </row>
    <row r="15" spans="1:11" x14ac:dyDescent="0.35">
      <c r="A15" s="7"/>
      <c r="B15" s="7"/>
      <c r="C15" s="7"/>
      <c r="D15" s="7"/>
      <c r="F15" s="61"/>
      <c r="G15" s="17" t="s">
        <v>14</v>
      </c>
      <c r="H15" s="20">
        <v>0.11</v>
      </c>
      <c r="I15" s="20">
        <v>0.18</v>
      </c>
    </row>
    <row r="17" spans="1:11" x14ac:dyDescent="0.35">
      <c r="A17" s="62" t="s">
        <v>35</v>
      </c>
      <c r="B17" s="62"/>
      <c r="C17" s="63" t="s">
        <v>27</v>
      </c>
      <c r="D17" s="63"/>
      <c r="F17" s="62" t="s">
        <v>35</v>
      </c>
      <c r="G17" s="62"/>
      <c r="H17" s="63" t="s">
        <v>27</v>
      </c>
      <c r="I17" s="63"/>
    </row>
    <row r="18" spans="1:11" x14ac:dyDescent="0.35">
      <c r="A18" s="62"/>
      <c r="B18" s="62"/>
      <c r="C18" s="16" t="s">
        <v>3</v>
      </c>
      <c r="D18" s="16" t="s">
        <v>2</v>
      </c>
      <c r="F18" s="62"/>
      <c r="G18" s="62"/>
      <c r="H18" s="16" t="s">
        <v>3</v>
      </c>
      <c r="I18" s="16" t="s">
        <v>2</v>
      </c>
    </row>
    <row r="19" spans="1:11" x14ac:dyDescent="0.35">
      <c r="A19" s="61" t="s">
        <v>25</v>
      </c>
      <c r="B19" s="17" t="s">
        <v>3</v>
      </c>
      <c r="C19" s="20">
        <v>0.77</v>
      </c>
      <c r="D19" s="20">
        <v>0.09</v>
      </c>
      <c r="F19" s="61" t="s">
        <v>26</v>
      </c>
      <c r="G19" s="17" t="s">
        <v>29</v>
      </c>
      <c r="H19" s="20">
        <v>0.44</v>
      </c>
      <c r="I19" s="20">
        <v>0.63</v>
      </c>
    </row>
    <row r="20" spans="1:11" x14ac:dyDescent="0.35">
      <c r="A20" s="61"/>
      <c r="B20" s="17" t="s">
        <v>2</v>
      </c>
      <c r="C20" s="20">
        <v>0.22</v>
      </c>
      <c r="D20" s="20">
        <v>0.9</v>
      </c>
      <c r="F20" s="61"/>
      <c r="G20" s="17" t="s">
        <v>30</v>
      </c>
      <c r="H20" s="20">
        <v>0.55000000000000004</v>
      </c>
      <c r="I20" s="20">
        <v>0.36</v>
      </c>
    </row>
    <row r="21" spans="1:11" x14ac:dyDescent="0.35">
      <c r="A21" s="7"/>
      <c r="B21" s="7"/>
      <c r="C21" s="7"/>
      <c r="D21" s="7"/>
    </row>
    <row r="22" spans="1:11" x14ac:dyDescent="0.35">
      <c r="A22" s="62" t="s">
        <v>35</v>
      </c>
      <c r="B22" s="62"/>
      <c r="C22" s="63" t="s">
        <v>27</v>
      </c>
      <c r="D22" s="63"/>
      <c r="F22" s="20"/>
      <c r="G22" s="64" t="s">
        <v>34</v>
      </c>
      <c r="H22" s="64"/>
    </row>
    <row r="23" spans="1:11" x14ac:dyDescent="0.35">
      <c r="A23" s="62"/>
      <c r="B23" s="62"/>
      <c r="C23" s="16" t="s">
        <v>3</v>
      </c>
      <c r="D23" s="16" t="s">
        <v>2</v>
      </c>
      <c r="F23" s="14" t="s">
        <v>3</v>
      </c>
      <c r="G23" s="20">
        <f>COUNTIF(Table3[Kelas],"Ya")</f>
        <v>3</v>
      </c>
      <c r="H23" s="20">
        <f>G23/G25</f>
        <v>0.42857142857142855</v>
      </c>
    </row>
    <row r="24" spans="1:11" x14ac:dyDescent="0.35">
      <c r="A24" s="61" t="s">
        <v>24</v>
      </c>
      <c r="B24" s="17" t="s">
        <v>3</v>
      </c>
      <c r="C24" s="20">
        <v>0.55000000000000004</v>
      </c>
      <c r="D24" s="20">
        <v>0.09</v>
      </c>
      <c r="F24" s="14" t="s">
        <v>2</v>
      </c>
      <c r="G24" s="20">
        <f>COUNTIF(Table3[Kelas],"Tidak")</f>
        <v>4</v>
      </c>
      <c r="H24" s="20">
        <f>G24/G25</f>
        <v>0.5714285714285714</v>
      </c>
    </row>
    <row r="25" spans="1:11" x14ac:dyDescent="0.35">
      <c r="A25" s="61"/>
      <c r="B25" s="17" t="s">
        <v>2</v>
      </c>
      <c r="C25" s="20">
        <v>0.44</v>
      </c>
      <c r="D25" s="20">
        <v>0.9</v>
      </c>
      <c r="F25" s="30" t="s">
        <v>5</v>
      </c>
      <c r="G25" s="30">
        <v>7</v>
      </c>
    </row>
    <row r="26" spans="1:11" x14ac:dyDescent="0.35">
      <c r="A26" s="7"/>
      <c r="B26" s="7"/>
      <c r="C26" s="7"/>
      <c r="D26" s="7"/>
      <c r="G26" t="s">
        <v>43</v>
      </c>
    </row>
    <row r="27" spans="1:11" x14ac:dyDescent="0.35">
      <c r="A27" s="31" t="s">
        <v>39</v>
      </c>
      <c r="B27" s="32" t="s">
        <v>17</v>
      </c>
      <c r="C27" s="31" t="s">
        <v>19</v>
      </c>
      <c r="D27" s="31" t="s">
        <v>20</v>
      </c>
      <c r="E27" s="31" t="s">
        <v>21</v>
      </c>
      <c r="F27" s="31" t="s">
        <v>31</v>
      </c>
      <c r="G27" s="31" t="s">
        <v>9</v>
      </c>
      <c r="H27" s="31" t="s">
        <v>38</v>
      </c>
    </row>
    <row r="28" spans="1:11" x14ac:dyDescent="0.35">
      <c r="A28" s="27">
        <v>1</v>
      </c>
      <c r="B28" s="26" t="s">
        <v>1</v>
      </c>
      <c r="C28" s="27" t="s">
        <v>13</v>
      </c>
      <c r="D28" s="27" t="s">
        <v>3</v>
      </c>
      <c r="E28" s="27" t="s">
        <v>3</v>
      </c>
      <c r="F28" s="27" t="s">
        <v>29</v>
      </c>
      <c r="G28" s="27" t="s">
        <v>3</v>
      </c>
      <c r="H28" s="27" t="s">
        <v>3</v>
      </c>
      <c r="J28" s="58" t="s">
        <v>42</v>
      </c>
      <c r="K28" s="58"/>
    </row>
    <row r="29" spans="1:11" x14ac:dyDescent="0.35">
      <c r="A29" s="29">
        <v>2</v>
      </c>
      <c r="B29" s="28" t="s">
        <v>0</v>
      </c>
      <c r="C29" s="29" t="s">
        <v>12</v>
      </c>
      <c r="D29" s="29" t="s">
        <v>3</v>
      </c>
      <c r="E29" s="29" t="s">
        <v>3</v>
      </c>
      <c r="F29" s="29" t="s">
        <v>30</v>
      </c>
      <c r="G29" s="29" t="s">
        <v>3</v>
      </c>
      <c r="H29" s="29" t="s">
        <v>3</v>
      </c>
      <c r="J29" s="58"/>
      <c r="K29" s="58"/>
    </row>
    <row r="30" spans="1:11" x14ac:dyDescent="0.35">
      <c r="A30" s="27">
        <v>3</v>
      </c>
      <c r="B30" s="26" t="s">
        <v>1</v>
      </c>
      <c r="C30" s="27" t="s">
        <v>14</v>
      </c>
      <c r="D30" s="27" t="s">
        <v>2</v>
      </c>
      <c r="E30" s="27" t="s">
        <v>3</v>
      </c>
      <c r="F30" s="27" t="s">
        <v>29</v>
      </c>
      <c r="G30" s="27" t="s">
        <v>3</v>
      </c>
      <c r="H30" s="27" t="s">
        <v>3</v>
      </c>
      <c r="J30" s="67">
        <f>6/7*100</f>
        <v>85.714285714285708</v>
      </c>
      <c r="K30" s="67"/>
    </row>
    <row r="31" spans="1:11" x14ac:dyDescent="0.35">
      <c r="A31" s="29">
        <v>4</v>
      </c>
      <c r="B31" s="28" t="s">
        <v>1</v>
      </c>
      <c r="C31" s="29" t="s">
        <v>13</v>
      </c>
      <c r="D31" s="29" t="s">
        <v>3</v>
      </c>
      <c r="E31" s="29" t="s">
        <v>3</v>
      </c>
      <c r="F31" s="29" t="s">
        <v>29</v>
      </c>
      <c r="G31" s="29" t="s">
        <v>2</v>
      </c>
      <c r="H31" s="33" t="s">
        <v>3</v>
      </c>
      <c r="J31" s="67"/>
      <c r="K31" s="67"/>
    </row>
    <row r="32" spans="1:11" x14ac:dyDescent="0.35">
      <c r="A32" s="27">
        <v>5</v>
      </c>
      <c r="B32" s="26" t="s">
        <v>0</v>
      </c>
      <c r="C32" s="27" t="s">
        <v>14</v>
      </c>
      <c r="D32" s="27" t="s">
        <v>2</v>
      </c>
      <c r="E32" s="27" t="s">
        <v>3</v>
      </c>
      <c r="F32" s="27" t="s">
        <v>29</v>
      </c>
      <c r="G32" s="27" t="s">
        <v>2</v>
      </c>
      <c r="H32" s="27" t="s">
        <v>2</v>
      </c>
      <c r="J32" s="67"/>
      <c r="K32" s="67"/>
    </row>
    <row r="33" spans="1:11" x14ac:dyDescent="0.35">
      <c r="A33" s="29">
        <v>6</v>
      </c>
      <c r="B33" s="28" t="s">
        <v>1</v>
      </c>
      <c r="C33" s="29" t="s">
        <v>14</v>
      </c>
      <c r="D33" s="29" t="s">
        <v>2</v>
      </c>
      <c r="E33" s="29" t="s">
        <v>2</v>
      </c>
      <c r="F33" s="29" t="s">
        <v>30</v>
      </c>
      <c r="G33" s="29" t="s">
        <v>2</v>
      </c>
      <c r="H33" s="29" t="s">
        <v>2</v>
      </c>
      <c r="J33" s="67"/>
      <c r="K33" s="67"/>
    </row>
    <row r="34" spans="1:11" x14ac:dyDescent="0.35">
      <c r="A34" s="27">
        <v>7</v>
      </c>
      <c r="B34" s="26" t="s">
        <v>0</v>
      </c>
      <c r="C34" s="27" t="s">
        <v>12</v>
      </c>
      <c r="D34" s="27" t="s">
        <v>2</v>
      </c>
      <c r="E34" s="27" t="s">
        <v>2</v>
      </c>
      <c r="F34" s="27" t="s">
        <v>29</v>
      </c>
      <c r="G34" s="27" t="s">
        <v>2</v>
      </c>
      <c r="H34" s="27" t="s">
        <v>2</v>
      </c>
    </row>
    <row r="36" spans="1:11" x14ac:dyDescent="0.35">
      <c r="A36" s="36">
        <v>1</v>
      </c>
      <c r="B36" s="36"/>
      <c r="C36" s="22" t="s">
        <v>17</v>
      </c>
      <c r="D36" s="18" t="s">
        <v>19</v>
      </c>
      <c r="E36" s="18" t="s">
        <v>20</v>
      </c>
      <c r="F36" s="18" t="s">
        <v>21</v>
      </c>
      <c r="G36" s="18" t="s">
        <v>31</v>
      </c>
      <c r="H36" s="18" t="s">
        <v>9</v>
      </c>
      <c r="I36" s="21" t="s">
        <v>41</v>
      </c>
    </row>
    <row r="37" spans="1:11" x14ac:dyDescent="0.35">
      <c r="A37" s="36"/>
      <c r="B37" s="36"/>
      <c r="C37" s="23" t="s">
        <v>1</v>
      </c>
      <c r="D37" s="14" t="s">
        <v>13</v>
      </c>
      <c r="E37" s="14" t="s">
        <v>3</v>
      </c>
      <c r="F37" s="14" t="s">
        <v>3</v>
      </c>
      <c r="G37" s="14" t="s">
        <v>29</v>
      </c>
      <c r="H37" s="14" t="s">
        <v>3</v>
      </c>
      <c r="I37" s="52" t="str">
        <f>IF(H38&gt;H39,B38,B39)</f>
        <v>Ya</v>
      </c>
    </row>
    <row r="38" spans="1:11" x14ac:dyDescent="0.35">
      <c r="A38" s="37" t="s">
        <v>40</v>
      </c>
      <c r="B38" s="14" t="s">
        <v>3</v>
      </c>
      <c r="C38" s="20">
        <f>C14</f>
        <v>0.66</v>
      </c>
      <c r="D38" s="20">
        <f>H14</f>
        <v>0.44</v>
      </c>
      <c r="E38" s="20">
        <f>C24</f>
        <v>0.55000000000000004</v>
      </c>
      <c r="F38" s="20">
        <f>C19</f>
        <v>0.77</v>
      </c>
      <c r="G38" s="20">
        <f>H19</f>
        <v>0.44</v>
      </c>
      <c r="H38" s="20">
        <f>PRODUCT(C38:G38)*$H$23</f>
        <v>2.3191344000000003E-2</v>
      </c>
      <c r="I38" s="52"/>
    </row>
    <row r="39" spans="1:11" x14ac:dyDescent="0.35">
      <c r="A39" s="37"/>
      <c r="B39" s="14" t="s">
        <v>2</v>
      </c>
      <c r="C39" s="20">
        <f>D14</f>
        <v>0.44</v>
      </c>
      <c r="D39" s="20">
        <f>I14</f>
        <v>0.27</v>
      </c>
      <c r="E39" s="20">
        <f>D24</f>
        <v>0.09</v>
      </c>
      <c r="F39" s="20">
        <f>D19</f>
        <v>0.09</v>
      </c>
      <c r="G39" s="20">
        <f>I19</f>
        <v>0.63</v>
      </c>
      <c r="H39" s="20">
        <f>PRODUCT(C39:G39)*$H$24</f>
        <v>3.4642079999999995E-4</v>
      </c>
      <c r="I39" s="52"/>
    </row>
    <row r="40" spans="1:11" x14ac:dyDescent="0.35">
      <c r="A40" s="65">
        <v>2</v>
      </c>
      <c r="B40" s="66"/>
      <c r="C40" s="23" t="s">
        <v>0</v>
      </c>
      <c r="D40" s="14" t="s">
        <v>12</v>
      </c>
      <c r="E40" s="14" t="s">
        <v>3</v>
      </c>
      <c r="F40" s="14" t="s">
        <v>3</v>
      </c>
      <c r="G40" s="14" t="s">
        <v>30</v>
      </c>
      <c r="H40" s="14" t="s">
        <v>3</v>
      </c>
      <c r="I40" s="52" t="str">
        <f>IF(H41&gt;H42,B41,B42)</f>
        <v>Ya</v>
      </c>
    </row>
    <row r="41" spans="1:11" x14ac:dyDescent="0.35">
      <c r="A41" s="37" t="s">
        <v>40</v>
      </c>
      <c r="B41" s="14" t="s">
        <v>3</v>
      </c>
      <c r="C41" s="20">
        <f>C13</f>
        <v>0.33</v>
      </c>
      <c r="D41" s="20">
        <f>H13</f>
        <v>0.44</v>
      </c>
      <c r="E41" s="20">
        <f>C24</f>
        <v>0.55000000000000004</v>
      </c>
      <c r="F41" s="20">
        <f>C19</f>
        <v>0.77</v>
      </c>
      <c r="G41" s="20">
        <f>H20</f>
        <v>0.55000000000000004</v>
      </c>
      <c r="H41" s="20">
        <f>PRODUCT(C41:G41)*$H$23</f>
        <v>1.4494590000000002E-2</v>
      </c>
      <c r="I41" s="52"/>
    </row>
    <row r="42" spans="1:11" x14ac:dyDescent="0.35">
      <c r="A42" s="37"/>
      <c r="B42" s="14" t="s">
        <v>2</v>
      </c>
      <c r="C42" s="20">
        <f>D13</f>
        <v>0.77</v>
      </c>
      <c r="D42" s="20">
        <f>I13</f>
        <v>0.54</v>
      </c>
      <c r="E42" s="20">
        <f>D24</f>
        <v>0.09</v>
      </c>
      <c r="F42" s="20">
        <f>D19</f>
        <v>0.09</v>
      </c>
      <c r="G42" s="20">
        <f>I20</f>
        <v>0.36</v>
      </c>
      <c r="H42" s="20">
        <f>PRODUCT(C42:G42)*$H$24</f>
        <v>6.9284159999999991E-4</v>
      </c>
      <c r="I42" s="52"/>
    </row>
    <row r="43" spans="1:11" x14ac:dyDescent="0.35">
      <c r="A43" s="65">
        <v>3</v>
      </c>
      <c r="B43" s="66"/>
      <c r="C43" s="23" t="s">
        <v>1</v>
      </c>
      <c r="D43" s="14" t="s">
        <v>14</v>
      </c>
      <c r="E43" s="14" t="s">
        <v>2</v>
      </c>
      <c r="F43" s="14" t="s">
        <v>3</v>
      </c>
      <c r="G43" s="14" t="s">
        <v>29</v>
      </c>
      <c r="H43" s="14" t="s">
        <v>3</v>
      </c>
      <c r="I43" s="52" t="str">
        <f>IF(H44&gt;H45,B44,B45)</f>
        <v>Ya</v>
      </c>
    </row>
    <row r="44" spans="1:11" x14ac:dyDescent="0.35">
      <c r="A44" s="37" t="s">
        <v>40</v>
      </c>
      <c r="B44" s="14" t="s">
        <v>3</v>
      </c>
      <c r="C44" s="20">
        <f>C14</f>
        <v>0.66</v>
      </c>
      <c r="D44" s="20">
        <f>H15</f>
        <v>0.11</v>
      </c>
      <c r="E44" s="20">
        <f>C25</f>
        <v>0.44</v>
      </c>
      <c r="F44" s="20">
        <f>C19</f>
        <v>0.77</v>
      </c>
      <c r="G44" s="20">
        <f>H19</f>
        <v>0.44</v>
      </c>
      <c r="H44" s="20">
        <f>PRODUCT(C44:G44)*$H$23</f>
        <v>4.6382688000000004E-3</v>
      </c>
      <c r="I44" s="52"/>
    </row>
    <row r="45" spans="1:11" x14ac:dyDescent="0.35">
      <c r="A45" s="37"/>
      <c r="B45" s="14" t="s">
        <v>2</v>
      </c>
      <c r="C45" s="20">
        <f>D14</f>
        <v>0.44</v>
      </c>
      <c r="D45" s="20">
        <f>I15</f>
        <v>0.18</v>
      </c>
      <c r="E45" s="20">
        <f>D25</f>
        <v>0.9</v>
      </c>
      <c r="F45" s="20">
        <f>D19</f>
        <v>0.09</v>
      </c>
      <c r="G45" s="20">
        <f>I19</f>
        <v>0.63</v>
      </c>
      <c r="H45" s="20">
        <f>PRODUCT(C45:G45)*$H$24</f>
        <v>2.3094719999999999E-3</v>
      </c>
      <c r="I45" s="52"/>
    </row>
    <row r="46" spans="1:11" x14ac:dyDescent="0.35">
      <c r="A46" s="65">
        <v>4</v>
      </c>
      <c r="B46" s="66"/>
      <c r="C46" s="23" t="s">
        <v>1</v>
      </c>
      <c r="D46" s="14" t="s">
        <v>13</v>
      </c>
      <c r="E46" s="14" t="s">
        <v>3</v>
      </c>
      <c r="F46" s="14" t="s">
        <v>3</v>
      </c>
      <c r="G46" s="14" t="s">
        <v>29</v>
      </c>
      <c r="H46" s="14" t="s">
        <v>2</v>
      </c>
      <c r="I46" s="43" t="str">
        <f>IF(H47&gt;H48,B47,B48)</f>
        <v>Ya</v>
      </c>
    </row>
    <row r="47" spans="1:11" x14ac:dyDescent="0.35">
      <c r="A47" s="37" t="s">
        <v>40</v>
      </c>
      <c r="B47" s="14" t="s">
        <v>3</v>
      </c>
      <c r="C47" s="20">
        <f>C14</f>
        <v>0.66</v>
      </c>
      <c r="D47" s="20">
        <f>H14</f>
        <v>0.44</v>
      </c>
      <c r="E47" s="20">
        <f>C24</f>
        <v>0.55000000000000004</v>
      </c>
      <c r="F47" s="20">
        <f>C19</f>
        <v>0.77</v>
      </c>
      <c r="G47" s="20">
        <f>H19</f>
        <v>0.44</v>
      </c>
      <c r="H47" s="20">
        <f>PRODUCT(C47:G47)*$H$23</f>
        <v>2.3191344000000003E-2</v>
      </c>
      <c r="I47" s="43"/>
    </row>
    <row r="48" spans="1:11" x14ac:dyDescent="0.35">
      <c r="A48" s="37"/>
      <c r="B48" s="14" t="s">
        <v>2</v>
      </c>
      <c r="C48" s="20">
        <f>D14</f>
        <v>0.44</v>
      </c>
      <c r="D48" s="20">
        <f>I14</f>
        <v>0.27</v>
      </c>
      <c r="E48" s="20">
        <f>D24</f>
        <v>0.09</v>
      </c>
      <c r="F48" s="20">
        <f>D19</f>
        <v>0.09</v>
      </c>
      <c r="G48" s="20">
        <f>I19</f>
        <v>0.63</v>
      </c>
      <c r="H48" s="20">
        <f>PRODUCT(C48:G48)*$H$24</f>
        <v>3.4642079999999995E-4</v>
      </c>
      <c r="I48" s="43"/>
    </row>
    <row r="49" spans="1:9" x14ac:dyDescent="0.35">
      <c r="A49" s="65">
        <v>5</v>
      </c>
      <c r="B49" s="66"/>
      <c r="C49" s="23" t="s">
        <v>0</v>
      </c>
      <c r="D49" s="14" t="s">
        <v>14</v>
      </c>
      <c r="E49" s="14" t="s">
        <v>2</v>
      </c>
      <c r="F49" s="14" t="s">
        <v>3</v>
      </c>
      <c r="G49" s="14" t="s">
        <v>29</v>
      </c>
      <c r="H49" s="14" t="s">
        <v>2</v>
      </c>
      <c r="I49" s="52" t="str">
        <f>IF(H50&gt;H51,B50,B51)</f>
        <v>Tidak</v>
      </c>
    </row>
    <row r="50" spans="1:9" x14ac:dyDescent="0.35">
      <c r="A50" s="37" t="s">
        <v>40</v>
      </c>
      <c r="B50" s="14" t="s">
        <v>3</v>
      </c>
      <c r="C50" s="20">
        <f>C13</f>
        <v>0.33</v>
      </c>
      <c r="D50" s="20">
        <f>H15</f>
        <v>0.11</v>
      </c>
      <c r="E50" s="20">
        <f>C25</f>
        <v>0.44</v>
      </c>
      <c r="F50" s="20">
        <f>C19</f>
        <v>0.77</v>
      </c>
      <c r="G50" s="20">
        <f>H19</f>
        <v>0.44</v>
      </c>
      <c r="H50" s="20">
        <f>PRODUCT(C50:G50)*$H$23</f>
        <v>2.3191344000000002E-3</v>
      </c>
      <c r="I50" s="52"/>
    </row>
    <row r="51" spans="1:9" x14ac:dyDescent="0.35">
      <c r="A51" s="37"/>
      <c r="B51" s="14" t="s">
        <v>2</v>
      </c>
      <c r="C51" s="20">
        <f>D13</f>
        <v>0.77</v>
      </c>
      <c r="D51" s="20">
        <f>I15</f>
        <v>0.18</v>
      </c>
      <c r="E51" s="20">
        <f>D25</f>
        <v>0.9</v>
      </c>
      <c r="F51" s="20">
        <f>D19</f>
        <v>0.09</v>
      </c>
      <c r="G51" s="20">
        <f>I19</f>
        <v>0.63</v>
      </c>
      <c r="H51" s="20">
        <f>PRODUCT(C51:G51)*$H$24</f>
        <v>4.0415759999999998E-3</v>
      </c>
      <c r="I51" s="52"/>
    </row>
    <row r="52" spans="1:9" x14ac:dyDescent="0.35">
      <c r="A52" s="65">
        <v>6</v>
      </c>
      <c r="B52" s="66"/>
      <c r="C52" s="23" t="s">
        <v>1</v>
      </c>
      <c r="D52" s="14" t="s">
        <v>14</v>
      </c>
      <c r="E52" s="14" t="s">
        <v>2</v>
      </c>
      <c r="F52" s="14" t="s">
        <v>2</v>
      </c>
      <c r="G52" s="14" t="s">
        <v>30</v>
      </c>
      <c r="H52" s="14" t="s">
        <v>2</v>
      </c>
      <c r="I52" s="52" t="str">
        <f>IF(H53&gt;H54,B53,B54)</f>
        <v>Tidak</v>
      </c>
    </row>
    <row r="53" spans="1:9" x14ac:dyDescent="0.35">
      <c r="A53" s="37" t="s">
        <v>40</v>
      </c>
      <c r="B53" s="14" t="s">
        <v>3</v>
      </c>
      <c r="C53" s="20">
        <f>C14</f>
        <v>0.66</v>
      </c>
      <c r="D53" s="20">
        <f>H15</f>
        <v>0.11</v>
      </c>
      <c r="E53" s="20">
        <f>C25</f>
        <v>0.44</v>
      </c>
      <c r="F53" s="20">
        <f>C20</f>
        <v>0.22</v>
      </c>
      <c r="G53" s="20">
        <f>H20</f>
        <v>0.55000000000000004</v>
      </c>
      <c r="H53" s="20">
        <f>PRODUCT(C53:G53)*$H$23</f>
        <v>1.6565245714285713E-3</v>
      </c>
      <c r="I53" s="52"/>
    </row>
    <row r="54" spans="1:9" x14ac:dyDescent="0.35">
      <c r="A54" s="37"/>
      <c r="B54" s="14" t="s">
        <v>2</v>
      </c>
      <c r="C54" s="20">
        <f>D14</f>
        <v>0.44</v>
      </c>
      <c r="D54" s="20">
        <f>I15</f>
        <v>0.18</v>
      </c>
      <c r="E54" s="20">
        <f>D25</f>
        <v>0.9</v>
      </c>
      <c r="F54" s="20">
        <f>D20</f>
        <v>0.9</v>
      </c>
      <c r="G54" s="20">
        <f>I20</f>
        <v>0.36</v>
      </c>
      <c r="H54" s="20">
        <f>PRODUCT(C54:G54)*$H$24</f>
        <v>1.3196982857142856E-2</v>
      </c>
      <c r="I54" s="52"/>
    </row>
    <row r="55" spans="1:9" x14ac:dyDescent="0.35">
      <c r="A55" s="65">
        <v>7</v>
      </c>
      <c r="B55" s="66"/>
      <c r="C55" s="23" t="s">
        <v>0</v>
      </c>
      <c r="D55" s="14" t="s">
        <v>12</v>
      </c>
      <c r="E55" s="14" t="s">
        <v>2</v>
      </c>
      <c r="F55" s="14" t="s">
        <v>2</v>
      </c>
      <c r="G55" s="14" t="s">
        <v>29</v>
      </c>
      <c r="H55" s="14" t="s">
        <v>2</v>
      </c>
      <c r="I55" s="52" t="str">
        <f>IF(H56&gt;H57,B56,B57)</f>
        <v>Tidak</v>
      </c>
    </row>
    <row r="56" spans="1:9" x14ac:dyDescent="0.35">
      <c r="A56" s="37" t="s">
        <v>40</v>
      </c>
      <c r="B56" s="14" t="s">
        <v>3</v>
      </c>
      <c r="C56" s="20">
        <f>C13</f>
        <v>0.33</v>
      </c>
      <c r="D56" s="20">
        <f>H13</f>
        <v>0.44</v>
      </c>
      <c r="E56" s="20">
        <f>C25</f>
        <v>0.44</v>
      </c>
      <c r="F56" s="20">
        <f>C20</f>
        <v>0.22</v>
      </c>
      <c r="G56" s="20">
        <f>H19</f>
        <v>0.44</v>
      </c>
      <c r="H56" s="20">
        <f>PRODUCT(C56:G56)*$H$23</f>
        <v>2.6504393142857143E-3</v>
      </c>
      <c r="I56" s="52"/>
    </row>
    <row r="57" spans="1:9" x14ac:dyDescent="0.35">
      <c r="A57" s="37"/>
      <c r="B57" s="14" t="s">
        <v>2</v>
      </c>
      <c r="C57" s="20">
        <f>D13</f>
        <v>0.77</v>
      </c>
      <c r="D57" s="20">
        <f>I13</f>
        <v>0.54</v>
      </c>
      <c r="E57" s="20">
        <f>D25</f>
        <v>0.9</v>
      </c>
      <c r="F57" s="20">
        <f>D20</f>
        <v>0.9</v>
      </c>
      <c r="G57" s="20">
        <f>I19</f>
        <v>0.63</v>
      </c>
      <c r="H57" s="20">
        <f>PRODUCT(C57:G57)*$H$24</f>
        <v>0.12124728000000001</v>
      </c>
      <c r="I57" s="52"/>
    </row>
  </sheetData>
  <mergeCells count="40">
    <mergeCell ref="J28:K29"/>
    <mergeCell ref="J30:K33"/>
    <mergeCell ref="A52:B52"/>
    <mergeCell ref="I52:I54"/>
    <mergeCell ref="A53:A54"/>
    <mergeCell ref="I40:I42"/>
    <mergeCell ref="A41:A42"/>
    <mergeCell ref="A40:B40"/>
    <mergeCell ref="A43:B43"/>
    <mergeCell ref="I43:I45"/>
    <mergeCell ref="A44:A45"/>
    <mergeCell ref="A36:B37"/>
    <mergeCell ref="I37:I39"/>
    <mergeCell ref="A38:A39"/>
    <mergeCell ref="A22:B23"/>
    <mergeCell ref="A55:B55"/>
    <mergeCell ref="I55:I57"/>
    <mergeCell ref="A56:A57"/>
    <mergeCell ref="A46:B46"/>
    <mergeCell ref="I46:I48"/>
    <mergeCell ref="A47:A48"/>
    <mergeCell ref="A49:B49"/>
    <mergeCell ref="I49:I51"/>
    <mergeCell ref="A50:A51"/>
    <mergeCell ref="A24:A25"/>
    <mergeCell ref="A17:B18"/>
    <mergeCell ref="C17:D17"/>
    <mergeCell ref="C22:D22"/>
    <mergeCell ref="J1:K1"/>
    <mergeCell ref="A11:B12"/>
    <mergeCell ref="A13:A14"/>
    <mergeCell ref="F11:G12"/>
    <mergeCell ref="H11:I11"/>
    <mergeCell ref="C11:D11"/>
    <mergeCell ref="F13:F15"/>
    <mergeCell ref="G22:H22"/>
    <mergeCell ref="A19:A20"/>
    <mergeCell ref="F17:G18"/>
    <mergeCell ref="F19:F20"/>
    <mergeCell ref="H17:I17"/>
  </mergeCells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TRAINING TESTING</vt:lpstr>
      <vt:lpstr>DATA_APP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al-ayyubi</dc:creator>
  <cp:lastModifiedBy>iqbal al</cp:lastModifiedBy>
  <dcterms:created xsi:type="dcterms:W3CDTF">2023-11-16T14:06:36Z</dcterms:created>
  <dcterms:modified xsi:type="dcterms:W3CDTF">2023-12-19T15:49:44Z</dcterms:modified>
</cp:coreProperties>
</file>