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JURUSAN\Semester 6\Seismologi Terapan\psha\"/>
    </mc:Choice>
  </mc:AlternateContent>
  <xr:revisionPtr revIDLastSave="0" documentId="13_ncr:1_{C5CD4165-290D-4171-BED8-ACFE85596A5F}" xr6:coauthVersionLast="47" xr6:coauthVersionMax="47" xr10:uidLastSave="{00000000-0000-0000-0000-000000000000}"/>
  <bookViews>
    <workbookView xWindow="2892" yWindow="1584" windowWidth="20148" windowHeight="10656" xr2:uid="{00000000-000D-0000-FFFF-FFFF00000000}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I7" i="2"/>
  <c r="M3" i="2"/>
  <c r="M4" i="2"/>
  <c r="AC3" i="2"/>
  <c r="AC4" i="2"/>
  <c r="AC5" i="2"/>
  <c r="AC6" i="2"/>
  <c r="AC7" i="2"/>
  <c r="AC8" i="2"/>
  <c r="AC9" i="2"/>
  <c r="AC10" i="2"/>
  <c r="AC11" i="2"/>
  <c r="AC12" i="2"/>
  <c r="AC13" i="2"/>
  <c r="R5" i="2"/>
  <c r="R6" i="2"/>
  <c r="R7" i="2"/>
  <c r="R8" i="2"/>
  <c r="R9" i="2"/>
  <c r="R10" i="2"/>
  <c r="R11" i="2"/>
  <c r="R12" i="2"/>
  <c r="R13" i="2"/>
  <c r="R3" i="2"/>
  <c r="X3" i="2" s="1"/>
  <c r="R4" i="2"/>
  <c r="M6" i="2"/>
  <c r="N6" i="2" s="1"/>
  <c r="AI4" i="2" s="1"/>
  <c r="M2" i="2"/>
  <c r="N2" i="2" s="1"/>
  <c r="AE8" i="2" s="1"/>
  <c r="AE13" i="2" l="1"/>
  <c r="AE5" i="2"/>
  <c r="AE12" i="2"/>
  <c r="AE4" i="2"/>
  <c r="AE11" i="2"/>
  <c r="AE3" i="2"/>
  <c r="AE10" i="2"/>
  <c r="AE7" i="2"/>
  <c r="AE6" i="2"/>
  <c r="AE9" i="2"/>
  <c r="J6" i="2" l="1"/>
  <c r="J5" i="2"/>
  <c r="J4" i="2"/>
  <c r="J3" i="2"/>
  <c r="J2" i="2"/>
  <c r="AB3" i="2" l="1"/>
  <c r="V3" i="2"/>
  <c r="X4" i="2"/>
  <c r="X10" i="2"/>
  <c r="V4" i="2"/>
  <c r="V5" i="2"/>
  <c r="V6" i="2"/>
  <c r="V7" i="2"/>
  <c r="V8" i="2"/>
  <c r="V9" i="2"/>
  <c r="V10" i="2"/>
  <c r="V11" i="2"/>
  <c r="V12" i="2"/>
  <c r="V13" i="2"/>
  <c r="U4" i="2"/>
  <c r="U5" i="2"/>
  <c r="U6" i="2"/>
  <c r="U7" i="2"/>
  <c r="U8" i="2"/>
  <c r="U9" i="2"/>
  <c r="U10" i="2"/>
  <c r="U11" i="2"/>
  <c r="U12" i="2"/>
  <c r="U13" i="2"/>
  <c r="U3" i="2"/>
  <c r="T4" i="2"/>
  <c r="T5" i="2"/>
  <c r="T6" i="2"/>
  <c r="T7" i="2"/>
  <c r="T8" i="2"/>
  <c r="T9" i="2"/>
  <c r="T10" i="2"/>
  <c r="T11" i="2"/>
  <c r="T12" i="2"/>
  <c r="T13" i="2"/>
  <c r="T3" i="2"/>
  <c r="S4" i="2"/>
  <c r="S5" i="2"/>
  <c r="S6" i="2"/>
  <c r="S7" i="2"/>
  <c r="S8" i="2"/>
  <c r="S9" i="2"/>
  <c r="S10" i="2"/>
  <c r="S11" i="2"/>
  <c r="S12" i="2"/>
  <c r="S13" i="2"/>
  <c r="S3" i="2"/>
  <c r="X9" i="2"/>
  <c r="C2" i="2" l="1"/>
  <c r="I6" i="2" l="1"/>
  <c r="I5" i="2"/>
  <c r="I4" i="2"/>
  <c r="I3" i="2"/>
  <c r="I2" i="2"/>
  <c r="X13" i="2"/>
  <c r="X7" i="2"/>
  <c r="X12" i="2"/>
  <c r="AB4" i="2"/>
  <c r="AB5" i="2"/>
  <c r="AB6" i="2"/>
  <c r="AB7" i="2"/>
  <c r="AB8" i="2"/>
  <c r="AB9" i="2"/>
  <c r="AB10" i="2"/>
  <c r="AB11" i="2"/>
  <c r="AB12" i="2"/>
  <c r="AB13" i="2"/>
  <c r="AA4" i="2"/>
  <c r="AA5" i="2"/>
  <c r="AA6" i="2"/>
  <c r="AA7" i="2"/>
  <c r="AA8" i="2"/>
  <c r="AA9" i="2"/>
  <c r="AA10" i="2"/>
  <c r="AA11" i="2"/>
  <c r="AA12" i="2"/>
  <c r="AA13" i="2"/>
  <c r="AA3" i="2"/>
  <c r="Z8" i="2"/>
  <c r="Z4" i="2"/>
  <c r="Z5" i="2"/>
  <c r="Z6" i="2"/>
  <c r="Z7" i="2"/>
  <c r="Z9" i="2"/>
  <c r="Z10" i="2"/>
  <c r="Z11" i="2"/>
  <c r="Z12" i="2"/>
  <c r="Z13" i="2"/>
  <c r="Z3" i="2"/>
  <c r="Y3" i="2"/>
  <c r="Y10" i="2"/>
  <c r="Y6" i="2"/>
  <c r="Y4" i="2"/>
  <c r="Y5" i="2"/>
  <c r="Y7" i="2"/>
  <c r="Y8" i="2"/>
  <c r="Y9" i="2"/>
  <c r="Y11" i="2"/>
  <c r="Y12" i="2"/>
  <c r="Y13" i="2"/>
  <c r="X5" i="2"/>
  <c r="X6" i="2"/>
  <c r="X8" i="2"/>
  <c r="X1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" i="2"/>
  <c r="E2" i="2" s="1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N3" i="2"/>
  <c r="N4" i="2"/>
  <c r="M5" i="2"/>
  <c r="N5" i="2" s="1"/>
  <c r="AG5" i="2" l="1"/>
  <c r="AG13" i="2"/>
  <c r="AG7" i="2"/>
  <c r="AG8" i="2"/>
  <c r="AG6" i="2"/>
  <c r="AG3" i="2"/>
  <c r="AG9" i="2"/>
  <c r="AG10" i="2"/>
  <c r="AG11" i="2"/>
  <c r="AG4" i="2"/>
  <c r="AG12" i="2"/>
  <c r="AI8" i="2"/>
  <c r="AI9" i="2"/>
  <c r="AI10" i="2"/>
  <c r="AI11" i="2"/>
  <c r="AI12" i="2"/>
  <c r="AI5" i="2"/>
  <c r="AI13" i="2"/>
  <c r="AI6" i="2"/>
  <c r="AI3" i="2"/>
  <c r="AI7" i="2"/>
  <c r="AH5" i="2"/>
  <c r="AH13" i="2"/>
  <c r="AH6" i="2"/>
  <c r="AH3" i="2"/>
  <c r="AH7" i="2"/>
  <c r="AH8" i="2"/>
  <c r="AH12" i="2"/>
  <c r="AH9" i="2"/>
  <c r="AH4" i="2"/>
  <c r="AH10" i="2"/>
  <c r="AH11" i="2"/>
  <c r="AF10" i="2"/>
  <c r="AF4" i="2"/>
  <c r="AF5" i="2"/>
  <c r="AF11" i="2"/>
  <c r="AF12" i="2"/>
  <c r="AF13" i="2"/>
  <c r="AF6" i="2"/>
  <c r="AF3" i="2"/>
  <c r="AF7" i="2"/>
  <c r="AF8" i="2"/>
  <c r="AF9" i="2"/>
  <c r="AJ10" i="2" l="1"/>
  <c r="AK10" i="2" s="1"/>
  <c r="AJ9" i="2"/>
  <c r="AK9" i="2" s="1"/>
  <c r="AJ5" i="2"/>
  <c r="AK5" i="2" s="1"/>
  <c r="AJ13" i="2"/>
  <c r="AK13" i="2" s="1"/>
  <c r="AJ4" i="2"/>
  <c r="AJ11" i="2"/>
  <c r="AK11" i="2" s="1"/>
  <c r="AJ6" i="2"/>
  <c r="AK6" i="2" s="1"/>
  <c r="AJ12" i="2"/>
  <c r="AK12" i="2" s="1"/>
  <c r="AJ7" i="2"/>
  <c r="AK7" i="2" s="1"/>
  <c r="AJ8" i="2"/>
  <c r="AK8" i="2" s="1"/>
  <c r="AJ3" i="2" l="1"/>
  <c r="AK3" i="2" s="1"/>
  <c r="AK4" i="2"/>
</calcChain>
</file>

<file path=xl/sharedStrings.xml><?xml version="1.0" encoding="utf-8"?>
<sst xmlns="http://schemas.openxmlformats.org/spreadsheetml/2006/main" count="42" uniqueCount="24">
  <si>
    <t>N</t>
  </si>
  <si>
    <t>N/50year</t>
  </si>
  <si>
    <t>Mag</t>
  </si>
  <si>
    <t>CumN</t>
  </si>
  <si>
    <t>logN</t>
  </si>
  <si>
    <t>N(M &gt;= Mi)</t>
  </si>
  <si>
    <t>Source 1</t>
  </si>
  <si>
    <t>Source 2</t>
  </si>
  <si>
    <t>Source 3</t>
  </si>
  <si>
    <t>Source 4</t>
  </si>
  <si>
    <t>Source 5</t>
  </si>
  <si>
    <t>longitude</t>
  </si>
  <si>
    <t>latitude</t>
  </si>
  <si>
    <t>Rate</t>
  </si>
  <si>
    <t>Probability</t>
  </si>
  <si>
    <t>R</t>
  </si>
  <si>
    <t>Z</t>
  </si>
  <si>
    <t>Source-Observasi</t>
  </si>
  <si>
    <t>Total Probability</t>
  </si>
  <si>
    <t>Titik Observasi</t>
  </si>
  <si>
    <t>Peak Ground Acceleration (PGA)</t>
  </si>
  <si>
    <t>Total PGA</t>
  </si>
  <si>
    <t>N(&gt;= M6.0 - 8.0, dM=0.2)</t>
  </si>
  <si>
    <t>sum PGA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</si>
</sst>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B-Val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753937007874019E-2"/>
                  <c:y val="-0.60107283464566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Sheet1!$A$2:$A$38</c:f>
              <c:numCache>
                <c:formatCode>General</c:formatCode>
                <c:ptCount val="37"/>
                <c:pt idx="0">
                  <c:v>8.1</c:v>
                </c:pt>
                <c:pt idx="1">
                  <c:v>8</c:v>
                </c:pt>
                <c:pt idx="2">
                  <c:v>7.9</c:v>
                </c:pt>
                <c:pt idx="3">
                  <c:v>7.8</c:v>
                </c:pt>
                <c:pt idx="4">
                  <c:v>7.7</c:v>
                </c:pt>
                <c:pt idx="5">
                  <c:v>7.6</c:v>
                </c:pt>
                <c:pt idx="6">
                  <c:v>7.5</c:v>
                </c:pt>
                <c:pt idx="7">
                  <c:v>7.4</c:v>
                </c:pt>
                <c:pt idx="8">
                  <c:v>7.3</c:v>
                </c:pt>
                <c:pt idx="9">
                  <c:v>7.2</c:v>
                </c:pt>
                <c:pt idx="10">
                  <c:v>7.1</c:v>
                </c:pt>
                <c:pt idx="11">
                  <c:v>7</c:v>
                </c:pt>
                <c:pt idx="12">
                  <c:v>6.9</c:v>
                </c:pt>
                <c:pt idx="13">
                  <c:v>6.8</c:v>
                </c:pt>
                <c:pt idx="14">
                  <c:v>6.7</c:v>
                </c:pt>
                <c:pt idx="15">
                  <c:v>6.6</c:v>
                </c:pt>
                <c:pt idx="16">
                  <c:v>6.5</c:v>
                </c:pt>
                <c:pt idx="17">
                  <c:v>6.4</c:v>
                </c:pt>
                <c:pt idx="18">
                  <c:v>6.3</c:v>
                </c:pt>
                <c:pt idx="19">
                  <c:v>6.2</c:v>
                </c:pt>
                <c:pt idx="20">
                  <c:v>6.1</c:v>
                </c:pt>
                <c:pt idx="21">
                  <c:v>6</c:v>
                </c:pt>
                <c:pt idx="22">
                  <c:v>5.9</c:v>
                </c:pt>
                <c:pt idx="23">
                  <c:v>5.8</c:v>
                </c:pt>
                <c:pt idx="24">
                  <c:v>5.7</c:v>
                </c:pt>
                <c:pt idx="25">
                  <c:v>5.6</c:v>
                </c:pt>
                <c:pt idx="26">
                  <c:v>5.5</c:v>
                </c:pt>
                <c:pt idx="27">
                  <c:v>5.4</c:v>
                </c:pt>
                <c:pt idx="28">
                  <c:v>5.3</c:v>
                </c:pt>
                <c:pt idx="29">
                  <c:v>5.2</c:v>
                </c:pt>
                <c:pt idx="30">
                  <c:v>5.0999999999999996</c:v>
                </c:pt>
                <c:pt idx="31">
                  <c:v>5</c:v>
                </c:pt>
                <c:pt idx="32">
                  <c:v>4.9000000000000004</c:v>
                </c:pt>
                <c:pt idx="33">
                  <c:v>4.8</c:v>
                </c:pt>
                <c:pt idx="34">
                  <c:v>4.7</c:v>
                </c:pt>
                <c:pt idx="35">
                  <c:v>4.5999999999999996</c:v>
                </c:pt>
                <c:pt idx="36">
                  <c:v>4.5</c:v>
                </c:pt>
              </c:numCache>
            </c:numRef>
          </c:xVal>
          <c:yVal>
            <c:numRef>
              <c:f>Sheet1!$C$2:$C$38</c:f>
              <c:numCache>
                <c:formatCode>General</c:formatCode>
                <c:ptCount val="37"/>
                <c:pt idx="0">
                  <c:v>0.95424250943932487</c:v>
                </c:pt>
                <c:pt idx="1">
                  <c:v>0.95424250943932487</c:v>
                </c:pt>
                <c:pt idx="2">
                  <c:v>0.95424250943932487</c:v>
                </c:pt>
                <c:pt idx="3">
                  <c:v>0.95424250943932487</c:v>
                </c:pt>
                <c:pt idx="4">
                  <c:v>0.95424250943932487</c:v>
                </c:pt>
                <c:pt idx="5">
                  <c:v>0.95424250943932487</c:v>
                </c:pt>
                <c:pt idx="6">
                  <c:v>0.95424250943932487</c:v>
                </c:pt>
                <c:pt idx="7">
                  <c:v>0.95424250943932487</c:v>
                </c:pt>
                <c:pt idx="8">
                  <c:v>0.95424250943932487</c:v>
                </c:pt>
                <c:pt idx="9">
                  <c:v>0.95424250943932487</c:v>
                </c:pt>
                <c:pt idx="10">
                  <c:v>0.95424250943932487</c:v>
                </c:pt>
                <c:pt idx="11">
                  <c:v>0.95424250943932487</c:v>
                </c:pt>
                <c:pt idx="12">
                  <c:v>0.95424250943932487</c:v>
                </c:pt>
                <c:pt idx="13">
                  <c:v>0.95424250943932487</c:v>
                </c:pt>
                <c:pt idx="14">
                  <c:v>0.95424250943932487</c:v>
                </c:pt>
                <c:pt idx="15">
                  <c:v>0.95424250943932487</c:v>
                </c:pt>
                <c:pt idx="16">
                  <c:v>0.95424250943932487</c:v>
                </c:pt>
                <c:pt idx="17">
                  <c:v>0.95424250943932487</c:v>
                </c:pt>
                <c:pt idx="18">
                  <c:v>0.95424250943932487</c:v>
                </c:pt>
                <c:pt idx="19">
                  <c:v>1</c:v>
                </c:pt>
                <c:pt idx="20">
                  <c:v>1.146128035678238</c:v>
                </c:pt>
                <c:pt idx="21">
                  <c:v>1.3617278360175928</c:v>
                </c:pt>
                <c:pt idx="22">
                  <c:v>1.4623979978989561</c:v>
                </c:pt>
                <c:pt idx="23">
                  <c:v>1.5910646070264991</c:v>
                </c:pt>
                <c:pt idx="24">
                  <c:v>1.6901960800285136</c:v>
                </c:pt>
                <c:pt idx="25">
                  <c:v>1.8061799739838871</c:v>
                </c:pt>
                <c:pt idx="26">
                  <c:v>1.9084850188786497</c:v>
                </c:pt>
                <c:pt idx="27">
                  <c:v>2.0253058652647704</c:v>
                </c:pt>
                <c:pt idx="28">
                  <c:v>2.4683473304121573</c:v>
                </c:pt>
                <c:pt idx="29">
                  <c:v>2.6364878963533656</c:v>
                </c:pt>
                <c:pt idx="30">
                  <c:v>2.7084209001347128</c:v>
                </c:pt>
                <c:pt idx="31">
                  <c:v>2.7909884750888159</c:v>
                </c:pt>
                <c:pt idx="32">
                  <c:v>2.8762178405916421</c:v>
                </c:pt>
                <c:pt idx="33">
                  <c:v>2.9474337218870508</c:v>
                </c:pt>
                <c:pt idx="34">
                  <c:v>3.0141003215196207</c:v>
                </c:pt>
                <c:pt idx="35">
                  <c:v>3.0681858617461617</c:v>
                </c:pt>
                <c:pt idx="36">
                  <c:v>3.0817072700973491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A-4DD1-A773-E44D10D2F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30879"/>
        <c:axId val="174324159"/>
      </c:scatterChart>
      <c:valAx>
        <c:axId val="174330879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24159"/>
        <c:crosses val="autoZero"/>
        <c:crossBetween val="midCat"/>
      </c:valAx>
      <c:valAx>
        <c:axId val="17432415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SHF Source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Sheet1!$AF$3:$AF$13</c:f>
              <c:numCache>
                <c:formatCode>General</c:formatCode>
                <c:ptCount val="11"/>
                <c:pt idx="0">
                  <c:v>2.6694907285727676</c:v>
                </c:pt>
                <c:pt idx="1">
                  <c:v>3.3222202176970512</c:v>
                </c:pt>
                <c:pt idx="2">
                  <c:v>4.134551604446294</c:v>
                </c:pt>
                <c:pt idx="3">
                  <c:v>5.1455098848562351</c:v>
                </c:pt>
                <c:pt idx="4">
                  <c:v>6.4036622367176843</c:v>
                </c:pt>
                <c:pt idx="5">
                  <c:v>7.9694512224437828</c:v>
                </c:pt>
                <c:pt idx="6">
                  <c:v>9.9180984941306178</c:v>
                </c:pt>
                <c:pt idx="7">
                  <c:v>12.34321849693333</c:v>
                </c:pt>
                <c:pt idx="8">
                  <c:v>15.361315775720357</c:v>
                </c:pt>
                <c:pt idx="9">
                  <c:v>19.117381938918257</c:v>
                </c:pt>
                <c:pt idx="10">
                  <c:v>23.791861161798163</c:v>
                </c:pt>
              </c:numCache>
            </c:numRef>
          </c:xVal>
          <c:yVal>
            <c:numRef>
              <c:f>Sheet1!$Y$3:$Y$13</c:f>
              <c:numCache>
                <c:formatCode>General</c:formatCode>
                <c:ptCount val="11"/>
                <c:pt idx="0">
                  <c:v>4.2084965133771801E-2</c:v>
                </c:pt>
                <c:pt idx="1">
                  <c:v>3.1272960950052942E-2</c:v>
                </c:pt>
                <c:pt idx="2">
                  <c:v>2.3205007427042346E-2</c:v>
                </c:pt>
                <c:pt idx="3">
                  <c:v>1.719998423422453E-2</c:v>
                </c:pt>
                <c:pt idx="4">
                  <c:v>1.2738814988659697E-2</c:v>
                </c:pt>
                <c:pt idx="5">
                  <c:v>9.429190535709564E-3</c:v>
                </c:pt>
                <c:pt idx="6">
                  <c:v>6.9763891624728958E-3</c:v>
                </c:pt>
                <c:pt idx="7">
                  <c:v>5.1599695036596005E-3</c:v>
                </c:pt>
                <c:pt idx="8">
                  <c:v>3.8155764738527775E-3</c:v>
                </c:pt>
                <c:pt idx="9">
                  <c:v>2.8209587773723177E-3</c:v>
                </c:pt>
                <c:pt idx="10">
                  <c:v>2.0853396689812786E-3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D-4654-9D7F-C66DC55D1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256239"/>
        <c:axId val="1996903135"/>
      </c:scatterChart>
      <c:valAx>
        <c:axId val="142625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Ground Acceleration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03135"/>
        <c:crosses val="autoZero"/>
        <c:crossBetween val="midCat"/>
      </c:valAx>
      <c:valAx>
        <c:axId val="19969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50 Yr Rate of Exceedance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25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SHF Source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Sheet1!$AE$3:$AE$13</c:f>
              <c:numCache>
                <c:formatCode>General</c:formatCode>
                <c:ptCount val="11"/>
                <c:pt idx="0">
                  <c:v>2.5906286906451275</c:v>
                </c:pt>
                <c:pt idx="1">
                  <c:v>3.2240752591820336</c:v>
                </c:pt>
                <c:pt idx="2">
                  <c:v>4.0124087695026578</c:v>
                </c:pt>
                <c:pt idx="3">
                  <c:v>4.9935013420456995</c:v>
                </c:pt>
                <c:pt idx="4">
                  <c:v>6.2144853840758962</c:v>
                </c:pt>
                <c:pt idx="5">
                  <c:v>7.7340178651221576</c:v>
                </c:pt>
                <c:pt idx="6">
                  <c:v>9.6250982408454622</c:v>
                </c:pt>
                <c:pt idx="7">
                  <c:v>11.978575400467232</c:v>
                </c:pt>
                <c:pt idx="8">
                  <c:v>14.907512114086733</c:v>
                </c:pt>
                <c:pt idx="9">
                  <c:v>18.552616651139864</c:v>
                </c:pt>
                <c:pt idx="10">
                  <c:v>23.089002508936669</c:v>
                </c:pt>
              </c:numCache>
            </c:numRef>
          </c:xVal>
          <c:yVal>
            <c:numRef>
              <c:f>Sheet1!$X$3:$X$13</c:f>
              <c:numCache>
                <c:formatCode>General</c:formatCode>
                <c:ptCount val="11"/>
                <c:pt idx="0">
                  <c:v>5.2970752139862576E-2</c:v>
                </c:pt>
                <c:pt idx="1">
                  <c:v>3.942002338346251E-2</c:v>
                </c:pt>
                <c:pt idx="2">
                  <c:v>2.9282174798558769E-2</c:v>
                </c:pt>
                <c:pt idx="3">
                  <c:v>2.1722044790770778E-2</c:v>
                </c:pt>
                <c:pt idx="4">
                  <c:v>1.6097617935519115E-2</c:v>
                </c:pt>
                <c:pt idx="5">
                  <c:v>1.1920634195439761E-2</c:v>
                </c:pt>
                <c:pt idx="6">
                  <c:v>8.822627723440335E-3</c:v>
                </c:pt>
                <c:pt idx="7">
                  <c:v>6.5270904986232114E-3</c:v>
                </c:pt>
                <c:pt idx="8">
                  <c:v>4.8273688017241856E-3</c:v>
                </c:pt>
                <c:pt idx="9">
                  <c:v>3.5694769875207477E-3</c:v>
                </c:pt>
                <c:pt idx="10">
                  <c:v>2.6389257884406048E-3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6-4A70-8CA3-4D2466C42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256239"/>
        <c:axId val="1996903135"/>
      </c:scatterChart>
      <c:valAx>
        <c:axId val="142625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Ground Acceleration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03135"/>
        <c:crosses val="autoZero"/>
        <c:crossBetween val="midCat"/>
      </c:valAx>
      <c:valAx>
        <c:axId val="19969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50 Yr Rate of Exceedance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25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SHF Source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Sheet1!$AG$3:$AG$13</c:f>
              <c:numCache>
                <c:formatCode>General</c:formatCode>
                <c:ptCount val="11"/>
                <c:pt idx="0">
                  <c:v>4.0273248457049871</c:v>
                </c:pt>
                <c:pt idx="1">
                  <c:v>5.0120646168297975</c:v>
                </c:pt>
                <c:pt idx="2">
                  <c:v>6.2375876507870345</c:v>
                </c:pt>
                <c:pt idx="3">
                  <c:v>7.7627689736092069</c:v>
                </c:pt>
                <c:pt idx="4">
                  <c:v>9.6608794154622242</c:v>
                </c:pt>
                <c:pt idx="5">
                  <c:v>12.023105595104123</c:v>
                </c:pt>
                <c:pt idx="6">
                  <c:v>14.962930591977383</c:v>
                </c:pt>
                <c:pt idx="7">
                  <c:v>18.621585756636922</c:v>
                </c:pt>
                <c:pt idx="8">
                  <c:v>23.174835568488543</c:v>
                </c:pt>
                <c:pt idx="9">
                  <c:v>28.84142149038319</c:v>
                </c:pt>
                <c:pt idx="10">
                  <c:v>35.893570469039133</c:v>
                </c:pt>
              </c:numCache>
            </c:numRef>
          </c:xVal>
          <c:yVal>
            <c:numRef>
              <c:f>Sheet1!$Z$3:$Z$13</c:f>
              <c:numCache>
                <c:formatCode>General</c:formatCode>
                <c:ptCount val="11"/>
                <c:pt idx="0">
                  <c:v>3.7601134545917292E-2</c:v>
                </c:pt>
                <c:pt idx="1">
                  <c:v>2.7924241709195718E-2</c:v>
                </c:pt>
                <c:pt idx="2">
                  <c:v>2.0710958138095981E-2</c:v>
                </c:pt>
                <c:pt idx="3">
                  <c:v>1.5346272662932536E-2</c:v>
                </c:pt>
                <c:pt idx="4">
                  <c:v>1.1363119779722375E-2</c:v>
                </c:pt>
                <c:pt idx="5">
                  <c:v>8.4093864671569429E-3</c:v>
                </c:pt>
                <c:pt idx="6">
                  <c:v>6.221031823492762E-3</c:v>
                </c:pt>
                <c:pt idx="7">
                  <c:v>4.6008263335757249E-3</c:v>
                </c:pt>
                <c:pt idx="8">
                  <c:v>3.4018649042976135E-3</c:v>
                </c:pt>
                <c:pt idx="9">
                  <c:v>2.5149544810899593E-3</c:v>
                </c:pt>
                <c:pt idx="10">
                  <c:v>1.8590574691634831E-3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6-488B-B9E9-977CF020A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256239"/>
        <c:axId val="1996903135"/>
      </c:scatterChart>
      <c:valAx>
        <c:axId val="142625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Ground Acceleration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03135"/>
        <c:crosses val="autoZero"/>
        <c:crossBetween val="midCat"/>
      </c:valAx>
      <c:valAx>
        <c:axId val="19969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50 Yr Rate of Exceedance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25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SHF Source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Sheet1!$AH$3:$AH$13</c:f>
              <c:numCache>
                <c:formatCode>General</c:formatCode>
                <c:ptCount val="11"/>
                <c:pt idx="0">
                  <c:v>8.2173862425360245</c:v>
                </c:pt>
                <c:pt idx="1">
                  <c:v>10.226657249405244</c:v>
                </c:pt>
                <c:pt idx="2">
                  <c:v>12.727224376462594</c:v>
                </c:pt>
                <c:pt idx="3">
                  <c:v>15.839216703800647</c:v>
                </c:pt>
                <c:pt idx="4">
                  <c:v>19.712136626893308</c:v>
                </c:pt>
                <c:pt idx="5">
                  <c:v>24.532042061402613</c:v>
                </c:pt>
                <c:pt idx="6">
                  <c:v>30.530484802005777</c:v>
                </c:pt>
                <c:pt idx="7">
                  <c:v>37.995634440560409</c:v>
                </c:pt>
                <c:pt idx="8">
                  <c:v>47.286122244801483</c:v>
                </c:pt>
                <c:pt idx="9">
                  <c:v>58.848270067663321</c:v>
                </c:pt>
                <c:pt idx="10">
                  <c:v>73.237531976675697</c:v>
                </c:pt>
              </c:numCache>
            </c:numRef>
          </c:xVal>
          <c:yVal>
            <c:numRef>
              <c:f>Sheet1!$AA$3:$AA$13</c:f>
              <c:numCache>
                <c:formatCode>General</c:formatCode>
                <c:ptCount val="11"/>
                <c:pt idx="0">
                  <c:v>3.0211801595678822E-2</c:v>
                </c:pt>
                <c:pt idx="1">
                  <c:v>2.2414437043766E-2</c:v>
                </c:pt>
                <c:pt idx="2">
                  <c:v>1.6612256200631115E-2</c:v>
                </c:pt>
                <c:pt idx="3">
                  <c:v>1.2302571032353216E-2</c:v>
                </c:pt>
                <c:pt idx="4">
                  <c:v>9.1057623659892561E-3</c:v>
                </c:pt>
                <c:pt idx="5">
                  <c:v>6.7368076036949942E-3</c:v>
                </c:pt>
                <c:pt idx="6">
                  <c:v>4.9826104393716486E-3</c:v>
                </c:pt>
                <c:pt idx="7">
                  <c:v>3.68434144276375E-3</c:v>
                </c:pt>
                <c:pt idx="8">
                  <c:v>2.7238863909399003E-3</c:v>
                </c:pt>
                <c:pt idx="9">
                  <c:v>2.0135552070240648E-3</c:v>
                </c:pt>
                <c:pt idx="10">
                  <c:v>1.4883249438010226E-3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F-4A61-8BC9-902028AD0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256239"/>
        <c:axId val="1996903135"/>
      </c:scatterChart>
      <c:valAx>
        <c:axId val="142625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Ground Acceleration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03135"/>
        <c:crosses val="autoZero"/>
        <c:crossBetween val="midCat"/>
      </c:valAx>
      <c:valAx>
        <c:axId val="19969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50 Yr Rate of Exceedance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25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SHF Source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Sheet1!$AI$3:$AI$13</c:f>
              <c:numCache>
                <c:formatCode>General</c:formatCode>
                <c:ptCount val="11"/>
                <c:pt idx="0">
                  <c:v>1.4781850585807177</c:v>
                </c:pt>
                <c:pt idx="1">
                  <c:v>1.839622904305845</c:v>
                </c:pt>
                <c:pt idx="2">
                  <c:v>2.2894375845579376</c:v>
                </c:pt>
                <c:pt idx="3">
                  <c:v>2.8492385267209377</c:v>
                </c:pt>
                <c:pt idx="4">
                  <c:v>3.5459189789261822</c:v>
                </c:pt>
                <c:pt idx="5">
                  <c:v>4.4129479814311017</c:v>
                </c:pt>
                <c:pt idx="6">
                  <c:v>5.4919782438780471</c:v>
                </c:pt>
                <c:pt idx="7">
                  <c:v>6.8348471720367847</c:v>
                </c:pt>
                <c:pt idx="8">
                  <c:v>8.5060671748241017</c:v>
                </c:pt>
                <c:pt idx="9">
                  <c:v>10.585924887777535</c:v>
                </c:pt>
                <c:pt idx="10">
                  <c:v>13.174338201953509</c:v>
                </c:pt>
              </c:numCache>
            </c:numRef>
          </c:xVal>
          <c:yVal>
            <c:numRef>
              <c:f>Sheet1!$AB$3:$AB$13</c:f>
              <c:numCache>
                <c:formatCode>General</c:formatCode>
                <c:ptCount val="11"/>
                <c:pt idx="0">
                  <c:v>3.3006304868483549E-2</c:v>
                </c:pt>
                <c:pt idx="1">
                  <c:v>2.4496845957719393E-2</c:v>
                </c:pt>
                <c:pt idx="2">
                  <c:v>1.8160633745100352E-2</c:v>
                </c:pt>
                <c:pt idx="3">
                  <c:v>1.3452008363264989E-2</c:v>
                </c:pt>
                <c:pt idx="4">
                  <c:v>9.9580274010784287E-3</c:v>
                </c:pt>
                <c:pt idx="5">
                  <c:v>7.368172569911513E-3</c:v>
                </c:pt>
                <c:pt idx="6">
                  <c:v>5.4500256573625228E-3</c:v>
                </c:pt>
                <c:pt idx="7">
                  <c:v>4.0302137295871177E-3</c:v>
                </c:pt>
                <c:pt idx="8">
                  <c:v>2.9797296077808122E-3</c:v>
                </c:pt>
                <c:pt idx="9">
                  <c:v>2.2027537012661025E-3</c:v>
                </c:pt>
                <c:pt idx="10">
                  <c:v>1.6282118055985784E-3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E-403C-8107-61116CCAD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256239"/>
        <c:axId val="1996903135"/>
      </c:scatterChart>
      <c:valAx>
        <c:axId val="142625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Ground Acceleration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03135"/>
        <c:crosses val="autoZero"/>
        <c:crossBetween val="midCat"/>
      </c:valAx>
      <c:valAx>
        <c:axId val="19969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50 Yr Rate of Exceedance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25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Seismic Hazard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Source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Sheet1!$AE$3:$AE$13</c:f>
              <c:numCache>
                <c:formatCode>General</c:formatCode>
                <c:ptCount val="11"/>
                <c:pt idx="0">
                  <c:v>2.5906286906451275</c:v>
                </c:pt>
                <c:pt idx="1">
                  <c:v>3.2240752591820336</c:v>
                </c:pt>
                <c:pt idx="2">
                  <c:v>4.0124087695026578</c:v>
                </c:pt>
                <c:pt idx="3">
                  <c:v>4.9935013420456995</c:v>
                </c:pt>
                <c:pt idx="4">
                  <c:v>6.2144853840758962</c:v>
                </c:pt>
                <c:pt idx="5">
                  <c:v>7.7340178651221576</c:v>
                </c:pt>
                <c:pt idx="6">
                  <c:v>9.6250982408454622</c:v>
                </c:pt>
                <c:pt idx="7">
                  <c:v>11.978575400467232</c:v>
                </c:pt>
                <c:pt idx="8">
                  <c:v>14.907512114086733</c:v>
                </c:pt>
                <c:pt idx="9">
                  <c:v>18.552616651139864</c:v>
                </c:pt>
                <c:pt idx="10">
                  <c:v>23.089002508936669</c:v>
                </c:pt>
              </c:numCache>
            </c:numRef>
          </c:xVal>
          <c:yVal>
            <c:numRef>
              <c:f>Sheet1!$X$3:$X$13</c:f>
              <c:numCache>
                <c:formatCode>General</c:formatCode>
                <c:ptCount val="11"/>
                <c:pt idx="0">
                  <c:v>5.2970752139862576E-2</c:v>
                </c:pt>
                <c:pt idx="1">
                  <c:v>3.942002338346251E-2</c:v>
                </c:pt>
                <c:pt idx="2">
                  <c:v>2.9282174798558769E-2</c:v>
                </c:pt>
                <c:pt idx="3">
                  <c:v>2.1722044790770778E-2</c:v>
                </c:pt>
                <c:pt idx="4">
                  <c:v>1.6097617935519115E-2</c:v>
                </c:pt>
                <c:pt idx="5">
                  <c:v>1.1920634195439761E-2</c:v>
                </c:pt>
                <c:pt idx="6">
                  <c:v>8.822627723440335E-3</c:v>
                </c:pt>
                <c:pt idx="7">
                  <c:v>6.5270904986232114E-3</c:v>
                </c:pt>
                <c:pt idx="8">
                  <c:v>4.8273688017241856E-3</c:v>
                </c:pt>
                <c:pt idx="9">
                  <c:v>3.5694769875207477E-3</c:v>
                </c:pt>
                <c:pt idx="10">
                  <c:v>2.6389257884406048E-3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388-4EFB-AE10-B6B63C6A91E4}"/>
            </c:ext>
          </c:extLst>
        </c:ser>
        <c:ser>
          <c:idx val="1"/>
          <c:order val="1"/>
          <c:tx>
            <c:v>Source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Sheet1!$AF$3:$AF$13</c:f>
              <c:numCache>
                <c:formatCode>General</c:formatCode>
                <c:ptCount val="11"/>
                <c:pt idx="0">
                  <c:v>2.6694907285727676</c:v>
                </c:pt>
                <c:pt idx="1">
                  <c:v>3.3222202176970512</c:v>
                </c:pt>
                <c:pt idx="2">
                  <c:v>4.134551604446294</c:v>
                </c:pt>
                <c:pt idx="3">
                  <c:v>5.1455098848562351</c:v>
                </c:pt>
                <c:pt idx="4">
                  <c:v>6.4036622367176843</c:v>
                </c:pt>
                <c:pt idx="5">
                  <c:v>7.9694512224437828</c:v>
                </c:pt>
                <c:pt idx="6">
                  <c:v>9.9180984941306178</c:v>
                </c:pt>
                <c:pt idx="7">
                  <c:v>12.34321849693333</c:v>
                </c:pt>
                <c:pt idx="8">
                  <c:v>15.361315775720357</c:v>
                </c:pt>
                <c:pt idx="9">
                  <c:v>19.117381938918257</c:v>
                </c:pt>
                <c:pt idx="10">
                  <c:v>23.791861161798163</c:v>
                </c:pt>
              </c:numCache>
            </c:numRef>
          </c:xVal>
          <c:yVal>
            <c:numRef>
              <c:f>Sheet1!$Y$3:$Y$13</c:f>
              <c:numCache>
                <c:formatCode>General</c:formatCode>
                <c:ptCount val="11"/>
                <c:pt idx="0">
                  <c:v>4.2084965133771801E-2</c:v>
                </c:pt>
                <c:pt idx="1">
                  <c:v>3.1272960950052942E-2</c:v>
                </c:pt>
                <c:pt idx="2">
                  <c:v>2.3205007427042346E-2</c:v>
                </c:pt>
                <c:pt idx="3">
                  <c:v>1.719998423422453E-2</c:v>
                </c:pt>
                <c:pt idx="4">
                  <c:v>1.2738814988659697E-2</c:v>
                </c:pt>
                <c:pt idx="5">
                  <c:v>9.429190535709564E-3</c:v>
                </c:pt>
                <c:pt idx="6">
                  <c:v>6.9763891624728958E-3</c:v>
                </c:pt>
                <c:pt idx="7">
                  <c:v>5.1599695036596005E-3</c:v>
                </c:pt>
                <c:pt idx="8">
                  <c:v>3.8155764738527775E-3</c:v>
                </c:pt>
                <c:pt idx="9">
                  <c:v>2.8209587773723177E-3</c:v>
                </c:pt>
                <c:pt idx="10">
                  <c:v>2.0853396689812786E-3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388-4EFB-AE10-B6B63C6A91E4}"/>
            </c:ext>
          </c:extLst>
        </c:ser>
        <c:ser>
          <c:idx val="2"/>
          <c:order val="2"/>
          <c:tx>
            <c:v>Source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Sheet1!$AG$3:$AG$13</c:f>
              <c:numCache>
                <c:formatCode>General</c:formatCode>
                <c:ptCount val="11"/>
                <c:pt idx="0">
                  <c:v>4.0273248457049871</c:v>
                </c:pt>
                <c:pt idx="1">
                  <c:v>5.0120646168297975</c:v>
                </c:pt>
                <c:pt idx="2">
                  <c:v>6.2375876507870345</c:v>
                </c:pt>
                <c:pt idx="3">
                  <c:v>7.7627689736092069</c:v>
                </c:pt>
                <c:pt idx="4">
                  <c:v>9.6608794154622242</c:v>
                </c:pt>
                <c:pt idx="5">
                  <c:v>12.023105595104123</c:v>
                </c:pt>
                <c:pt idx="6">
                  <c:v>14.962930591977383</c:v>
                </c:pt>
                <c:pt idx="7">
                  <c:v>18.621585756636922</c:v>
                </c:pt>
                <c:pt idx="8">
                  <c:v>23.174835568488543</c:v>
                </c:pt>
                <c:pt idx="9">
                  <c:v>28.84142149038319</c:v>
                </c:pt>
                <c:pt idx="10">
                  <c:v>35.893570469039133</c:v>
                </c:pt>
              </c:numCache>
            </c:numRef>
          </c:xVal>
          <c:yVal>
            <c:numRef>
              <c:f>Sheet1!$Z$3:$Z$13</c:f>
              <c:numCache>
                <c:formatCode>General</c:formatCode>
                <c:ptCount val="11"/>
                <c:pt idx="0">
                  <c:v>3.7601134545917292E-2</c:v>
                </c:pt>
                <c:pt idx="1">
                  <c:v>2.7924241709195718E-2</c:v>
                </c:pt>
                <c:pt idx="2">
                  <c:v>2.0710958138095981E-2</c:v>
                </c:pt>
                <c:pt idx="3">
                  <c:v>1.5346272662932536E-2</c:v>
                </c:pt>
                <c:pt idx="4">
                  <c:v>1.1363119779722375E-2</c:v>
                </c:pt>
                <c:pt idx="5">
                  <c:v>8.4093864671569429E-3</c:v>
                </c:pt>
                <c:pt idx="6">
                  <c:v>6.221031823492762E-3</c:v>
                </c:pt>
                <c:pt idx="7">
                  <c:v>4.6008263335757249E-3</c:v>
                </c:pt>
                <c:pt idx="8">
                  <c:v>3.4018649042976135E-3</c:v>
                </c:pt>
                <c:pt idx="9">
                  <c:v>2.5149544810899593E-3</c:v>
                </c:pt>
                <c:pt idx="10">
                  <c:v>1.8590574691634831E-3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388-4EFB-AE10-B6B63C6A91E4}"/>
            </c:ext>
          </c:extLst>
        </c:ser>
        <c:ser>
          <c:idx val="3"/>
          <c:order val="3"/>
          <c:tx>
            <c:v>Source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Sheet1!$AH$3:$AH$13</c:f>
              <c:numCache>
                <c:formatCode>General</c:formatCode>
                <c:ptCount val="11"/>
                <c:pt idx="0">
                  <c:v>8.2173862425360245</c:v>
                </c:pt>
                <c:pt idx="1">
                  <c:v>10.226657249405244</c:v>
                </c:pt>
                <c:pt idx="2">
                  <c:v>12.727224376462594</c:v>
                </c:pt>
                <c:pt idx="3">
                  <c:v>15.839216703800647</c:v>
                </c:pt>
                <c:pt idx="4">
                  <c:v>19.712136626893308</c:v>
                </c:pt>
                <c:pt idx="5">
                  <c:v>24.532042061402613</c:v>
                </c:pt>
                <c:pt idx="6">
                  <c:v>30.530484802005777</c:v>
                </c:pt>
                <c:pt idx="7">
                  <c:v>37.995634440560409</c:v>
                </c:pt>
                <c:pt idx="8">
                  <c:v>47.286122244801483</c:v>
                </c:pt>
                <c:pt idx="9">
                  <c:v>58.848270067663321</c:v>
                </c:pt>
                <c:pt idx="10">
                  <c:v>73.237531976675697</c:v>
                </c:pt>
              </c:numCache>
            </c:numRef>
          </c:xVal>
          <c:yVal>
            <c:numRef>
              <c:f>Sheet1!$AA$3:$AA$13</c:f>
              <c:numCache>
                <c:formatCode>General</c:formatCode>
                <c:ptCount val="11"/>
                <c:pt idx="0">
                  <c:v>3.0211801595678822E-2</c:v>
                </c:pt>
                <c:pt idx="1">
                  <c:v>2.2414437043766E-2</c:v>
                </c:pt>
                <c:pt idx="2">
                  <c:v>1.6612256200631115E-2</c:v>
                </c:pt>
                <c:pt idx="3">
                  <c:v>1.2302571032353216E-2</c:v>
                </c:pt>
                <c:pt idx="4">
                  <c:v>9.1057623659892561E-3</c:v>
                </c:pt>
                <c:pt idx="5">
                  <c:v>6.7368076036949942E-3</c:v>
                </c:pt>
                <c:pt idx="6">
                  <c:v>4.9826104393716486E-3</c:v>
                </c:pt>
                <c:pt idx="7">
                  <c:v>3.68434144276375E-3</c:v>
                </c:pt>
                <c:pt idx="8">
                  <c:v>2.7238863909399003E-3</c:v>
                </c:pt>
                <c:pt idx="9">
                  <c:v>2.0135552070240648E-3</c:v>
                </c:pt>
                <c:pt idx="10">
                  <c:v>1.4883249438010226E-3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388-4EFB-AE10-B6B63C6A91E4}"/>
            </c:ext>
          </c:extLst>
        </c:ser>
        <c:ser>
          <c:idx val="4"/>
          <c:order val="4"/>
          <c:tx>
            <c:v>Source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Sheet1!$AI$3:$AI$13</c:f>
              <c:numCache>
                <c:formatCode>General</c:formatCode>
                <c:ptCount val="11"/>
                <c:pt idx="0">
                  <c:v>1.4781850585807177</c:v>
                </c:pt>
                <c:pt idx="1">
                  <c:v>1.839622904305845</c:v>
                </c:pt>
                <c:pt idx="2">
                  <c:v>2.2894375845579376</c:v>
                </c:pt>
                <c:pt idx="3">
                  <c:v>2.8492385267209377</c:v>
                </c:pt>
                <c:pt idx="4">
                  <c:v>3.5459189789261822</c:v>
                </c:pt>
                <c:pt idx="5">
                  <c:v>4.4129479814311017</c:v>
                </c:pt>
                <c:pt idx="6">
                  <c:v>5.4919782438780471</c:v>
                </c:pt>
                <c:pt idx="7">
                  <c:v>6.8348471720367847</c:v>
                </c:pt>
                <c:pt idx="8">
                  <c:v>8.5060671748241017</c:v>
                </c:pt>
                <c:pt idx="9">
                  <c:v>10.585924887777535</c:v>
                </c:pt>
                <c:pt idx="10">
                  <c:v>13.174338201953509</c:v>
                </c:pt>
              </c:numCache>
            </c:numRef>
          </c:xVal>
          <c:yVal>
            <c:numRef>
              <c:f>Sheet1!$AB$3:$AB$13</c:f>
              <c:numCache>
                <c:formatCode>General</c:formatCode>
                <c:ptCount val="11"/>
                <c:pt idx="0">
                  <c:v>3.3006304868483549E-2</c:v>
                </c:pt>
                <c:pt idx="1">
                  <c:v>2.4496845957719393E-2</c:v>
                </c:pt>
                <c:pt idx="2">
                  <c:v>1.8160633745100352E-2</c:v>
                </c:pt>
                <c:pt idx="3">
                  <c:v>1.3452008363264989E-2</c:v>
                </c:pt>
                <c:pt idx="4">
                  <c:v>9.9580274010784287E-3</c:v>
                </c:pt>
                <c:pt idx="5">
                  <c:v>7.368172569911513E-3</c:v>
                </c:pt>
                <c:pt idx="6">
                  <c:v>5.4500256573625228E-3</c:v>
                </c:pt>
                <c:pt idx="7">
                  <c:v>4.0302137295871177E-3</c:v>
                </c:pt>
                <c:pt idx="8">
                  <c:v>2.9797296077808122E-3</c:v>
                </c:pt>
                <c:pt idx="9">
                  <c:v>2.2027537012661025E-3</c:v>
                </c:pt>
                <c:pt idx="10">
                  <c:v>1.6282118055985784E-3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388-4EFB-AE10-B6B63C6A91E4}"/>
            </c:ext>
          </c:extLst>
        </c:ser>
        <c:ser>
          <c:idx val="5"/>
          <c:order val="5"/>
          <c:tx>
            <c:v>Total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Sheet1!$AK$3:$AK$13</c:f>
              <c:numCache>
                <c:formatCode>General</c:formatCode>
                <c:ptCount val="11"/>
                <c:pt idx="0">
                  <c:v>5.2556112886762048</c:v>
                </c:pt>
                <c:pt idx="1">
                  <c:v>6.5406850425481773</c:v>
                </c:pt>
                <c:pt idx="2">
                  <c:v>8.1399781064457546</c:v>
                </c:pt>
                <c:pt idx="3">
                  <c:v>10.130321692970908</c:v>
                </c:pt>
                <c:pt idx="4">
                  <c:v>12.607333368846936</c:v>
                </c:pt>
                <c:pt idx="5">
                  <c:v>15.690010593002961</c:v>
                </c:pt>
                <c:pt idx="6">
                  <c:v>19.526447441840013</c:v>
                </c:pt>
                <c:pt idx="7">
                  <c:v>24.300949157355884</c:v>
                </c:pt>
                <c:pt idx="8">
                  <c:v>30.242886306242912</c:v>
                </c:pt>
                <c:pt idx="9">
                  <c:v>37.637713910260011</c:v>
                </c:pt>
                <c:pt idx="10">
                  <c:v>46.840684914989723</c:v>
                </c:pt>
              </c:numCache>
            </c:numRef>
          </c:xVal>
          <c:yVal>
            <c:numRef>
              <c:f>Sheet1!$AC$3:$AC$13</c:f>
              <c:numCache>
                <c:formatCode>General</c:formatCode>
                <c:ptCount val="11"/>
                <c:pt idx="0">
                  <c:v>0.18125997625442158</c:v>
                </c:pt>
                <c:pt idx="1">
                  <c:v>0.13738198975887617</c:v>
                </c:pt>
                <c:pt idx="2">
                  <c:v>0.10345404353502852</c:v>
                </c:pt>
                <c:pt idx="3">
                  <c:v>7.7528215775073184E-2</c:v>
                </c:pt>
                <c:pt idx="4">
                  <c:v>5.788961354381128E-2</c:v>
                </c:pt>
                <c:pt idx="5">
                  <c:v>4.3109371929642148E-2</c:v>
                </c:pt>
                <c:pt idx="6">
                  <c:v>3.203860608132536E-2</c:v>
                </c:pt>
                <c:pt idx="7">
                  <c:v>2.3775558257312812E-2</c:v>
                </c:pt>
                <c:pt idx="8">
                  <c:v>1.7624221864711132E-2</c:v>
                </c:pt>
                <c:pt idx="9">
                  <c:v>1.3053749727913511E-2</c:v>
                </c:pt>
                <c:pt idx="10">
                  <c:v>9.6627041017598447E-3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388-4EFB-AE10-B6B63C6A9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256239"/>
        <c:axId val="1996903135"/>
      </c:scatterChart>
      <c:valAx>
        <c:axId val="142625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Ground Acceleration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03135"/>
        <c:crosses val="autoZero"/>
        <c:crossBetween val="midCat"/>
      </c:valAx>
      <c:valAx>
        <c:axId val="19969031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50 Yr Rate of Exceedance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25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SHF Rata-Rata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Sheet1!$AK$3:$AK$13</c:f>
              <c:numCache>
                <c:formatCode>General</c:formatCode>
                <c:ptCount val="11"/>
                <c:pt idx="0">
                  <c:v>5.2556112886762048</c:v>
                </c:pt>
                <c:pt idx="1">
                  <c:v>6.5406850425481773</c:v>
                </c:pt>
                <c:pt idx="2">
                  <c:v>8.1399781064457546</c:v>
                </c:pt>
                <c:pt idx="3">
                  <c:v>10.130321692970908</c:v>
                </c:pt>
                <c:pt idx="4">
                  <c:v>12.607333368846936</c:v>
                </c:pt>
                <c:pt idx="5">
                  <c:v>15.690010593002961</c:v>
                </c:pt>
                <c:pt idx="6">
                  <c:v>19.526447441840013</c:v>
                </c:pt>
                <c:pt idx="7">
                  <c:v>24.300949157355884</c:v>
                </c:pt>
                <c:pt idx="8">
                  <c:v>30.242886306242912</c:v>
                </c:pt>
                <c:pt idx="9">
                  <c:v>37.637713910260011</c:v>
                </c:pt>
                <c:pt idx="10">
                  <c:v>46.840684914989723</c:v>
                </c:pt>
              </c:numCache>
            </c:numRef>
          </c:xVal>
          <c:yVal>
            <c:numRef>
              <c:f>Sheet1!$AC$3:$AC$13</c:f>
              <c:numCache>
                <c:formatCode>General</c:formatCode>
                <c:ptCount val="11"/>
                <c:pt idx="0">
                  <c:v>0.18125997625442158</c:v>
                </c:pt>
                <c:pt idx="1">
                  <c:v>0.13738198975887617</c:v>
                </c:pt>
                <c:pt idx="2">
                  <c:v>0.10345404353502852</c:v>
                </c:pt>
                <c:pt idx="3">
                  <c:v>7.7528215775073184E-2</c:v>
                </c:pt>
                <c:pt idx="4">
                  <c:v>5.788961354381128E-2</c:v>
                </c:pt>
                <c:pt idx="5">
                  <c:v>4.3109371929642148E-2</c:v>
                </c:pt>
                <c:pt idx="6">
                  <c:v>3.203860608132536E-2</c:v>
                </c:pt>
                <c:pt idx="7">
                  <c:v>2.3775558257312812E-2</c:v>
                </c:pt>
                <c:pt idx="8">
                  <c:v>1.7624221864711132E-2</c:v>
                </c:pt>
                <c:pt idx="9">
                  <c:v>1.3053749727913511E-2</c:v>
                </c:pt>
                <c:pt idx="10">
                  <c:v>9.6627041017598447E-3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1-43AA-923C-888F7D92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256239"/>
        <c:axId val="1996903135"/>
      </c:scatterChart>
      <c:valAx>
        <c:axId val="142625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Ground Acceleration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03135"/>
        <c:crosses val="autoZero"/>
        <c:crossBetween val="midCat"/>
      </c:valAx>
      <c:valAx>
        <c:axId val="19969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50 Yr Rate of Exceedance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25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Magnitude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8.1</c:v>
                </c:pt>
                <c:pt idx="1">
                  <c:v>8</c:v>
                </c:pt>
                <c:pt idx="2">
                  <c:v>7.9</c:v>
                </c:pt>
                <c:pt idx="3">
                  <c:v>7.8</c:v>
                </c:pt>
                <c:pt idx="4">
                  <c:v>7.7</c:v>
                </c:pt>
                <c:pt idx="5">
                  <c:v>7.6</c:v>
                </c:pt>
                <c:pt idx="6">
                  <c:v>7.5</c:v>
                </c:pt>
                <c:pt idx="7">
                  <c:v>7.4</c:v>
                </c:pt>
                <c:pt idx="8">
                  <c:v>7.3</c:v>
                </c:pt>
                <c:pt idx="9">
                  <c:v>7.2</c:v>
                </c:pt>
                <c:pt idx="10">
                  <c:v>7.1</c:v>
                </c:pt>
                <c:pt idx="11">
                  <c:v>7</c:v>
                </c:pt>
                <c:pt idx="12">
                  <c:v>6.9</c:v>
                </c:pt>
                <c:pt idx="13">
                  <c:v>6.8</c:v>
                </c:pt>
                <c:pt idx="14">
                  <c:v>6.7</c:v>
                </c:pt>
                <c:pt idx="15">
                  <c:v>6.6</c:v>
                </c:pt>
                <c:pt idx="16">
                  <c:v>6.5</c:v>
                </c:pt>
                <c:pt idx="17">
                  <c:v>6.4</c:v>
                </c:pt>
                <c:pt idx="18">
                  <c:v>6.3</c:v>
                </c:pt>
                <c:pt idx="19">
                  <c:v>6.2</c:v>
                </c:pt>
                <c:pt idx="20">
                  <c:v>6.1</c:v>
                </c:pt>
                <c:pt idx="21">
                  <c:v>6</c:v>
                </c:pt>
                <c:pt idx="22">
                  <c:v>5.9</c:v>
                </c:pt>
                <c:pt idx="23">
                  <c:v>5.8</c:v>
                </c:pt>
                <c:pt idx="24">
                  <c:v>5.7</c:v>
                </c:pt>
                <c:pt idx="25">
                  <c:v>5.6</c:v>
                </c:pt>
                <c:pt idx="26">
                  <c:v>5.5</c:v>
                </c:pt>
                <c:pt idx="27">
                  <c:v>5.4</c:v>
                </c:pt>
                <c:pt idx="28">
                  <c:v>5.3</c:v>
                </c:pt>
                <c:pt idx="29">
                  <c:v>5.2</c:v>
                </c:pt>
                <c:pt idx="30">
                  <c:v>5.0999999999999996</c:v>
                </c:pt>
                <c:pt idx="31">
                  <c:v>5</c:v>
                </c:pt>
                <c:pt idx="32">
                  <c:v>4.9000000000000004</c:v>
                </c:pt>
                <c:pt idx="33">
                  <c:v>4.8</c:v>
                </c:pt>
                <c:pt idx="34">
                  <c:v>4.7</c:v>
                </c:pt>
                <c:pt idx="35">
                  <c:v>4.5999999999999996</c:v>
                </c:pt>
                <c:pt idx="36">
                  <c:v>4.5</c:v>
                </c:pt>
              </c:numCache>
            </c:numRef>
          </c:xVal>
          <c:yVal>
            <c:numRef>
              <c:f>Sheet1!$B$2:$B$38</c:f>
              <c:numCache>
                <c:formatCode>General</c:formatCode>
                <c:ptCount val="3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14</c:v>
                </c:pt>
                <c:pt idx="21">
                  <c:v>23</c:v>
                </c:pt>
                <c:pt idx="22">
                  <c:v>29</c:v>
                </c:pt>
                <c:pt idx="23">
                  <c:v>39</c:v>
                </c:pt>
                <c:pt idx="24">
                  <c:v>49</c:v>
                </c:pt>
                <c:pt idx="25">
                  <c:v>64</c:v>
                </c:pt>
                <c:pt idx="26">
                  <c:v>81</c:v>
                </c:pt>
                <c:pt idx="27">
                  <c:v>106</c:v>
                </c:pt>
                <c:pt idx="28">
                  <c:v>294</c:v>
                </c:pt>
                <c:pt idx="29">
                  <c:v>433</c:v>
                </c:pt>
                <c:pt idx="30">
                  <c:v>511</c:v>
                </c:pt>
                <c:pt idx="31">
                  <c:v>618</c:v>
                </c:pt>
                <c:pt idx="32">
                  <c:v>752</c:v>
                </c:pt>
                <c:pt idx="33">
                  <c:v>886</c:v>
                </c:pt>
                <c:pt idx="34">
                  <c:v>1033</c:v>
                </c:pt>
                <c:pt idx="35">
                  <c:v>1170</c:v>
                </c:pt>
                <c:pt idx="36">
                  <c:v>1207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9-4B5F-A0BA-7C44EAFA6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495247"/>
        <c:axId val="1170491407"/>
      </c:scatterChart>
      <c:valAx>
        <c:axId val="1170495247"/>
        <c:scaling>
          <c:orientation val="minMax"/>
          <c:min val="4.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91407"/>
        <c:crosses val="autoZero"/>
        <c:crossBetween val="midCat"/>
      </c:valAx>
      <c:valAx>
        <c:axId val="11704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9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15</xdr:row>
      <xdr:rowOff>34290</xdr:rowOff>
    </xdr:from>
    <xdr:to>
      <xdr:col>13</xdr:col>
      <xdr:colOff>121920</xdr:colOff>
      <xdr:row>30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C3E326-0E62-2400-3AF1-9D534A48D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502920</xdr:colOff>
      <xdr:row>16</xdr:row>
      <xdr:rowOff>60960</xdr:rowOff>
    </xdr:from>
    <xdr:to>
      <xdr:col>30</xdr:col>
      <xdr:colOff>0</xdr:colOff>
      <xdr:row>31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B295B4-CBA7-4446-AE2C-21895ADC1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45720</xdr:colOff>
      <xdr:row>16</xdr:row>
      <xdr:rowOff>60960</xdr:rowOff>
    </xdr:from>
    <xdr:to>
      <xdr:col>23</xdr:col>
      <xdr:colOff>236220</xdr:colOff>
      <xdr:row>31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F14386-5FB8-42A4-A4DB-D3ED27F4F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556260</xdr:colOff>
      <xdr:row>32</xdr:row>
      <xdr:rowOff>121920</xdr:rowOff>
    </xdr:from>
    <xdr:to>
      <xdr:col>23</xdr:col>
      <xdr:colOff>137160</xdr:colOff>
      <xdr:row>47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35C381-04C8-4227-98E0-719676B88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457200</xdr:colOff>
      <xdr:row>32</xdr:row>
      <xdr:rowOff>114300</xdr:rowOff>
    </xdr:from>
    <xdr:to>
      <xdr:col>30</xdr:col>
      <xdr:colOff>0</xdr:colOff>
      <xdr:row>47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82C61E-2FAC-458B-ABA4-AA4E4EECC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480060</xdr:colOff>
      <xdr:row>16</xdr:row>
      <xdr:rowOff>91440</xdr:rowOff>
    </xdr:from>
    <xdr:to>
      <xdr:col>38</xdr:col>
      <xdr:colOff>175260</xdr:colOff>
      <xdr:row>31</xdr:row>
      <xdr:rowOff>91440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364F67-214A-4B82-8D2B-C99C05D05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586740</xdr:colOff>
      <xdr:row>48</xdr:row>
      <xdr:rowOff>53340</xdr:rowOff>
    </xdr:from>
    <xdr:to>
      <xdr:col>31</xdr:col>
      <xdr:colOff>198120</xdr:colOff>
      <xdr:row>64</xdr:row>
      <xdr:rowOff>106680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7CE27B6-7E62-47FA-A4ED-6FB4A4732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502920</xdr:colOff>
      <xdr:row>32</xdr:row>
      <xdr:rowOff>15240</xdr:rowOff>
    </xdr:from>
    <xdr:to>
      <xdr:col>38</xdr:col>
      <xdr:colOff>198120</xdr:colOff>
      <xdr:row>47</xdr:row>
      <xdr:rowOff>15240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331E785-0860-427E-9620-A7B154FD8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495300</xdr:colOff>
      <xdr:row>32</xdr:row>
      <xdr:rowOff>133350</xdr:rowOff>
    </xdr:from>
    <xdr:to>
      <xdr:col>13</xdr:col>
      <xdr:colOff>167640</xdr:colOff>
      <xdr:row>47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D85E6CE-33EA-29E6-2745-65C59088B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C9743-69C9-4CF7-9051-4CD7D97D8F6F}">
  <dimension ref="A1:AK41"/>
  <sheetViews>
    <sheetView tabSelected="1" zoomScaleNormal="100" workbookViewId="0">
      <selection activeCell="O12" sqref="O12"/>
    </sheetView>
  </sheetViews>
  <sheetFormatPr defaultRowHeight="14.4" x14ac:dyDescent="0.3"/>
  <cols>
    <col min="4" max="4" width="8.6640625" bestFit="1" customWidth="1"/>
    <col min="8" max="8" width="13.21875" bestFit="1" customWidth="1"/>
    <col min="9" max="9" width="11.77734375" customWidth="1"/>
    <col min="10" max="10" width="12.33203125" customWidth="1"/>
    <col min="13" max="13" width="15.6640625" bestFit="1" customWidth="1"/>
    <col min="15" max="15" width="10.5546875" bestFit="1" customWidth="1"/>
    <col min="17" max="17" width="10.5546875" bestFit="1" customWidth="1"/>
    <col min="29" max="29" width="14.88671875" bestFit="1" customWidth="1"/>
    <col min="36" max="36" width="12" bestFit="1" customWidth="1"/>
    <col min="37" max="37" width="11" bestFit="1" customWidth="1"/>
  </cols>
  <sheetData>
    <row r="1" spans="1:37" x14ac:dyDescent="0.3">
      <c r="A1" s="4" t="s">
        <v>2</v>
      </c>
      <c r="B1" s="4" t="s">
        <v>0</v>
      </c>
      <c r="C1" s="4" t="s">
        <v>4</v>
      </c>
      <c r="D1" s="4" t="s">
        <v>1</v>
      </c>
      <c r="E1" s="4" t="s">
        <v>3</v>
      </c>
      <c r="H1" s="3"/>
      <c r="I1" s="4" t="s">
        <v>11</v>
      </c>
      <c r="J1" s="4" t="s">
        <v>12</v>
      </c>
      <c r="K1" s="4" t="s">
        <v>13</v>
      </c>
      <c r="L1" s="4" t="s">
        <v>16</v>
      </c>
      <c r="M1" s="4" t="s">
        <v>17</v>
      </c>
      <c r="N1" s="5" t="s">
        <v>15</v>
      </c>
      <c r="Q1" s="15" t="s">
        <v>22</v>
      </c>
      <c r="R1" s="15"/>
      <c r="S1" s="15"/>
      <c r="T1" s="15"/>
      <c r="U1" s="15"/>
      <c r="V1" s="15"/>
      <c r="X1" s="8" t="s">
        <v>14</v>
      </c>
      <c r="Y1" s="9"/>
      <c r="Z1" s="9"/>
      <c r="AA1" s="9"/>
      <c r="AB1" s="9"/>
      <c r="AC1" s="10"/>
      <c r="AE1" s="14" t="s">
        <v>20</v>
      </c>
      <c r="AF1" s="14"/>
      <c r="AG1" s="14"/>
      <c r="AH1" s="14"/>
      <c r="AI1" s="14"/>
      <c r="AJ1" s="14"/>
      <c r="AK1" s="14"/>
    </row>
    <row r="2" spans="1:37" x14ac:dyDescent="0.3">
      <c r="A2" s="3">
        <v>8.1</v>
      </c>
      <c r="B2" s="3">
        <v>9</v>
      </c>
      <c r="C2" s="3">
        <f t="shared" ref="C2:C38" si="0">LOG(B2)</f>
        <v>0.95424250943932487</v>
      </c>
      <c r="D2" s="3">
        <f>B2/50</f>
        <v>0.18</v>
      </c>
      <c r="E2" s="3">
        <f>D2</f>
        <v>0.18</v>
      </c>
      <c r="H2" s="4" t="s">
        <v>6</v>
      </c>
      <c r="I2" s="3">
        <f>106*111</f>
        <v>11766</v>
      </c>
      <c r="J2" s="3">
        <f>7.4*111</f>
        <v>821.40000000000009</v>
      </c>
      <c r="K2" s="3">
        <v>1.0524E-2</v>
      </c>
      <c r="L2" s="3">
        <v>25</v>
      </c>
      <c r="M2" s="3">
        <f>SQRT((I2-$I$7)^2 + (J2-$J$7)^2)</f>
        <v>149.0059274601202</v>
      </c>
      <c r="N2" s="3">
        <f>SQRT(M2^2 + L2^2)</f>
        <v>151.08860452810663</v>
      </c>
      <c r="P2" s="6"/>
      <c r="Q2" s="7" t="s">
        <v>5</v>
      </c>
      <c r="R2" s="7" t="s">
        <v>6</v>
      </c>
      <c r="S2" s="7" t="s">
        <v>7</v>
      </c>
      <c r="T2" s="7" t="s">
        <v>8</v>
      </c>
      <c r="U2" s="7" t="s">
        <v>9</v>
      </c>
      <c r="V2" s="7" t="s">
        <v>10</v>
      </c>
      <c r="W2" s="6"/>
      <c r="X2" s="7" t="s">
        <v>6</v>
      </c>
      <c r="Y2" s="7" t="s">
        <v>7</v>
      </c>
      <c r="Z2" s="7" t="s">
        <v>8</v>
      </c>
      <c r="AA2" s="7" t="s">
        <v>9</v>
      </c>
      <c r="AB2" s="7" t="s">
        <v>10</v>
      </c>
      <c r="AC2" s="7" t="s">
        <v>18</v>
      </c>
      <c r="AD2" s="6"/>
      <c r="AE2" s="7" t="s">
        <v>6</v>
      </c>
      <c r="AF2" s="7" t="s">
        <v>7</v>
      </c>
      <c r="AG2" s="7" t="s">
        <v>8</v>
      </c>
      <c r="AH2" s="7" t="s">
        <v>9</v>
      </c>
      <c r="AI2" s="7" t="s">
        <v>10</v>
      </c>
      <c r="AJ2" s="7" t="s">
        <v>23</v>
      </c>
      <c r="AK2" s="7" t="s">
        <v>21</v>
      </c>
    </row>
    <row r="3" spans="1:37" x14ac:dyDescent="0.3">
      <c r="A3" s="3">
        <v>8</v>
      </c>
      <c r="B3" s="3">
        <v>9</v>
      </c>
      <c r="C3" s="3">
        <f t="shared" si="0"/>
        <v>0.95424250943932487</v>
      </c>
      <c r="D3" s="3">
        <f t="shared" ref="D3:D38" si="1">B3/50</f>
        <v>0.18</v>
      </c>
      <c r="E3" s="3">
        <f>D3+E2</f>
        <v>0.36</v>
      </c>
      <c r="H3" s="4" t="s">
        <v>7</v>
      </c>
      <c r="I3" s="3">
        <f>106.6*111</f>
        <v>11832.599999999999</v>
      </c>
      <c r="J3" s="3">
        <f>7.4*111</f>
        <v>821.40000000000009</v>
      </c>
      <c r="K3" s="3">
        <v>8.3140000000000002E-3</v>
      </c>
      <c r="L3" s="3">
        <v>25</v>
      </c>
      <c r="M3" s="3">
        <f>SQRT((I3-$I$7)^2 + (J3-$J$7)^2)</f>
        <v>145.62302879644611</v>
      </c>
      <c r="N3" s="3">
        <f>SQRT(M3^2 + L3^2)</f>
        <v>147.75339764570754</v>
      </c>
      <c r="Q3" s="2">
        <v>6</v>
      </c>
      <c r="R3" s="3">
        <f>($K$2)/(10^(0.6569*(Q3-4.5)))*50</f>
        <v>5.4425301520989885E-2</v>
      </c>
      <c r="S3" s="3">
        <f>($K$3)/(10^(0.6569*(Q3-4.5)))*50</f>
        <v>4.2996195063237354E-2</v>
      </c>
      <c r="T3" s="3">
        <f>($K$4)/(10^(0.6569*(Q3-4.5)))*50</f>
        <v>3.832629319384797E-2</v>
      </c>
      <c r="U3" s="3">
        <f>($K$5)/(10^(0.6569*(Q3-4.5)))*50</f>
        <v>3.0677583487505884E-2</v>
      </c>
      <c r="V3" s="3">
        <f>($K$6)/(10^(0.6569*(Q3-4.5)))*50</f>
        <v>3.3563303579553817E-2</v>
      </c>
      <c r="X3" s="3">
        <f>1-EXP(-(R3))</f>
        <v>5.2970752139862576E-2</v>
      </c>
      <c r="Y3" s="3">
        <f>1-EXP(-(S3))</f>
        <v>4.2084965133771801E-2</v>
      </c>
      <c r="Z3" s="3">
        <f>1-EXP(-(T3))</f>
        <v>3.7601134545917292E-2</v>
      </c>
      <c r="AA3" s="3">
        <f>1-EXP(-(U3))</f>
        <v>3.0211801595678822E-2</v>
      </c>
      <c r="AB3" s="3">
        <f>1-EXP(-(V3))</f>
        <v>3.3006304868483549E-2</v>
      </c>
      <c r="AC3" s="3">
        <f>1-(1-X3)*(1-Y3)*(1-Z3)*(1-AA3)*(1-AB3)</f>
        <v>0.18125997625442158</v>
      </c>
      <c r="AE3" s="3">
        <f>10^(0.475*Q3 -LOG10($N$2 + 0.032*10^(0.475)) - 0.001*$N$2 - 0.106)</f>
        <v>2.5906286906451275</v>
      </c>
      <c r="AF3" s="3">
        <f>10^(0.475*Q3 -LOG10($N$3 + 0.032*10^(0.475)) - 0.001*$N$3 - 0.106)</f>
        <v>2.6694907285727676</v>
      </c>
      <c r="AG3" s="3">
        <f>10^(0.475*Q3 -LOG10($N$4 + 0.032*10^(0.475)) - 0.001*$N$4 - 0.106)</f>
        <v>4.0273248457049871</v>
      </c>
      <c r="AH3" s="3">
        <f>10^(0.475*Q3 -LOG10($N$5 + 0.032*10^(0.475)) - 0.001*$N$5 - 0.106)</f>
        <v>8.2173862425360245</v>
      </c>
      <c r="AI3" s="3">
        <f>10^(0.475*Q3 -LOG10($N$6 + 0.032*10^(0.475)) - 0.001*$N$6 - 0.106)</f>
        <v>1.4781850585807177</v>
      </c>
      <c r="AJ3" s="3">
        <f>SUM(AE3:AI3)</f>
        <v>18.983015566039622</v>
      </c>
      <c r="AK3" s="3">
        <f>((AE3/AJ3)*AE3) + ((AF3/AJ3)*AF3) + ((AG3/AJ3)*AG3) + ((AH3/AJ3)*AH3) +( (AI3/AJ3)*AI3)</f>
        <v>5.2556112886762048</v>
      </c>
    </row>
    <row r="4" spans="1:37" x14ac:dyDescent="0.3">
      <c r="A4" s="3">
        <v>7.9</v>
      </c>
      <c r="B4" s="3">
        <v>9</v>
      </c>
      <c r="C4" s="3">
        <f t="shared" si="0"/>
        <v>0.95424250943932487</v>
      </c>
      <c r="D4" s="3">
        <f t="shared" si="1"/>
        <v>0.18</v>
      </c>
      <c r="E4" s="3">
        <f>D4+E3</f>
        <v>0.54</v>
      </c>
      <c r="H4" s="4" t="s">
        <v>8</v>
      </c>
      <c r="I4" s="3">
        <f>107.1*111</f>
        <v>11888.099999999999</v>
      </c>
      <c r="J4" s="3">
        <f>8.1*111</f>
        <v>899.09999999999991</v>
      </c>
      <c r="K4" s="3">
        <v>7.4110000000000001E-3</v>
      </c>
      <c r="L4" s="3">
        <v>25</v>
      </c>
      <c r="M4" s="3">
        <f>SQRT((I4-$I$7)^2 + (J4-$J$7)^2)</f>
        <v>104.489160662963</v>
      </c>
      <c r="N4" s="3">
        <f t="shared" ref="N4" si="2">SQRT(M4^2 + L4^2)</f>
        <v>107.43828319575148</v>
      </c>
      <c r="Q4" s="2">
        <v>6.2</v>
      </c>
      <c r="R4" s="3">
        <f>($K$2)/(10^(0.6569*(Q4-4.5)))*50</f>
        <v>4.0218034631858392E-2</v>
      </c>
      <c r="S4" s="3">
        <f t="shared" ref="S4:S13" si="3">($K$3)/(10^(0.6569*(Q4-4.5)))*50</f>
        <v>3.1772400221329405E-2</v>
      </c>
      <c r="T4" s="3">
        <f t="shared" ref="T4:T13" si="4">($K$4)/(10^(0.6569*(Q4-4.5)))*50</f>
        <v>2.8321536930511454E-2</v>
      </c>
      <c r="U4" s="3">
        <f t="shared" ref="U4:U13" si="5">($K$5)/(10^(0.6569*(Q4-4.5)))*50</f>
        <v>2.2669458517311288E-2</v>
      </c>
      <c r="V4" s="3">
        <f t="shared" ref="V4:V13" si="6">($K$6)/(10^(0.6569*(Q4-4.5)))*50</f>
        <v>2.4801885667119061E-2</v>
      </c>
      <c r="X4" s="3">
        <f>1-EXP(-(R4))</f>
        <v>3.942002338346251E-2</v>
      </c>
      <c r="Y4" s="3">
        <f t="shared" ref="Y4:Y13" si="7">1-EXP(-(S4))</f>
        <v>3.1272960950052942E-2</v>
      </c>
      <c r="Z4" s="3">
        <f t="shared" ref="Z4:Z13" si="8">1-EXP(-(T4))</f>
        <v>2.7924241709195718E-2</v>
      </c>
      <c r="AA4" s="3">
        <f t="shared" ref="AA4:AA13" si="9">1-EXP(-(U4))</f>
        <v>2.2414437043766E-2</v>
      </c>
      <c r="AB4" s="3">
        <f t="shared" ref="AB4:AB13" si="10">1-EXP(-(V4))</f>
        <v>2.4496845957719393E-2</v>
      </c>
      <c r="AC4" s="3">
        <f t="shared" ref="AC4:AC13" si="11">1-(1-X4)*(1-Y4)*(1-Z4)*(1-AA4)*(1-AB4)</f>
        <v>0.13738198975887617</v>
      </c>
      <c r="AE4" s="3">
        <f t="shared" ref="AE4:AE13" si="12">10^(0.475*Q4 -LOG10($N$2 + 0.032*10^(0.475)) - 0.001*$N$2 - 0.106)</f>
        <v>3.2240752591820336</v>
      </c>
      <c r="AF4" s="3">
        <f t="shared" ref="AF4:AF13" si="13">10^(0.475*Q4 -LOG10($N$3 + 0.032*10^(0.475)) - 0.001*$N$3 - 0.106)</f>
        <v>3.3222202176970512</v>
      </c>
      <c r="AG4" s="3">
        <f t="shared" ref="AG4:AG13" si="14">10^(0.475*Q4 -LOG10($N$4 + 0.032*10^(0.475)) - 0.001*$N$4 - 0.106)</f>
        <v>5.0120646168297975</v>
      </c>
      <c r="AH4" s="3">
        <f t="shared" ref="AH4:AH13" si="15">10^(0.475*Q4 -LOG10($N$5 + 0.032*10^(0.475)) - 0.001*$N$5 - 0.106)</f>
        <v>10.226657249405244</v>
      </c>
      <c r="AI4" s="3">
        <f>10^(0.475*Q4 -LOG10($N$6 + 0.032*10^(0.475)) - 0.001*$N$6 - 0.106)</f>
        <v>1.839622904305845</v>
      </c>
      <c r="AJ4" s="3">
        <f t="shared" ref="AJ4:AJ12" si="16">SUM(AE4:AI4)</f>
        <v>23.624640247419972</v>
      </c>
      <c r="AK4" s="3">
        <f t="shared" ref="AK4:AK13" si="17">((AE4/AJ4)*AE4) + ((AF4/AJ4)*AF4) + ((AG4/AJ4)*AG4) + ((AH4/AJ4)*AH4) +( (AI4/AJ4)*AI4)</f>
        <v>6.5406850425481773</v>
      </c>
    </row>
    <row r="5" spans="1:37" x14ac:dyDescent="0.3">
      <c r="A5" s="3">
        <v>7.8</v>
      </c>
      <c r="B5" s="3">
        <v>9</v>
      </c>
      <c r="C5" s="3">
        <f t="shared" si="0"/>
        <v>0.95424250943932487</v>
      </c>
      <c r="D5" s="3">
        <f t="shared" si="1"/>
        <v>0.18</v>
      </c>
      <c r="E5" s="3">
        <f t="shared" ref="E5:E38" si="18">D5+E4</f>
        <v>0.72</v>
      </c>
      <c r="H5" s="4" t="s">
        <v>9</v>
      </c>
      <c r="I5" s="3">
        <f>105.9*111</f>
        <v>11754.900000000001</v>
      </c>
      <c r="J5" s="3">
        <f>8.8*111</f>
        <v>976.80000000000007</v>
      </c>
      <c r="K5" s="3">
        <v>5.9319999999999998E-3</v>
      </c>
      <c r="L5" s="3">
        <v>25</v>
      </c>
      <c r="M5" s="3">
        <f>SQRT((I5-$I$7)^2 + (J5-$J$7)^2)</f>
        <v>53.271342512184638</v>
      </c>
      <c r="N5" s="3">
        <f>SQRT(M5^2 + L5^2)</f>
        <v>58.845865896004035</v>
      </c>
      <c r="Q5" s="2">
        <v>6.4</v>
      </c>
      <c r="R5" s="3">
        <f t="shared" ref="R5:R13" si="19">($K$2)/(10^(0.6569*(Q5-4.5)))*50</f>
        <v>2.9719455188053561E-2</v>
      </c>
      <c r="S5" s="3">
        <f t="shared" si="3"/>
        <v>2.3478482557342955E-2</v>
      </c>
      <c r="T5" s="3">
        <f t="shared" si="4"/>
        <v>2.09284380842517E-2</v>
      </c>
      <c r="U5" s="3">
        <f t="shared" si="5"/>
        <v>1.675178716985307E-2</v>
      </c>
      <c r="V5" s="3">
        <f t="shared" si="6"/>
        <v>1.8327562159869592E-2</v>
      </c>
      <c r="X5" s="3">
        <f t="shared" ref="X5:X12" si="20">1-EXP(-(R5))</f>
        <v>2.9282174798558769E-2</v>
      </c>
      <c r="Y5" s="3">
        <f t="shared" si="7"/>
        <v>2.3205007427042346E-2</v>
      </c>
      <c r="Z5" s="3">
        <f t="shared" si="8"/>
        <v>2.0710958138095981E-2</v>
      </c>
      <c r="AA5" s="3">
        <f t="shared" si="9"/>
        <v>1.6612256200631115E-2</v>
      </c>
      <c r="AB5" s="3">
        <f t="shared" si="10"/>
        <v>1.8160633745100352E-2</v>
      </c>
      <c r="AC5" s="3">
        <f t="shared" si="11"/>
        <v>0.10345404353502852</v>
      </c>
      <c r="AE5" s="3">
        <f t="shared" si="12"/>
        <v>4.0124087695026578</v>
      </c>
      <c r="AF5" s="3">
        <f t="shared" si="13"/>
        <v>4.134551604446294</v>
      </c>
      <c r="AG5" s="3">
        <f t="shared" si="14"/>
        <v>6.2375876507870345</v>
      </c>
      <c r="AH5" s="3">
        <f t="shared" si="15"/>
        <v>12.727224376462594</v>
      </c>
      <c r="AI5" s="3">
        <f t="shared" ref="AI5:AI13" si="21">10^(0.475*Q5 -LOG10($N$6 + 0.032*10^(0.475)) - 0.001*$N$6 - 0.106)</f>
        <v>2.2894375845579376</v>
      </c>
      <c r="AJ5" s="3">
        <f t="shared" si="16"/>
        <v>29.401209985756516</v>
      </c>
      <c r="AK5" s="3">
        <f t="shared" si="17"/>
        <v>8.1399781064457546</v>
      </c>
    </row>
    <row r="6" spans="1:37" x14ac:dyDescent="0.3">
      <c r="A6" s="3">
        <v>7.7</v>
      </c>
      <c r="B6" s="3">
        <v>9</v>
      </c>
      <c r="C6" s="3">
        <f t="shared" si="0"/>
        <v>0.95424250943932487</v>
      </c>
      <c r="D6" s="3">
        <f t="shared" si="1"/>
        <v>0.18</v>
      </c>
      <c r="E6" s="3">
        <f>D6+E5</f>
        <v>0.89999999999999991</v>
      </c>
      <c r="H6" s="4" t="s">
        <v>10</v>
      </c>
      <c r="I6" s="3">
        <f>108.1*111</f>
        <v>11999.099999999999</v>
      </c>
      <c r="J6" s="3">
        <f>9.7*111</f>
        <v>1076.6999999999998</v>
      </c>
      <c r="K6" s="3">
        <v>6.4900000000000001E-3</v>
      </c>
      <c r="L6" s="3">
        <v>25</v>
      </c>
      <c r="M6" s="3">
        <f>SQRT((I6-$I$7)^2 + (J6-$J$7)^2)</f>
        <v>222.54505491169695</v>
      </c>
      <c r="N6" s="3">
        <f>SQRT(M6^2 + L6^2)</f>
        <v>223.94486255694773</v>
      </c>
      <c r="Q6" s="2">
        <v>6.6</v>
      </c>
      <c r="R6" s="3">
        <f t="shared" si="19"/>
        <v>2.1961441546302411E-2</v>
      </c>
      <c r="S6" s="3">
        <f t="shared" si="3"/>
        <v>1.7349622293420585E-2</v>
      </c>
      <c r="T6" s="3">
        <f t="shared" si="4"/>
        <v>1.5465245467469324E-2</v>
      </c>
      <c r="U6" s="3">
        <f t="shared" si="5"/>
        <v>1.2378874121309946E-2</v>
      </c>
      <c r="V6" s="3">
        <f t="shared" si="6"/>
        <v>1.3543306312761559E-2</v>
      </c>
      <c r="X6" s="3">
        <f t="shared" si="20"/>
        <v>2.1722044790770778E-2</v>
      </c>
      <c r="Y6" s="3">
        <f>1-EXP(-(S6))</f>
        <v>1.719998423422453E-2</v>
      </c>
      <c r="Z6" s="3">
        <f t="shared" si="8"/>
        <v>1.5346272662932536E-2</v>
      </c>
      <c r="AA6" s="3">
        <f t="shared" si="9"/>
        <v>1.2302571032353216E-2</v>
      </c>
      <c r="AB6" s="3">
        <f t="shared" si="10"/>
        <v>1.3452008363264989E-2</v>
      </c>
      <c r="AC6" s="3">
        <f t="shared" si="11"/>
        <v>7.7528215775073184E-2</v>
      </c>
      <c r="AE6" s="3">
        <f t="shared" si="12"/>
        <v>4.9935013420456995</v>
      </c>
      <c r="AF6" s="3">
        <f t="shared" si="13"/>
        <v>5.1455098848562351</v>
      </c>
      <c r="AG6" s="3">
        <f t="shared" si="14"/>
        <v>7.7627689736092069</v>
      </c>
      <c r="AH6" s="3">
        <f t="shared" si="15"/>
        <v>15.839216703800647</v>
      </c>
      <c r="AI6" s="3">
        <f t="shared" si="21"/>
        <v>2.8492385267209377</v>
      </c>
      <c r="AJ6" s="3">
        <f t="shared" si="16"/>
        <v>36.590235431032724</v>
      </c>
      <c r="AK6" s="3">
        <f t="shared" si="17"/>
        <v>10.130321692970908</v>
      </c>
    </row>
    <row r="7" spans="1:37" x14ac:dyDescent="0.3">
      <c r="A7" s="3">
        <v>7.6</v>
      </c>
      <c r="B7" s="3">
        <v>9</v>
      </c>
      <c r="C7" s="3">
        <f t="shared" si="0"/>
        <v>0.95424250943932487</v>
      </c>
      <c r="D7" s="3">
        <f t="shared" si="1"/>
        <v>0.18</v>
      </c>
      <c r="E7" s="3">
        <f t="shared" si="18"/>
        <v>1.0799999999999998</v>
      </c>
      <c r="H7" s="4" t="s">
        <v>19</v>
      </c>
      <c r="I7" s="3">
        <f>106.367412*111</f>
        <v>11806.782732</v>
      </c>
      <c r="J7" s="3">
        <f>8.691137*111</f>
        <v>964.71620699999994</v>
      </c>
      <c r="K7" s="11"/>
      <c r="L7" s="12"/>
      <c r="M7" s="12"/>
      <c r="N7" s="13"/>
      <c r="Q7" s="2">
        <v>6.8</v>
      </c>
      <c r="R7" s="3">
        <f t="shared" si="19"/>
        <v>1.6228592070070356E-2</v>
      </c>
      <c r="S7" s="3">
        <f t="shared" si="3"/>
        <v>1.2820649417575537E-2</v>
      </c>
      <c r="T7" s="3">
        <f t="shared" si="4"/>
        <v>1.1428173302099146E-2</v>
      </c>
      <c r="U7" s="3">
        <f t="shared" si="5"/>
        <v>9.1474732192756893E-3</v>
      </c>
      <c r="V7" s="3">
        <f t="shared" si="6"/>
        <v>1.000794018764316E-2</v>
      </c>
      <c r="X7" s="3">
        <f t="shared" si="20"/>
        <v>1.6097617935519115E-2</v>
      </c>
      <c r="Y7" s="3">
        <f t="shared" si="7"/>
        <v>1.2738814988659697E-2</v>
      </c>
      <c r="Z7" s="3">
        <f t="shared" si="8"/>
        <v>1.1363119779722375E-2</v>
      </c>
      <c r="AA7" s="3">
        <f t="shared" si="9"/>
        <v>9.1057623659892561E-3</v>
      </c>
      <c r="AB7" s="3">
        <f t="shared" si="10"/>
        <v>9.9580274010784287E-3</v>
      </c>
      <c r="AC7" s="3">
        <f t="shared" si="11"/>
        <v>5.788961354381128E-2</v>
      </c>
      <c r="AE7" s="3">
        <f t="shared" si="12"/>
        <v>6.2144853840758962</v>
      </c>
      <c r="AF7" s="3">
        <f t="shared" si="13"/>
        <v>6.4036622367176843</v>
      </c>
      <c r="AG7" s="3">
        <f t="shared" si="14"/>
        <v>9.6608794154622242</v>
      </c>
      <c r="AH7" s="3">
        <f t="shared" si="15"/>
        <v>19.712136626893308</v>
      </c>
      <c r="AI7" s="3">
        <f t="shared" si="21"/>
        <v>3.5459189789261822</v>
      </c>
      <c r="AJ7" s="3">
        <f t="shared" si="16"/>
        <v>45.537082642075291</v>
      </c>
      <c r="AK7" s="3">
        <f t="shared" si="17"/>
        <v>12.607333368846936</v>
      </c>
    </row>
    <row r="8" spans="1:37" x14ac:dyDescent="0.3">
      <c r="A8" s="3">
        <v>7.5</v>
      </c>
      <c r="B8" s="3">
        <v>9</v>
      </c>
      <c r="C8" s="3">
        <f t="shared" si="0"/>
        <v>0.95424250943932487</v>
      </c>
      <c r="D8" s="3">
        <f t="shared" si="1"/>
        <v>0.18</v>
      </c>
      <c r="E8" s="3">
        <f t="shared" si="18"/>
        <v>1.2599999999999998</v>
      </c>
      <c r="Q8" s="2">
        <v>7</v>
      </c>
      <c r="R8" s="3">
        <f t="shared" si="19"/>
        <v>1.1992254698831133E-2</v>
      </c>
      <c r="S8" s="3">
        <f t="shared" si="3"/>
        <v>9.4739267926721819E-3</v>
      </c>
      <c r="T8" s="3">
        <f t="shared" si="4"/>
        <v>8.4449448473049721E-3</v>
      </c>
      <c r="U8" s="3">
        <f t="shared" si="5"/>
        <v>6.7596023254909033E-3</v>
      </c>
      <c r="V8" s="3">
        <f t="shared" si="6"/>
        <v>7.3954516339237988E-3</v>
      </c>
      <c r="X8" s="3">
        <f t="shared" si="20"/>
        <v>1.1920634195439761E-2</v>
      </c>
      <c r="Y8" s="3">
        <f t="shared" si="7"/>
        <v>9.429190535709564E-3</v>
      </c>
      <c r="Z8" s="3">
        <f t="shared" si="8"/>
        <v>8.4093864671569429E-3</v>
      </c>
      <c r="AA8" s="3">
        <f t="shared" si="9"/>
        <v>6.7368076036949942E-3</v>
      </c>
      <c r="AB8" s="3">
        <f t="shared" si="10"/>
        <v>7.368172569911513E-3</v>
      </c>
      <c r="AC8" s="3">
        <f t="shared" si="11"/>
        <v>4.3109371929642148E-2</v>
      </c>
      <c r="AE8" s="3">
        <f t="shared" si="12"/>
        <v>7.7340178651221576</v>
      </c>
      <c r="AF8" s="3">
        <f t="shared" si="13"/>
        <v>7.9694512224437828</v>
      </c>
      <c r="AG8" s="3">
        <f t="shared" si="14"/>
        <v>12.023105595104123</v>
      </c>
      <c r="AH8" s="3">
        <f t="shared" si="15"/>
        <v>24.532042061402613</v>
      </c>
      <c r="AI8" s="3">
        <f t="shared" si="21"/>
        <v>4.4129479814311017</v>
      </c>
      <c r="AJ8" s="3">
        <f t="shared" si="16"/>
        <v>56.671564725503778</v>
      </c>
      <c r="AK8" s="3">
        <f t="shared" si="17"/>
        <v>15.690010593002961</v>
      </c>
    </row>
    <row r="9" spans="1:37" x14ac:dyDescent="0.3">
      <c r="A9" s="3">
        <v>7.4</v>
      </c>
      <c r="B9" s="3">
        <v>9</v>
      </c>
      <c r="C9" s="3">
        <f t="shared" si="0"/>
        <v>0.95424250943932487</v>
      </c>
      <c r="D9" s="3">
        <f t="shared" si="1"/>
        <v>0.18</v>
      </c>
      <c r="E9" s="3">
        <f t="shared" si="18"/>
        <v>1.4399999999999997</v>
      </c>
      <c r="Q9" s="2">
        <v>7.2</v>
      </c>
      <c r="R9" s="3">
        <f t="shared" si="19"/>
        <v>8.8617775430357461E-3</v>
      </c>
      <c r="S9" s="3">
        <f t="shared" si="3"/>
        <v>7.0008379411629794E-3</v>
      </c>
      <c r="T9" s="3">
        <f t="shared" si="4"/>
        <v>6.2404630721624782E-3</v>
      </c>
      <c r="U9" s="3">
        <f t="shared" si="5"/>
        <v>4.9950650309091649E-3</v>
      </c>
      <c r="V9" s="3">
        <f t="shared" si="6"/>
        <v>5.4649312290290762E-3</v>
      </c>
      <c r="X9" s="3">
        <f t="shared" si="20"/>
        <v>8.822627723440335E-3</v>
      </c>
      <c r="Y9" s="3">
        <f t="shared" si="7"/>
        <v>6.9763891624728958E-3</v>
      </c>
      <c r="Z9" s="3">
        <f t="shared" si="8"/>
        <v>6.221031823492762E-3</v>
      </c>
      <c r="AA9" s="3">
        <f t="shared" si="9"/>
        <v>4.9826104393716486E-3</v>
      </c>
      <c r="AB9" s="3">
        <f t="shared" si="10"/>
        <v>5.4500256573625228E-3</v>
      </c>
      <c r="AC9" s="3">
        <f t="shared" si="11"/>
        <v>3.203860608132536E-2</v>
      </c>
      <c r="AE9" s="3">
        <f t="shared" si="12"/>
        <v>9.6250982408454622</v>
      </c>
      <c r="AF9" s="3">
        <f t="shared" si="13"/>
        <v>9.9180984941306178</v>
      </c>
      <c r="AG9" s="3">
        <f t="shared" si="14"/>
        <v>14.962930591977383</v>
      </c>
      <c r="AH9" s="3">
        <f t="shared" si="15"/>
        <v>30.530484802005777</v>
      </c>
      <c r="AI9" s="3">
        <f t="shared" si="21"/>
        <v>5.4919782438780471</v>
      </c>
      <c r="AJ9" s="3">
        <f t="shared" si="16"/>
        <v>70.528590372837286</v>
      </c>
      <c r="AK9" s="3">
        <f t="shared" si="17"/>
        <v>19.526447441840013</v>
      </c>
    </row>
    <row r="10" spans="1:37" x14ac:dyDescent="0.3">
      <c r="A10" s="3">
        <v>7.3</v>
      </c>
      <c r="B10" s="3">
        <v>9</v>
      </c>
      <c r="C10" s="3">
        <f t="shared" si="0"/>
        <v>0.95424250943932487</v>
      </c>
      <c r="D10" s="3">
        <f t="shared" si="1"/>
        <v>0.18</v>
      </c>
      <c r="E10" s="3">
        <f t="shared" si="18"/>
        <v>1.6199999999999997</v>
      </c>
      <c r="Q10" s="2">
        <v>7.4</v>
      </c>
      <c r="R10" s="3">
        <f t="shared" si="19"/>
        <v>6.5484851009632852E-3</v>
      </c>
      <c r="S10" s="3">
        <f t="shared" si="3"/>
        <v>5.1733281194801172E-3</v>
      </c>
      <c r="T10" s="3">
        <f t="shared" si="4"/>
        <v>4.6114427103039627E-3</v>
      </c>
      <c r="U10" s="3">
        <f t="shared" si="5"/>
        <v>3.6911453457729188E-3</v>
      </c>
      <c r="V10" s="3">
        <f t="shared" si="6"/>
        <v>4.038356927522968E-3</v>
      </c>
      <c r="X10" s="3">
        <f t="shared" si="20"/>
        <v>6.5270904986232114E-3</v>
      </c>
      <c r="Y10" s="3">
        <f t="shared" si="7"/>
        <v>5.1599695036596005E-3</v>
      </c>
      <c r="Z10" s="3">
        <f t="shared" si="8"/>
        <v>4.6008263335757249E-3</v>
      </c>
      <c r="AA10" s="3">
        <f t="shared" si="9"/>
        <v>3.68434144276375E-3</v>
      </c>
      <c r="AB10" s="3">
        <f t="shared" si="10"/>
        <v>4.0302137295871177E-3</v>
      </c>
      <c r="AC10" s="3">
        <f t="shared" si="11"/>
        <v>2.3775558257312812E-2</v>
      </c>
      <c r="AE10" s="3">
        <f t="shared" si="12"/>
        <v>11.978575400467232</v>
      </c>
      <c r="AF10" s="3">
        <f t="shared" si="13"/>
        <v>12.34321849693333</v>
      </c>
      <c r="AG10" s="3">
        <f t="shared" si="14"/>
        <v>18.621585756636922</v>
      </c>
      <c r="AH10" s="3">
        <f t="shared" si="15"/>
        <v>37.995634440560409</v>
      </c>
      <c r="AI10" s="3">
        <f t="shared" si="21"/>
        <v>6.8348471720367847</v>
      </c>
      <c r="AJ10" s="3">
        <f t="shared" si="16"/>
        <v>87.773861266634682</v>
      </c>
      <c r="AK10" s="3">
        <f t="shared" si="17"/>
        <v>24.300949157355884</v>
      </c>
    </row>
    <row r="11" spans="1:37" x14ac:dyDescent="0.3">
      <c r="A11" s="3">
        <v>7.2</v>
      </c>
      <c r="B11" s="3">
        <v>9</v>
      </c>
      <c r="C11" s="3">
        <f t="shared" si="0"/>
        <v>0.95424250943932487</v>
      </c>
      <c r="D11" s="3">
        <f t="shared" si="1"/>
        <v>0.18</v>
      </c>
      <c r="E11" s="3">
        <f t="shared" si="18"/>
        <v>1.7999999999999996</v>
      </c>
      <c r="Q11" s="2">
        <v>7.6</v>
      </c>
      <c r="R11" s="3">
        <f t="shared" si="19"/>
        <v>4.8390581809671608E-3</v>
      </c>
      <c r="S11" s="3">
        <f t="shared" si="3"/>
        <v>3.8228743554314876E-3</v>
      </c>
      <c r="T11" s="3">
        <f t="shared" si="4"/>
        <v>3.4076644031877257E-3</v>
      </c>
      <c r="U11" s="3">
        <f t="shared" si="5"/>
        <v>2.7276029199446213E-3</v>
      </c>
      <c r="V11" s="3">
        <f t="shared" si="6"/>
        <v>2.984177840600235E-3</v>
      </c>
      <c r="X11" s="3">
        <f t="shared" si="20"/>
        <v>4.8273688017241856E-3</v>
      </c>
      <c r="Y11" s="3">
        <f t="shared" si="7"/>
        <v>3.8155764738527775E-3</v>
      </c>
      <c r="Z11" s="3">
        <f t="shared" si="8"/>
        <v>3.4018649042976135E-3</v>
      </c>
      <c r="AA11" s="3">
        <f t="shared" si="9"/>
        <v>2.7238863909399003E-3</v>
      </c>
      <c r="AB11" s="3">
        <f t="shared" si="10"/>
        <v>2.9797296077808122E-3</v>
      </c>
      <c r="AC11" s="3">
        <f t="shared" si="11"/>
        <v>1.7624221864711132E-2</v>
      </c>
      <c r="AE11" s="3">
        <f t="shared" si="12"/>
        <v>14.907512114086733</v>
      </c>
      <c r="AF11" s="3">
        <f t="shared" si="13"/>
        <v>15.361315775720357</v>
      </c>
      <c r="AG11" s="3">
        <f t="shared" si="14"/>
        <v>23.174835568488543</v>
      </c>
      <c r="AH11" s="3">
        <f t="shared" si="15"/>
        <v>47.286122244801483</v>
      </c>
      <c r="AI11" s="3">
        <f t="shared" si="21"/>
        <v>8.5060671748241017</v>
      </c>
      <c r="AJ11" s="3">
        <f t="shared" si="16"/>
        <v>109.23585287792122</v>
      </c>
      <c r="AK11" s="3">
        <f t="shared" si="17"/>
        <v>30.242886306242912</v>
      </c>
    </row>
    <row r="12" spans="1:37" x14ac:dyDescent="0.3">
      <c r="A12" s="3">
        <v>7.1</v>
      </c>
      <c r="B12" s="3">
        <v>9</v>
      </c>
      <c r="C12" s="3">
        <f t="shared" si="0"/>
        <v>0.95424250943932487</v>
      </c>
      <c r="D12" s="3">
        <f t="shared" si="1"/>
        <v>0.18</v>
      </c>
      <c r="E12" s="3">
        <f t="shared" si="18"/>
        <v>1.9799999999999995</v>
      </c>
      <c r="Q12" s="2">
        <v>7.8</v>
      </c>
      <c r="R12" s="3">
        <f t="shared" si="19"/>
        <v>3.5758627709698222E-3</v>
      </c>
      <c r="S12" s="3">
        <f t="shared" si="3"/>
        <v>2.8249451803347685E-3</v>
      </c>
      <c r="T12" s="3">
        <f t="shared" si="4"/>
        <v>2.5181222914915768E-3</v>
      </c>
      <c r="U12" s="3">
        <f t="shared" si="5"/>
        <v>2.0155851346819638E-3</v>
      </c>
      <c r="V12" s="3">
        <f t="shared" si="6"/>
        <v>2.2051833317744342E-3</v>
      </c>
      <c r="X12" s="3">
        <f t="shared" si="20"/>
        <v>3.5694769875207477E-3</v>
      </c>
      <c r="Y12" s="3">
        <f t="shared" si="7"/>
        <v>2.8209587773723177E-3</v>
      </c>
      <c r="Z12" s="3">
        <f t="shared" si="8"/>
        <v>2.5149544810899593E-3</v>
      </c>
      <c r="AA12" s="3">
        <f t="shared" si="9"/>
        <v>2.0135552070240648E-3</v>
      </c>
      <c r="AB12" s="3">
        <f t="shared" si="10"/>
        <v>2.2027537012661025E-3</v>
      </c>
      <c r="AC12" s="3">
        <f t="shared" si="11"/>
        <v>1.3053749727913511E-2</v>
      </c>
      <c r="AE12" s="3">
        <f t="shared" si="12"/>
        <v>18.552616651139864</v>
      </c>
      <c r="AF12" s="3">
        <f t="shared" si="13"/>
        <v>19.117381938918257</v>
      </c>
      <c r="AG12" s="3">
        <f t="shared" si="14"/>
        <v>28.84142149038319</v>
      </c>
      <c r="AH12" s="3">
        <f t="shared" si="15"/>
        <v>58.848270067663321</v>
      </c>
      <c r="AI12" s="3">
        <f t="shared" si="21"/>
        <v>10.585924887777535</v>
      </c>
      <c r="AJ12" s="3">
        <f t="shared" si="16"/>
        <v>135.94561503588216</v>
      </c>
      <c r="AK12" s="3">
        <f t="shared" si="17"/>
        <v>37.637713910260011</v>
      </c>
    </row>
    <row r="13" spans="1:37" x14ac:dyDescent="0.3">
      <c r="A13" s="3">
        <v>7</v>
      </c>
      <c r="B13" s="3">
        <v>9</v>
      </c>
      <c r="C13" s="3">
        <f t="shared" si="0"/>
        <v>0.95424250943932487</v>
      </c>
      <c r="D13" s="3">
        <f t="shared" si="1"/>
        <v>0.18</v>
      </c>
      <c r="E13" s="3">
        <f t="shared" si="18"/>
        <v>2.1599999999999997</v>
      </c>
      <c r="Q13" s="2">
        <v>8</v>
      </c>
      <c r="R13" s="3">
        <f t="shared" si="19"/>
        <v>2.6424138910130534E-3</v>
      </c>
      <c r="S13" s="3">
        <f t="shared" si="3"/>
        <v>2.087517017282642E-3</v>
      </c>
      <c r="T13" s="3">
        <f t="shared" si="4"/>
        <v>1.8607876611837458E-3</v>
      </c>
      <c r="U13" s="3">
        <f t="shared" si="5"/>
        <v>1.4894335995333933E-3</v>
      </c>
      <c r="V13" s="3">
        <f t="shared" si="6"/>
        <v>1.6295387830363663E-3</v>
      </c>
      <c r="X13" s="3">
        <f>1-EXP(-(R13))</f>
        <v>2.6389257884406048E-3</v>
      </c>
      <c r="Y13" s="3">
        <f t="shared" si="7"/>
        <v>2.0853396689812786E-3</v>
      </c>
      <c r="Z13" s="3">
        <f t="shared" si="8"/>
        <v>1.8590574691634831E-3</v>
      </c>
      <c r="AA13" s="3">
        <f t="shared" si="9"/>
        <v>1.4883249438010226E-3</v>
      </c>
      <c r="AB13" s="3">
        <f t="shared" si="10"/>
        <v>1.6282118055985784E-3</v>
      </c>
      <c r="AC13" s="3">
        <f t="shared" si="11"/>
        <v>9.6627041017598447E-3</v>
      </c>
      <c r="AE13" s="3">
        <f t="shared" si="12"/>
        <v>23.089002508936669</v>
      </c>
      <c r="AF13" s="3">
        <f t="shared" si="13"/>
        <v>23.791861161798163</v>
      </c>
      <c r="AG13" s="3">
        <f t="shared" si="14"/>
        <v>35.893570469039133</v>
      </c>
      <c r="AH13" s="3">
        <f t="shared" si="15"/>
        <v>73.237531976675697</v>
      </c>
      <c r="AI13" s="3">
        <f t="shared" si="21"/>
        <v>13.174338201953509</v>
      </c>
      <c r="AJ13" s="3">
        <f>SUM(AE13:AI13)</f>
        <v>169.18630431840319</v>
      </c>
      <c r="AK13" s="3">
        <f t="shared" si="17"/>
        <v>46.840684914989723</v>
      </c>
    </row>
    <row r="14" spans="1:37" x14ac:dyDescent="0.3">
      <c r="A14" s="3">
        <v>6.9</v>
      </c>
      <c r="B14" s="3">
        <v>9</v>
      </c>
      <c r="C14" s="3">
        <f t="shared" si="0"/>
        <v>0.95424250943932487</v>
      </c>
      <c r="D14" s="3">
        <f t="shared" si="1"/>
        <v>0.18</v>
      </c>
      <c r="E14" s="3">
        <f t="shared" si="18"/>
        <v>2.34</v>
      </c>
    </row>
    <row r="15" spans="1:37" x14ac:dyDescent="0.3">
      <c r="A15" s="3">
        <v>6.8</v>
      </c>
      <c r="B15" s="3">
        <v>9</v>
      </c>
      <c r="C15" s="3">
        <f t="shared" si="0"/>
        <v>0.95424250943932487</v>
      </c>
      <c r="D15" s="3">
        <f t="shared" si="1"/>
        <v>0.18</v>
      </c>
      <c r="E15" s="3">
        <f t="shared" si="18"/>
        <v>2.52</v>
      </c>
    </row>
    <row r="16" spans="1:37" x14ac:dyDescent="0.3">
      <c r="A16" s="3">
        <v>6.7</v>
      </c>
      <c r="B16" s="3">
        <v>9</v>
      </c>
      <c r="C16" s="3">
        <f t="shared" si="0"/>
        <v>0.95424250943932487</v>
      </c>
      <c r="D16" s="3">
        <f t="shared" si="1"/>
        <v>0.18</v>
      </c>
      <c r="E16" s="3">
        <f t="shared" si="18"/>
        <v>2.7</v>
      </c>
    </row>
    <row r="17" spans="1:5" x14ac:dyDescent="0.3">
      <c r="A17" s="3">
        <v>6.6</v>
      </c>
      <c r="B17" s="3">
        <v>9</v>
      </c>
      <c r="C17" s="3">
        <f t="shared" si="0"/>
        <v>0.95424250943932487</v>
      </c>
      <c r="D17" s="3">
        <f t="shared" si="1"/>
        <v>0.18</v>
      </c>
      <c r="E17" s="3">
        <f t="shared" si="18"/>
        <v>2.8800000000000003</v>
      </c>
    </row>
    <row r="18" spans="1:5" x14ac:dyDescent="0.3">
      <c r="A18" s="3">
        <v>6.5</v>
      </c>
      <c r="B18" s="3">
        <v>9</v>
      </c>
      <c r="C18" s="3">
        <f t="shared" si="0"/>
        <v>0.95424250943932487</v>
      </c>
      <c r="D18" s="3">
        <f t="shared" si="1"/>
        <v>0.18</v>
      </c>
      <c r="E18" s="3">
        <f t="shared" si="18"/>
        <v>3.0600000000000005</v>
      </c>
    </row>
    <row r="19" spans="1:5" x14ac:dyDescent="0.3">
      <c r="A19" s="3">
        <v>6.4</v>
      </c>
      <c r="B19" s="3">
        <v>9</v>
      </c>
      <c r="C19" s="3">
        <f t="shared" si="0"/>
        <v>0.95424250943932487</v>
      </c>
      <c r="D19" s="3">
        <f t="shared" si="1"/>
        <v>0.18</v>
      </c>
      <c r="E19" s="3">
        <f t="shared" si="18"/>
        <v>3.2400000000000007</v>
      </c>
    </row>
    <row r="20" spans="1:5" x14ac:dyDescent="0.3">
      <c r="A20" s="3">
        <v>6.3</v>
      </c>
      <c r="B20" s="3">
        <v>9</v>
      </c>
      <c r="C20" s="3">
        <f t="shared" si="0"/>
        <v>0.95424250943932487</v>
      </c>
      <c r="D20" s="3">
        <f t="shared" si="1"/>
        <v>0.18</v>
      </c>
      <c r="E20" s="3">
        <f t="shared" si="18"/>
        <v>3.4200000000000008</v>
      </c>
    </row>
    <row r="21" spans="1:5" x14ac:dyDescent="0.3">
      <c r="A21" s="3">
        <v>6.2</v>
      </c>
      <c r="B21" s="3">
        <v>10</v>
      </c>
      <c r="C21" s="3">
        <f t="shared" si="0"/>
        <v>1</v>
      </c>
      <c r="D21" s="3">
        <f t="shared" si="1"/>
        <v>0.2</v>
      </c>
      <c r="E21" s="3">
        <f t="shared" si="18"/>
        <v>3.620000000000001</v>
      </c>
    </row>
    <row r="22" spans="1:5" x14ac:dyDescent="0.3">
      <c r="A22" s="3">
        <v>6.1</v>
      </c>
      <c r="B22" s="3">
        <v>14</v>
      </c>
      <c r="C22" s="3">
        <f t="shared" si="0"/>
        <v>1.146128035678238</v>
      </c>
      <c r="D22" s="3">
        <f t="shared" si="1"/>
        <v>0.28000000000000003</v>
      </c>
      <c r="E22" s="3">
        <f t="shared" si="18"/>
        <v>3.9000000000000012</v>
      </c>
    </row>
    <row r="23" spans="1:5" x14ac:dyDescent="0.3">
      <c r="A23" s="3">
        <v>6</v>
      </c>
      <c r="B23" s="3">
        <v>23</v>
      </c>
      <c r="C23" s="3">
        <f t="shared" si="0"/>
        <v>1.3617278360175928</v>
      </c>
      <c r="D23" s="3">
        <f t="shared" si="1"/>
        <v>0.46</v>
      </c>
      <c r="E23" s="3">
        <f t="shared" si="18"/>
        <v>4.3600000000000012</v>
      </c>
    </row>
    <row r="24" spans="1:5" x14ac:dyDescent="0.3">
      <c r="A24" s="3">
        <v>5.9</v>
      </c>
      <c r="B24" s="3">
        <v>29</v>
      </c>
      <c r="C24" s="3">
        <f t="shared" si="0"/>
        <v>1.4623979978989561</v>
      </c>
      <c r="D24" s="3">
        <f t="shared" si="1"/>
        <v>0.57999999999999996</v>
      </c>
      <c r="E24" s="3">
        <f t="shared" si="18"/>
        <v>4.9400000000000013</v>
      </c>
    </row>
    <row r="25" spans="1:5" x14ac:dyDescent="0.3">
      <c r="A25" s="3">
        <v>5.8</v>
      </c>
      <c r="B25" s="3">
        <v>39</v>
      </c>
      <c r="C25" s="3">
        <f t="shared" si="0"/>
        <v>1.5910646070264991</v>
      </c>
      <c r="D25" s="3">
        <f t="shared" si="1"/>
        <v>0.78</v>
      </c>
      <c r="E25" s="3">
        <f t="shared" si="18"/>
        <v>5.7200000000000015</v>
      </c>
    </row>
    <row r="26" spans="1:5" x14ac:dyDescent="0.3">
      <c r="A26" s="3">
        <v>5.7</v>
      </c>
      <c r="B26" s="3">
        <v>49</v>
      </c>
      <c r="C26" s="3">
        <f t="shared" si="0"/>
        <v>1.6901960800285136</v>
      </c>
      <c r="D26" s="3">
        <f t="shared" si="1"/>
        <v>0.98</v>
      </c>
      <c r="E26" s="3">
        <f t="shared" si="18"/>
        <v>6.7000000000000011</v>
      </c>
    </row>
    <row r="27" spans="1:5" x14ac:dyDescent="0.3">
      <c r="A27" s="3">
        <v>5.6</v>
      </c>
      <c r="B27" s="3">
        <v>64</v>
      </c>
      <c r="C27" s="3">
        <f t="shared" si="0"/>
        <v>1.8061799739838871</v>
      </c>
      <c r="D27" s="3">
        <f t="shared" si="1"/>
        <v>1.28</v>
      </c>
      <c r="E27" s="3">
        <f t="shared" si="18"/>
        <v>7.9800000000000013</v>
      </c>
    </row>
    <row r="28" spans="1:5" x14ac:dyDescent="0.3">
      <c r="A28" s="3">
        <v>5.5</v>
      </c>
      <c r="B28" s="3">
        <v>81</v>
      </c>
      <c r="C28" s="3">
        <f t="shared" si="0"/>
        <v>1.9084850188786497</v>
      </c>
      <c r="D28" s="3">
        <f t="shared" si="1"/>
        <v>1.62</v>
      </c>
      <c r="E28" s="3">
        <f t="shared" si="18"/>
        <v>9.6000000000000014</v>
      </c>
    </row>
    <row r="29" spans="1:5" x14ac:dyDescent="0.3">
      <c r="A29" s="3">
        <v>5.4</v>
      </c>
      <c r="B29" s="3">
        <v>106</v>
      </c>
      <c r="C29" s="3">
        <f t="shared" si="0"/>
        <v>2.0253058652647704</v>
      </c>
      <c r="D29" s="3">
        <f t="shared" si="1"/>
        <v>2.12</v>
      </c>
      <c r="E29" s="3">
        <f t="shared" si="18"/>
        <v>11.720000000000002</v>
      </c>
    </row>
    <row r="30" spans="1:5" x14ac:dyDescent="0.3">
      <c r="A30" s="3">
        <v>5.3</v>
      </c>
      <c r="B30" s="3">
        <v>294</v>
      </c>
      <c r="C30" s="3">
        <f t="shared" si="0"/>
        <v>2.4683473304121573</v>
      </c>
      <c r="D30" s="3">
        <f t="shared" si="1"/>
        <v>5.88</v>
      </c>
      <c r="E30" s="3">
        <f t="shared" si="18"/>
        <v>17.600000000000001</v>
      </c>
    </row>
    <row r="31" spans="1:5" x14ac:dyDescent="0.3">
      <c r="A31" s="3">
        <v>5.2</v>
      </c>
      <c r="B31" s="3">
        <v>433</v>
      </c>
      <c r="C31" s="3">
        <f t="shared" si="0"/>
        <v>2.6364878963533656</v>
      </c>
      <c r="D31" s="3">
        <f t="shared" si="1"/>
        <v>8.66</v>
      </c>
      <c r="E31" s="3">
        <f t="shared" si="18"/>
        <v>26.26</v>
      </c>
    </row>
    <row r="32" spans="1:5" x14ac:dyDescent="0.3">
      <c r="A32" s="3">
        <v>5.0999999999999996</v>
      </c>
      <c r="B32" s="3">
        <v>511</v>
      </c>
      <c r="C32" s="3">
        <f t="shared" si="0"/>
        <v>2.7084209001347128</v>
      </c>
      <c r="D32" s="3">
        <f t="shared" si="1"/>
        <v>10.220000000000001</v>
      </c>
      <c r="E32" s="3">
        <f t="shared" si="18"/>
        <v>36.480000000000004</v>
      </c>
    </row>
    <row r="33" spans="1:5" x14ac:dyDescent="0.3">
      <c r="A33" s="3">
        <v>5</v>
      </c>
      <c r="B33" s="3">
        <v>618</v>
      </c>
      <c r="C33" s="3">
        <f t="shared" si="0"/>
        <v>2.7909884750888159</v>
      </c>
      <c r="D33" s="3">
        <f t="shared" si="1"/>
        <v>12.36</v>
      </c>
      <c r="E33" s="3">
        <f t="shared" si="18"/>
        <v>48.84</v>
      </c>
    </row>
    <row r="34" spans="1:5" x14ac:dyDescent="0.3">
      <c r="A34" s="3">
        <v>4.9000000000000004</v>
      </c>
      <c r="B34" s="3">
        <v>752</v>
      </c>
      <c r="C34" s="3">
        <f t="shared" si="0"/>
        <v>2.8762178405916421</v>
      </c>
      <c r="D34" s="3">
        <f t="shared" si="1"/>
        <v>15.04</v>
      </c>
      <c r="E34" s="3">
        <f t="shared" si="18"/>
        <v>63.88</v>
      </c>
    </row>
    <row r="35" spans="1:5" x14ac:dyDescent="0.3">
      <c r="A35" s="3">
        <v>4.8</v>
      </c>
      <c r="B35" s="3">
        <v>886</v>
      </c>
      <c r="C35" s="3">
        <f t="shared" si="0"/>
        <v>2.9474337218870508</v>
      </c>
      <c r="D35" s="3">
        <f t="shared" si="1"/>
        <v>17.72</v>
      </c>
      <c r="E35" s="3">
        <f t="shared" si="18"/>
        <v>81.599999999999994</v>
      </c>
    </row>
    <row r="36" spans="1:5" x14ac:dyDescent="0.3">
      <c r="A36" s="3">
        <v>4.7</v>
      </c>
      <c r="B36" s="3">
        <v>1033</v>
      </c>
      <c r="C36" s="3">
        <f t="shared" si="0"/>
        <v>3.0141003215196207</v>
      </c>
      <c r="D36" s="3">
        <f t="shared" si="1"/>
        <v>20.66</v>
      </c>
      <c r="E36" s="3">
        <f t="shared" si="18"/>
        <v>102.25999999999999</v>
      </c>
    </row>
    <row r="37" spans="1:5" x14ac:dyDescent="0.3">
      <c r="A37" s="3">
        <v>4.5999999999999996</v>
      </c>
      <c r="B37" s="3">
        <v>1170</v>
      </c>
      <c r="C37" s="3">
        <f t="shared" si="0"/>
        <v>3.0681858617461617</v>
      </c>
      <c r="D37" s="3">
        <f t="shared" si="1"/>
        <v>23.4</v>
      </c>
      <c r="E37" s="3">
        <f t="shared" si="18"/>
        <v>125.66</v>
      </c>
    </row>
    <row r="38" spans="1:5" x14ac:dyDescent="0.3">
      <c r="A38" s="3">
        <v>4.5</v>
      </c>
      <c r="B38" s="3">
        <v>1207</v>
      </c>
      <c r="C38" s="3">
        <f t="shared" si="0"/>
        <v>3.0817072700973491</v>
      </c>
      <c r="D38" s="3">
        <f t="shared" si="1"/>
        <v>24.14</v>
      </c>
      <c r="E38" s="3">
        <f t="shared" si="18"/>
        <v>149.80000000000001</v>
      </c>
    </row>
    <row r="41" spans="1:5" x14ac:dyDescent="0.3">
      <c r="A41" s="1"/>
      <c r="B41" s="1"/>
      <c r="C41" s="1"/>
    </row>
  </sheetData>
  <mergeCells count="4">
    <mergeCell ref="X1:AC1"/>
    <mergeCell ref="K7:N7"/>
    <mergeCell ref="AE1:AK1"/>
    <mergeCell ref="Q1:V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400F-FC24-42FB-B508-5394CCB0A163}">
  <dimension ref="A1:C6"/>
  <sheetViews>
    <sheetView workbookViewId="0">
      <selection activeCell="A6" sqref="A6"/>
    </sheetView>
  </sheetViews>
  <sheetFormatPr defaultRowHeight="14.4" x14ac:dyDescent="0.3"/>
  <cols>
    <col min="1" max="1" width="9" bestFit="1" customWidth="1"/>
    <col min="2" max="2" width="7.44140625" bestFit="1" customWidth="1"/>
    <col min="3" max="3" width="9" bestFit="1" customWidth="1"/>
  </cols>
  <sheetData>
    <row r="1" spans="1:3" x14ac:dyDescent="0.3">
      <c r="A1" s="1" t="s">
        <v>11</v>
      </c>
      <c r="B1" s="1" t="s">
        <v>12</v>
      </c>
      <c r="C1" s="1" t="s">
        <v>13</v>
      </c>
    </row>
    <row r="2" spans="1:3" x14ac:dyDescent="0.3">
      <c r="A2">
        <v>106</v>
      </c>
      <c r="B2">
        <v>-7.4</v>
      </c>
      <c r="C2">
        <v>1.0524E-2</v>
      </c>
    </row>
    <row r="3" spans="1:3" x14ac:dyDescent="0.3">
      <c r="A3">
        <v>106.6</v>
      </c>
      <c r="B3">
        <v>-7.4</v>
      </c>
      <c r="C3">
        <v>8.3140000000000002E-3</v>
      </c>
    </row>
    <row r="4" spans="1:3" x14ac:dyDescent="0.3">
      <c r="A4">
        <v>107.1</v>
      </c>
      <c r="B4">
        <v>-8.1</v>
      </c>
      <c r="C4">
        <v>7.4110000000000001E-3</v>
      </c>
    </row>
    <row r="5" spans="1:3" x14ac:dyDescent="0.3">
      <c r="A5">
        <v>105.9</v>
      </c>
      <c r="B5">
        <v>-8.8000000000000007</v>
      </c>
      <c r="C5">
        <v>5.9319999999999998E-3</v>
      </c>
    </row>
    <row r="6" spans="1:3" x14ac:dyDescent="0.3">
      <c r="A6">
        <v>108.1</v>
      </c>
      <c r="B6">
        <v>-9.6999999999999993</v>
      </c>
      <c r="C6">
        <v>6.4900000000000001E-3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iqram1337</dc:creator>
  <cp:lastModifiedBy>acer</cp:lastModifiedBy>
  <dcterms:created xsi:type="dcterms:W3CDTF">2015-06-05T18:17:20Z</dcterms:created>
  <dcterms:modified xsi:type="dcterms:W3CDTF">2023-05-14T12:13:08Z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2023-05-07T14:16:01Z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5446d75b-199b-417a-bd95-c8f1136abf9b</vt:lpwstr>
  </property>
  <property fmtid="{D5CDD505-2E9C-101B-9397-08002B2CF9AE}" pid="8" name="MSIP_Label_38b525e5-f3da-4501-8f1e-526b6769fc56_ContentBits">
    <vt:lpwstr>0</vt:lpwstr>
  </property>
</Properties>
</file>