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KCJA" sheetId="1" r:id="rId4"/>
    <sheet state="visible" name="zadania" sheetId="2" r:id="rId5"/>
    <sheet state="visible" name="koszty personelu" sheetId="3" r:id="rId6"/>
    <sheet state="visible" name="inne koszty" sheetId="4" r:id="rId7"/>
    <sheet state="visible" name="katalog" sheetId="5" r:id="rId8"/>
    <sheet state="visible" name="przykłady" sheetId="6" r:id="rId9"/>
    <sheet state="hidden" name="Prognoza" sheetId="7" r:id="rId10"/>
  </sheets>
  <definedNames>
    <definedName name="czastrwania">zadania!$E$2:$F$10</definedName>
    <definedName name="waloryzacja">#REF!</definedName>
    <definedName name="typprac">#REF!</definedName>
    <definedName name="GUS">#REF!</definedName>
    <definedName name="IDzadania">#REF!</definedName>
    <definedName hidden="1" localSheetId="3" name="_xlnm._FilterDatabase">'inne koszty'!$A$1:$O$91</definedName>
    <definedName hidden="1" name="Google_Sheet_Link_94835722">czastrwania</definedName>
  </definedNames>
  <calcPr/>
  <extLst>
    <ext uri="GoogleSheetsCustomDataVersion2">
      <go:sheetsCustomData xmlns:go="http://customooxmlschemas.google.com/" r:id="rId11" roundtripDataChecksum="PMAcjptnkgOstk1hGhq2lP2e3xdlF1iOxEYveTGxd5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======
ID#AAABg768Qno
Joanna Kreczko    (2025-05-13 10:41:00)
@karolina.czaplewska@grantera.pl @zap@uwm.edu.pl zmieniłam zgodnie z ustaleniami</t>
      </text>
    </comment>
  </commentList>
  <extLst>
    <ext uri="GoogleSheetsCustomDataVersion2">
      <go:sheetsCustomData xmlns:go="http://customooxmlschemas.google.com/" r:id="rId1" roundtripDataSignature="AMtx7mjoJ1qapIznvQsZM5KNlJ/GCefX4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1">
      <text>
        <t xml:space="preserve">======
ID#AAABkTb3gUk
Karolina Czaplewska    (2025-05-19 07:18:54)
@zap@uwm.edu.pl najtansza oferta to chyb a 2017 zł?
_Przypisano użytkownikowi zap@uwm.edu.pl_</t>
      </text>
    </comment>
    <comment authorId="0" ref="M4">
      <text>
        <t xml:space="preserve">======
ID#AAABkTb3gUc
Karolina Czaplewska    (2025-05-19 06:51:10)
@zap@uwm.edu.pl nie ma ceny
_Przypisano użytkownikowi zap@uwm.edu.pl_</t>
      </text>
    </comment>
    <comment authorId="0" ref="N18">
      <text>
        <t xml:space="preserve">======
ID#AAABkS07ciU
Karolina Czaplewska    (2025-05-17 13:25:15)
@zap@uwm.edu.pl na teh stronie nie ma podanej ceny reaktora 5 l
_Przypisano użytkownikowi zap@uwm.edu.pl_</t>
      </text>
    </comment>
    <comment authorId="0" ref="B68">
      <text>
        <t xml:space="preserve">======
ID#AAABg768QnM
Karolina Czaplewska    (2025-05-13 10:21:25)
@joanna.kreczko@grantera.pl
------
ID#AAABg768QnQ
Karolina Czaplewska    (2025-05-13 10:22:13)
sprzet usunieto, poniewaz wszystko jest juz
------
ID#AAABg768Qn4
Karolina Czaplewska    (2025-05-13 11:13:44)
@joanna.kreczko@grantera.pl ile w zadaniu 1 i ile w zadaniu 2?
------
ID#AAABg768QoA
Joanna Kreczko    (2025-05-13 11:20:21)
te które wskazałam to zadanie 2 20000
------
ID#AAABg768Qog
Karolina Czaplewska    (2025-05-13 11:26:40)
w zad. 1  nie beda potrzebne?
------
ID#AAABg768Qok
Joanna Kreczko    (2025-05-13 11:27:27)
@zap@uwm.edu.pl czy w zad 1 będą tez potrzebne odczynniki?</t>
      </text>
    </comment>
    <comment authorId="0" ref="A65">
      <text>
        <t xml:space="preserve">======
ID#AAABg768QnI
Karolina Czaplewska    (2025-05-13 10:19:31)
@joanna.kreczko@grantera.pl Asiu dopisz, w jakich zadaniach to występuje.
_Przypisano użytkownikowi joanna.kreczko@grantera.pl_
------
ID#AAABg768Qnk
Joanna Kreczko    (2025-05-13 10:39:46)
uzupełniłam - do weryfikacji @zap@uwm.edu.pl
------
ID#AAABg768Qn0
Karolina Czaplewska    (2025-05-13 11:12:19)
@joanna.kreczko@grantera.pl napisz mi proszę jakie usługi będą w którym zadaniu i za ile
------
ID#AAABg768QoE
Joanna Kreczko    (2025-05-13 11:21:46)
opisane w https://docs.google.com/document/d/1vjBl51dUYhOe34mSqzSGvl9DPQccJf7LCkUbQjlbgEc/edit?tab=t.0#heading=h.gjdgxs jesli chodzi o to za ile w każdym zadaniu to prośba o informację @zap@uwm.edu.pl</t>
      </text>
    </comment>
    <comment authorId="0" ref="M2">
      <text>
        <t xml:space="preserve">======
ID#AAABjXd8NAg
Karolina Czaplewska    (2025-05-12 11:45:53)
@zap@uwm.edu.pl Panie Piotrze, do każdego wydatku powinny być po 3 oferty konkurencyjne.
_Przypisano użytkownikowi zap@uwm.edu.pl_</t>
      </text>
    </comment>
  </commentList>
  <extLst>
    <ext uri="GoogleSheetsCustomDataVersion2">
      <go:sheetsCustomData xmlns:go="http://customooxmlschemas.google.com/" r:id="rId1" roundtripDataSignature="AMtx7mj3o1h/6mx2uloRe1s3y3dH1dnhPw=="/>
    </ext>
  </extLst>
</comments>
</file>

<file path=xl/sharedStrings.xml><?xml version="1.0" encoding="utf-8"?>
<sst xmlns="http://schemas.openxmlformats.org/spreadsheetml/2006/main" count="833" uniqueCount="480">
  <si>
    <t>ZADANIA</t>
  </si>
  <si>
    <t>Opisz zadania w zakładce "Zadania" - wskaż czas ich trwania i rodzaj prac. Tytuł zadania może się jeszcze zmienić, natomiast z punktu widzenia budżetu ważne są ich numery, rodzaj prac i czas trwania.</t>
  </si>
  <si>
    <t>PERSONEL</t>
  </si>
  <si>
    <t>Zidentyfikuj wszystkie osoby zatrudnione w ramach personelu B+R (a więc nie wliczamy np. specjalistów ds. rozliczeń, koordynatorów, administratorów, kadry zarządzającej).</t>
  </si>
  <si>
    <t>Jeśli dane stanowisk będzie zaangażowane w kilku zadaniach, wskaż ich odrębnie w każdym zadaniu.</t>
  </si>
  <si>
    <t>Dla każdego zadania odrębnie wskaż wymiar zaangażowania (uśredniony miesięczny wymiar zaangażowania w całym zadaniu) oraz zakres zadań.</t>
  </si>
  <si>
    <t>Wskaż wynagrodzenie o wartości brutto wraz z kosztami pracodawcy (tzw. brutto-brutto) - jednolite dla wszystkich zadań, chyba że zakladana jest zmiana wynagrodzenia w toku projektu (uwaga! nie zawsze jest to zgodne z naborem)</t>
  </si>
  <si>
    <t>Dla pracowników planowanych do zaangażowania konieczne jest wskazanie metody szacowania wynagrodzenia - np. referencyjnego stanowiska z raportu płacowego (nazwa stanowiska, wynagrodzenie brutto/brutto z zaznaczeniem, czy wskazujemy medianę czy górne 25%)</t>
  </si>
  <si>
    <t>POZOSTAŁE KOSZTY</t>
  </si>
  <si>
    <t>Zidentyfikuj wszystkie koszty we wszystkich zadaniach i porównaj je z katalogiem kosztów kwalifikowalnych. Jeśli masz wątpliwość skontaktuj się z osobą odpowiedzialną za opracowanie budżetu w Twoim projekcie (Grantera).</t>
  </si>
  <si>
    <t>Jeśli dany koszt wystąpi w kilku zadaniach, wskaż go odrębnie w każdym zadaniu. Wskaż jego rolę i zakres w każdym zadaniu, jeśli będzie się ona zmieniać między zadaniami, należy ją opisać indywidualnie do każdego zadania.</t>
  </si>
  <si>
    <t>Zakres powinien obejmować składowe kosztu oraz - w miarę możliwości ich specyfikację (np.parametry techniczne aparatury pomiarowej, liczbę sztuk)</t>
  </si>
  <si>
    <t>Dla każdego zadania wskaż koszt miesięczy netto, liczbę sztuk i % wykorzystania w projekcie. Np. jeśli planujesz zakup 5 szt. oprogramowania komputerowego o koszcie miesięcznym 1000 zł/szt, ale będzie ono wykorzystywane tylko częściowo (40%) do projektu, a częściowo do innych działań nieobjętych dofinansowaniem, należy wskazać:
- jednostkowy koszt miesięczny 1000 zł netto
- liczba sztuk 5 
- % wykorzystania w projekcie 40%</t>
  </si>
  <si>
    <t>Jeśli koszt jest ponoszony jednorazowo (jedna płatność w danym zadaniu) i istotne jest by był w taki sposób wykazany w budżecie, wskaż to w formie komentarza w polu "jednostkowy koszt miesięczny". W takim wypadku w budżecie i prognozie przepływów finansowych uwzględnimy koszt wyłącznie we wskazanym miesiącu zadania.</t>
  </si>
  <si>
    <t>Dla każdego kosztu proszę wskazać sugerowaną kategorię kosztu.</t>
  </si>
  <si>
    <t>Dla każdego kosztu proszę o wskazanie trzech ofert do szacowania ceny. W zakładce przykłady znajdują się pomocne informacje.</t>
  </si>
  <si>
    <t>Tytuł zadania</t>
  </si>
  <si>
    <t>Typ prac</t>
  </si>
  <si>
    <t>Zadanie</t>
  </si>
  <si>
    <t>Start</t>
  </si>
  <si>
    <t>Koniec</t>
  </si>
  <si>
    <t>Opracowanie pigmentów luminescencyjnych o ulepszonej charakterystyce granulometrycznej i parametrach luminescencji</t>
  </si>
  <si>
    <t>przemysłowe</t>
  </si>
  <si>
    <t>Z1</t>
  </si>
  <si>
    <t>Opracowanie metody modyfikacji powierzchni cząstek luminoforu w celu poprawy stabilności i właściwości luminescencyjnych pigmentu w matrycy farby</t>
  </si>
  <si>
    <t>Z2</t>
  </si>
  <si>
    <t>Analiza wpływu składu matrycy na mechanizmy wygaszania emisji i trwałość cykliczną</t>
  </si>
  <si>
    <t>Z3</t>
  </si>
  <si>
    <t>Opracowanie innowacyjnych receptur farb luminescencyjnych o podwyższonej trwałości i ulepszonych parametrach  luminescencji oraz optymalizacja procesu aplikacji farby</t>
  </si>
  <si>
    <t>rozwojowe</t>
  </si>
  <si>
    <t>Z4</t>
  </si>
  <si>
    <t>Rozwój procesu produkcji farb luminescyjnych i jego walidacja w warunkach rzeczywistych</t>
  </si>
  <si>
    <t>Z5</t>
  </si>
  <si>
    <t>Z7</t>
  </si>
  <si>
    <t>RRRR-MM-DD</t>
  </si>
  <si>
    <t>Z8</t>
  </si>
  <si>
    <t>Z9</t>
  </si>
  <si>
    <t>PROSZĘ W MIEJSCU DOKONANEJ ZMIANY OD WTORKU 13.05. GODZ. 13:00 - OZNACZYĆ MIEJSCE ZMIANY KOLOREM POMARAŃCZOWYM) - DOTYCZY ZARÓWNO TEKSTU, JAK I KWOTY</t>
  </si>
  <si>
    <t>NAZWISKO / KOMENTARZ</t>
  </si>
  <si>
    <t>NAZWA STANOWISKA</t>
  </si>
  <si>
    <r>
      <rPr>
        <rFont val="Montserrat"/>
        <b/>
        <color rgb="FF000000"/>
        <sz val="8.0"/>
      </rPr>
      <t xml:space="preserve">ZADANIE
</t>
    </r>
    <r>
      <rPr>
        <rFont val="Montserrat"/>
        <b val="0"/>
        <color rgb="FF000000"/>
        <sz val="6.0"/>
      </rPr>
      <t>proszę wprowadzić koszt osobno dla każdego zadania</t>
    </r>
  </si>
  <si>
    <r>
      <rPr>
        <rFont val="Montserrat"/>
        <b/>
        <color rgb="FF000000"/>
        <sz val="8.0"/>
      </rPr>
      <t xml:space="preserve">OBOWIĄZKI /  ROLA - w </t>
    </r>
    <r>
      <rPr>
        <rFont val="Montserrat"/>
        <b/>
        <color rgb="FF000000"/>
        <sz val="8.0"/>
        <u/>
      </rPr>
      <t>danym</t>
    </r>
    <r>
      <rPr>
        <rFont val="Montserrat"/>
        <b/>
        <color rgb="FF000000"/>
        <sz val="8.0"/>
      </rPr>
      <t xml:space="preserve"> zadaniu
</t>
    </r>
    <r>
      <rPr>
        <rFont val="Montserrat"/>
        <b val="0"/>
        <color rgb="FF000000"/>
        <sz val="6.0"/>
      </rPr>
      <t>proszę porównać zakładkę "Przykłady"</t>
    </r>
  </si>
  <si>
    <t>STATUS ZATRUDNIENIA</t>
  </si>
  <si>
    <r>
      <rPr>
        <rFont val="Montserrat"/>
        <b/>
        <color rgb="FF000000"/>
        <sz val="8.0"/>
      </rPr>
      <t xml:space="preserve">PENSJA
</t>
    </r>
    <r>
      <rPr>
        <rFont val="Montserrat"/>
        <b val="0"/>
        <color rgb="FF000000"/>
        <sz val="6.0"/>
      </rPr>
      <t>brutto - brutto w przeliczeniu na 1 etat (1 epc)</t>
    </r>
  </si>
  <si>
    <t>Pensja Razem</t>
  </si>
  <si>
    <r>
      <rPr>
        <rFont val="Montserrat"/>
        <b/>
        <color rgb="FF000000"/>
        <sz val="8.0"/>
      </rPr>
      <t xml:space="preserve">WYMIAR ZAANGAŻOWANIA
</t>
    </r>
    <r>
      <rPr>
        <rFont val="Montserrat"/>
        <b val="0"/>
        <color rgb="FF000000"/>
        <sz val="6.0"/>
      </rPr>
      <t>w danym zadaniu, wymiar uśredniony w zadaniu</t>
    </r>
  </si>
  <si>
    <t>msc</t>
  </si>
  <si>
    <r>
      <rPr>
        <rFont val="Montserrat"/>
        <b/>
        <color rgb="FF000000"/>
        <sz val="8.0"/>
      </rPr>
      <t xml:space="preserve">STANOWISKO REFERENCYJNE - dla planowanych do zatrudnienia wskazujemy raport płacowy i porównywalne z rynkiem wynagrodzenie
</t>
    </r>
    <r>
      <rPr>
        <rFont val="Montserrat"/>
        <b val="0"/>
        <color rgb="FF000000"/>
        <sz val="6.0"/>
      </rPr>
      <t>np. Pracownik Mądry - Senior, mediana 20.000 zł brutto/brutto, górne 25% 23.000 brutto/brutto (Raport Hays)</t>
    </r>
  </si>
  <si>
    <t xml:space="preserve">Specjalista B+R </t>
  </si>
  <si>
    <t>Przeprowadza analizy zgodnie z odpowiednimi normami, wraz ze specjalistą ds. chemii interpretuje dane z eksperymentów</t>
  </si>
  <si>
    <t>planowany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</si>
  <si>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R3 (established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</si>
  <si>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Joanna Kreczko</t>
  </si>
  <si>
    <t>Starszy specjalista ds. chemii</t>
  </si>
  <si>
    <t xml:space="preserve">Interpretuje wyniki analiz fizykochemicznych proszków, Opracowuje protokoły eksperymentów, uczestniczy w przygotowaniu prób oraz przeprowadzaniu eksperymentów. 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</si>
  <si>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R2 (recognized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</si>
  <si>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p. Szladewski</t>
  </si>
  <si>
    <t>Laborant ds. farb i powłok</t>
  </si>
  <si>
    <t>Opracowuje i przygotowuje bazowe formulacje farb, w których testuje proszki luminescencyjne o różnych frakcjach.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</si>
  <si>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</si>
  <si>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Laborant</t>
  </si>
  <si>
    <t>Przygotowuje próbki, obsługuje urządzenia pomiarowe i wstępnie weryfikuje wyniki. Odpowiada za prace pomocnicze przy prowadzeniu prac B+R  w laboratorium oraz prawidłową archiwizacje próbek.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</si>
  <si>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</si>
  <si>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Wojciech Zapotoczny</t>
  </si>
  <si>
    <t xml:space="preserve">Specjalista ds. granulometrii i sortowania </t>
  </si>
  <si>
    <t>Odpowiada za rozdrabnianie i frakcjonowanie proszków, przeprowadza analizę sitową. Przygotowuje raporty z rozkładów D10, D50, D90  Optymalizuje parametry mielenia oraz kontroluje powtarzalność i dokładność wyników w celu zachowania pożądanej granulometrii.</t>
  </si>
  <si>
    <r>
      <rPr>
        <rFont val="Montserrat"/>
        <color rgb="FF000000"/>
        <sz val="8.0"/>
      </rPr>
      <t xml:space="preserve">Szacowanie na podstawie raportów płacowych  Sedlak &amp; Sedlak dla stanowiska Technik technologii chemicznej  </t>
    </r>
    <r>
      <rPr>
        <rFont val="Montserrat"/>
        <color rgb="FF1155CC"/>
        <sz val="8.0"/>
        <u/>
      </rPr>
      <t>https://wynagrodzenia.pl/moja-placa/ile-zarabia-technik-technologii-chemicznej</t>
    </r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</si>
  <si>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R3 (established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</si>
  <si>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Opracowuje i przeprowadza eksperymenty dot modyfikacji powierzchniowych proszków luminescencyjnych. Interpretuje dane z analiz i eksperymentów.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</si>
  <si>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R2 (recognized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</si>
  <si>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Oskar Szladewski</t>
  </si>
  <si>
    <t>Opracowuje i przygotowuje bazowe formulacje farb, w których testuje modyfikowane proszki luminescencyjne.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</si>
  <si>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</si>
  <si>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Przygotowuje próbki, obsługuje urządzenia pomiarowe i wstępnie weryfikuje wyniki. Odpowiada za prace pomocnicze w laboratorium oraz prawidłową archiwizacje próbek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</si>
  <si>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</si>
  <si>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Odpowiada za rozdrabnianie i frakcjonowanie proszków oraz dostarczenie proszków o odpowiedniej (opracowanej w poprzednim zadaniu) charakterystyce granulometrycznej do modyfikacji. Kontroluje powtarzalność i zgodność przekazywanych frakcji w celu zachowania pożądanej granulometrii.</t>
  </si>
  <si>
    <r>
      <rPr>
        <rFont val="Montserrat"/>
        <color rgb="FF000000"/>
        <sz val="8.0"/>
      </rPr>
      <t xml:space="preserve">Szacowanie na podstawie raportów płacowych  Sedlak &amp; Sedlak dla stanowiska Technik technologii chemicznej  </t>
    </r>
    <r>
      <rPr>
        <rFont val="Montserrat"/>
        <color rgb="FF1155CC"/>
        <sz val="8.0"/>
        <u/>
      </rPr>
      <t>https://wynagrodzenia.pl/moja-placa/ile-zarabia-technik-technologii-chemicznej</t>
    </r>
  </si>
  <si>
    <t>Opracowuje receptury farb w kolejnych iteracjach, weryfikuje raporty i protokoły z analiz, wytycza główne kierunki badawcze, wraz ze specjalistą ds. chemii interpretuje dane z eksperymentów, w przypadku niepowodzenia etapów dba o wdrożenie działań naprawczych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</si>
  <si>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R3 (established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</si>
  <si>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 xml:space="preserve">Wspomaga Głównego specjalistę w zakresie opracowania receptur farb, przygotowanie odpowiednich ilości modyfikowanych proszków do testów w matrycach farb, sporządza raporty na bazie przekazanych protokołów z eksperymentów. Opracowuje protokoły eksperymentów, uczestniczy w przygotowaniu prób oraz przeprowadzaniu eksperymentów. 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</si>
  <si>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R2 (recognized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</si>
  <si>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Opracowuje i przygotowuje  formulacje farb w oparciu o wytyczne i protokoły rzekazane przez Głównego specjaliste i specjalistę ds. cemii, w których testuje opracowane w poprzednich zadaniach proszki luminescencyjne.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</si>
  <si>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</si>
  <si>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Przygotowuje próbki, obsługuje urządzenia pomiarowe i wstępnie weryfikuje wyniki. Odpowiada za prace b+r pomocnicze w laboratorium oraz prawidłową archiwizacje próbek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</si>
  <si>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</si>
  <si>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Odpowiada za rozdrabnianie i frakcjonowanie proszków oraz dostarczenie proszków o odpowiedniej (opracowanej w poprzednich zadaniach) charakterystyce granulometrycznej do modyfikacji. Kontroluje powtarzalność i zgodność przekazywanych frakcji w celu zachowania pożądanej granulometrii.</t>
  </si>
  <si>
    <r>
      <rPr>
        <rFont val="Montserrat"/>
        <color rgb="FF000000"/>
        <sz val="8.0"/>
      </rPr>
      <t xml:space="preserve">Szacowanie na podstawie raportów płacowych  Sedlak &amp; Sedlak dla stanowiska Technik technologii chemicznej  </t>
    </r>
    <r>
      <rPr>
        <rFont val="Montserrat"/>
        <color rgb="FF1155CC"/>
        <sz val="8.0"/>
        <u/>
      </rPr>
      <t>https://wynagrodzenia.pl/moja-placa/ile-zarabia-technik-technologii-chemicznej</t>
    </r>
  </si>
  <si>
    <t xml:space="preserve">Opracowuje prototypy farb luminescencyjnych i ich testy w warunkach zbliżonych do środowiska portowego. Monitoruje przebieg badań odporności chemicznej i mechanicznej, analizuje wyniki fotoluminescencji, inicjuje wprowadzanie korekt recepturowych. 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</si>
  <si>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R3 (established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</si>
  <si>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Projektuje receptury farb pod kątem stabilności chemicznej i trwałości luminoforu. Odpowiada za weryfikację wpływu czynników korozyjnych (mgła solna), kwasowo-zasadowych oraz UV na skład chemiczny powłoki. Bada reakcje pigmentu i spoiw, proponuje modyfikacje recepturowe, aby utrzymać optymalną intensywność świecenia. Zapewnia zgodność testów z normami (ISO, ASTM) i analizuje zmiany strukturalne.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</si>
  <si>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R2 (recognized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</si>
  <si>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Przygotowuje prototypowe farby luminescencyjne, przeprowadza ich aplikację na panele testowe i uwzględnia w ocenie ekspozycję w warunkach symulujących środowisko morskie. Monitoruje wyniki testów mechanicznych i sprawdza przyczepność oraz estetykę powłoki. Współpracuje przy analizie danych, sugerując ulepszenia receptury lub procesu aplikacji, tak by zapewnić wysoką trwałość i efektywność świecenia.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</si>
  <si>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</si>
  <si>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</si>
  <si>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Odpowiada za kontrolę rozkładu wielkości cząstek i ich jednorodność w farbach luminescencyjnych. Weryfikuje stabilność pigmentu podczas mieszania i aplikacji, bada ryzyko aglomeracji w powłoce. Śledzi wpływ skrajnych warunków (wilgotność, temperatura) na strukturę cząstek, tak by zapewnić optymalną intensywność świecenia i wytrzymałość gotowego produktu.</t>
  </si>
  <si>
    <r>
      <rPr>
        <rFont val="Montserrat"/>
        <color rgb="FF000000"/>
        <sz val="8.0"/>
      </rPr>
      <t xml:space="preserve">Szacowanie na podstawie raportów płacowych  Sedlak &amp; Sedlak dla stanowiska Technik technologii chemicznej  </t>
    </r>
    <r>
      <rPr>
        <rFont val="Montserrat"/>
        <color rgb="FF1155CC"/>
        <sz val="8.0"/>
        <u/>
      </rPr>
      <t>https://wynagrodzenia.pl/moja-placa/ile-zarabia-technik-technologii-chemicznej</t>
    </r>
  </si>
  <si>
    <t>Projektuje i modyfikuje składy farb, dbając o stabilność podczas różnych metod nanoszenia. Analizuje wpływ parametrów reologicznych na jakość powłoki, zatwierdza wytyczne aplikacyjne i współpracuje z resztą zespołu w celu integracji wyników w finalnej recepturze.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</si>
  <si>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R3 (established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</si>
  <si>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Bada reologię i czas życia mieszanki, sugeruje korekty formulacji dla optymalnej rozlewności i przyczepności. Kontroluje interakcje między komponentami a warunkami otoczenia (temperatura, wilgotność).</t>
  </si>
  <si>
    <r>
      <rPr>
        <rFont val="Montserrat"/>
        <color rgb="FF000000"/>
        <sz val="8.0"/>
      </rPr>
      <t xml:space="preserve">Szacowanie na podstawie raportu FNP "Analiza wysokości kosztów wynagrodzeń
personelu badawczego w środowisku międzynarodowym"  Poziom R2 (recognized researcher) </t>
    </r>
    <r>
      <rPr>
        <rFont val="Montserrat"/>
        <color rgb="FF1155CC"/>
        <sz val="8.0"/>
        <u/>
      </rPr>
      <t>https://www.fnp.org.pl/assets/FNP-Analiza-wysoko%C5%9Bci-wynagrodze%C5%84-personelu-badawczego.pdf</t>
    </r>
  </si>
  <si>
    <t>Przygotowuje próbki farb oraz opracowuje procedury aplikacji (pędzel, wałek, natrysk). Monitoruje grubość i równomierność warstw, przeprowadza testy schnięcia, ocenia efekt luminescencyjny. Raportuje ewentualne wady (spływanie, pękanie) i współtworzy wytyczne optymalizacyjne.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</si>
  <si>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</si>
  <si>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Przygotowuje próby, wykonuje pomiary lepkości i stabilności rozproszenia, prowadzi testy sedymentacyjne. Dokumentuje czas schnięcia, obsługuje aparaturę do analizy mikroskopowej i testów przyczepności. Zapewnia rzetelność oraz powtarzalność pomiarów, wspierając analizę i interpretację danych.</t>
  </si>
  <si>
    <r>
      <rPr>
        <rFont val="Montserrat"/>
        <color rgb="FF000000"/>
        <sz val="8.0"/>
      </rPr>
      <t xml:space="preserve">Szacowanie na podstawie raportów płacowych  Sedlak &amp; Sedlak dla stanowiska Laborant chemiczny </t>
    </r>
    <r>
      <rPr>
        <rFont val="Montserrat"/>
        <color rgb="FF1155CC"/>
        <sz val="8.0"/>
        <u/>
      </rPr>
      <t>https://wynagrodzenia.pl/moja-placa/ile-zarabia-laborant-chemiczny</t>
    </r>
  </si>
  <si>
    <t>Kontroluje właściwy rozkład wielkości cząstek pigmentu dla stabilnych parametrów reologicznych. Analizuje wpływ frakcji na rozlewność, sedymentację i jednorodność efektu luminescencyjnego. Dba o przygotowanie odpowiednich frakcji pod kątem każdej metody nanoszenia (pędzel, wałek, natrysk).</t>
  </si>
  <si>
    <r>
      <rPr>
        <rFont val="Montserrat"/>
        <color rgb="FF000000"/>
        <sz val="8.0"/>
      </rPr>
      <t xml:space="preserve">Szacowanie na podstawie raportów płacowych  Sedlak &amp; Sedlak dla stanowiska Technik technologii chemicznej  </t>
    </r>
    <r>
      <rPr>
        <rFont val="Montserrat"/>
        <color rgb="FF1155CC"/>
        <sz val="8.0"/>
        <u/>
      </rPr>
      <t>https://wynagrodzenia.pl/moja-placa/ile-zarabia-technik-technologii-chemicznej</t>
    </r>
  </si>
  <si>
    <t>zad 1</t>
  </si>
  <si>
    <t>Piotr Zapotoczny</t>
  </si>
  <si>
    <t>zad 2</t>
  </si>
  <si>
    <t>zad 3</t>
  </si>
  <si>
    <t>zad 4</t>
  </si>
  <si>
    <t>Marta Skrucha</t>
  </si>
  <si>
    <t>zad 5</t>
  </si>
  <si>
    <t>PROSZĘ OZNACZAĆ ZMIANY KOLOREM POMARAŃCZOWYM w całym pliku</t>
  </si>
  <si>
    <t>KOMENTARZ - koszt jednostkowy (zakup) czy amortyzacja 100%</t>
  </si>
  <si>
    <t>NAZWA KOSZTU</t>
  </si>
  <si>
    <r>
      <rPr>
        <rFont val="Montserrat"/>
        <b/>
        <color theme="1"/>
        <sz val="7.0"/>
      </rPr>
      <t xml:space="preserve">ZADANIE
</t>
    </r>
    <r>
      <rPr>
        <rFont val="Montserrat"/>
        <b val="0"/>
        <color theme="1"/>
        <sz val="7.0"/>
      </rPr>
      <t>proszę wprowadzić koszt osobno dla każdego zadania</t>
    </r>
  </si>
  <si>
    <r>
      <rPr>
        <rFont val="Montserrat"/>
        <b/>
        <color theme="1"/>
        <sz val="7.0"/>
      </rPr>
      <t xml:space="preserve">JEDNOSTKOWY KOSZT MIESIĘCZNY
</t>
    </r>
    <r>
      <rPr>
        <rFont val="Montserrat"/>
        <b val="0"/>
        <color theme="1"/>
        <sz val="7.0"/>
      </rPr>
      <t>kwota brutto</t>
    </r>
  </si>
  <si>
    <t>LICZBA SZTUK</t>
  </si>
  <si>
    <t>netto</t>
  </si>
  <si>
    <t>razem</t>
  </si>
  <si>
    <t>% WYKORZYSTANIA W PROJEKCIE</t>
  </si>
  <si>
    <r>
      <rPr>
        <rFont val="Montserrat"/>
        <b/>
        <color theme="1"/>
        <sz val="7.0"/>
      </rPr>
      <t xml:space="preserve">KATEGORIA KOSZTÓW
</t>
    </r>
    <r>
      <rPr>
        <rFont val="Montserrat"/>
        <b val="0"/>
        <color theme="1"/>
        <sz val="7.0"/>
      </rPr>
      <t>FEPM.01.01-IP.03-001/25</t>
    </r>
  </si>
  <si>
    <r>
      <rPr>
        <rFont val="Montserrat"/>
        <b/>
        <color theme="1"/>
        <sz val="7.0"/>
      </rPr>
      <t xml:space="preserve">FUNKCJA W ZADANIU - do czego posłuży koszt
</t>
    </r>
    <r>
      <rPr>
        <rFont val="Montserrat"/>
        <b val="0"/>
        <color theme="1"/>
        <sz val="7.0"/>
      </rPr>
      <t>proszę porównać zakładkę "Przykłady"</t>
    </r>
  </si>
  <si>
    <r>
      <rPr>
        <rFont val="Montserrat"/>
        <b/>
        <color theme="1"/>
        <sz val="7.0"/>
      </rPr>
      <t xml:space="preserve">ZAKRES - co obejmuje koszt
</t>
    </r>
    <r>
      <rPr>
        <rFont val="Montserrat"/>
        <b val="0"/>
        <color theme="1"/>
        <sz val="7.0"/>
      </rPr>
      <t>proszę porównać zakładkę "Przykłady"</t>
    </r>
  </si>
  <si>
    <r>
      <rPr>
        <rFont val="Montserrat"/>
        <b/>
        <color theme="1"/>
        <sz val="7.0"/>
      </rPr>
      <t xml:space="preserve">OPIS UZUPEŁNIAJĄCY (np. amortyzacja)
</t>
    </r>
    <r>
      <rPr>
        <rFont val="Montserrat"/>
        <b val="0"/>
        <color theme="1"/>
        <sz val="7.0"/>
      </rPr>
      <t>proszę porównać zakładkę "Przykłady"</t>
    </r>
  </si>
  <si>
    <r>
      <rPr>
        <rFont val="Montserrat"/>
        <b/>
        <color rgb="FF000000"/>
        <sz val="7.0"/>
      </rPr>
      <t xml:space="preserve">LINK DO OFERT 1
</t>
    </r>
    <r>
      <rPr>
        <rFont val="Montserrat"/>
        <b val="0"/>
        <color rgb="FF000000"/>
        <sz val="7.0"/>
      </rPr>
      <t>do szacowania rynku potrzebne są 3 oferty/cenniki,  jeśli wyłoniono podwykonawcę - informacje o postępwaniu z bazy konkurecyjności</t>
    </r>
  </si>
  <si>
    <t>LINK DO OFERTY 2</t>
  </si>
  <si>
    <t>LINK DO OFERTY 3</t>
  </si>
  <si>
    <t>tester siatką nacięć 2mm</t>
  </si>
  <si>
    <t>Operacyjne koszty (art. 25 GBER)</t>
  </si>
  <si>
    <t>https://www.eurotom.pl/eurotom_product/testery-przyczepnosci-siatka-naciec/</t>
  </si>
  <si>
    <t>https://sklep.mierniki.eu/5-02-mierniki-przyczepnosci-powloki</t>
  </si>
  <si>
    <t>https://anticorr.pl/kategoria-produktu/urzadzenia-pomiarowe/adhezja-i-przyczepnosc/</t>
  </si>
  <si>
    <t>tester siatką nacięć 3mm</t>
  </si>
  <si>
    <t>Grzebień pomiarowy ze stali nierdzewnej 25 – 2000 μm</t>
  </si>
  <si>
    <t>https://www.eurotom.pl/eurotom_product/grzebienie-pomiarowe-warstwy-mokrej/</t>
  </si>
  <si>
    <t>https://anticorr.pl/kategoria-produktu/urzadzenia-pomiarowe/</t>
  </si>
  <si>
    <t>https://www.merazet.pl/produkt/grzebien-metalowy-wet-film-25800-um/</t>
  </si>
  <si>
    <t>grzebień pomiarowy warstwy mokrej zakres 1 – 80 mils</t>
  </si>
  <si>
    <t>Grzebień pomiarowy ze stali nierdzewnej 1-80</t>
  </si>
  <si>
    <t>Grzebień pomiarowy z podwójną skalą aluminium 5-150</t>
  </si>
  <si>
    <t>6957 aplikator sztabkowy 50.8 i 101.6 μm 50.8 mm stal nierdzewna</t>
  </si>
  <si>
    <r>
      <rPr>
        <rFont val="Montserrat"/>
        <color rgb="FF000000"/>
        <sz val="7.0"/>
        <u/>
      </rPr>
      <t>https://www.eurotom.pl/eurotom_product/aplikatory-reczne/</t>
    </r>
  </si>
  <si>
    <t>https://anticorr.pl/kategoria-produktu/urzadzenia-pomiarowe/aplikatory/</t>
  </si>
  <si>
    <t>https://sklep.mierniki.eu/strona-glowna/55-aplikator-bird.html</t>
  </si>
  <si>
    <t>5302 aplikator sztabkowy 152.4 i 254.0 μm 50.8 mm stal nierdzewna</t>
  </si>
  <si>
    <r>
      <rPr>
        <rFont val="Montserrat"/>
        <color rgb="FF000000"/>
        <sz val="7.0"/>
        <u/>
      </rPr>
      <t>https://www.eurotom.pl/eurotom_product/aplikatory-reczne/</t>
    </r>
  </si>
  <si>
    <t>https://sklep.mierniki.eu/12-pomiar-sily-krycia-farby-karty-testowe-leneta-aplikatory-czas-schniecia-przeziernosc-powlok/121-aplikator-z-zasobnikiem.html</t>
  </si>
  <si>
    <t>2020 aplikator walcowy 30, 60, 90, 120 μm 60 mm stal nierdzewna</t>
  </si>
  <si>
    <r>
      <rPr>
        <rFont val="Montserrat"/>
        <color rgb="FF000000"/>
        <sz val="7.0"/>
        <u/>
      </rPr>
      <t>https://www.eurotom.pl/eurotom_product/aplikatory-reczne/</t>
    </r>
  </si>
  <si>
    <t>2040 aplikator walcowy 50, 100, 150, 200 μm 60 mm stal nierdzewna</t>
  </si>
  <si>
    <r>
      <rPr>
        <rFont val="Montserrat"/>
        <color rgb="FF000000"/>
        <sz val="7.0"/>
        <u/>
      </rPr>
      <t>https://www.eurotom.pl/eurotom_product/aplikatory-reczne/</t>
    </r>
  </si>
  <si>
    <t>https://sklep.mierniki.eu/strona-glowna/171-aplikator-do-testu-rozlewnosci.html</t>
  </si>
  <si>
    <t>piknometr z certyfikatem akredytowanym stal szlachetna, 100 ml,</t>
  </si>
  <si>
    <r>
      <rPr>
        <rFont val="Montserrat"/>
        <color rgb="FF000000"/>
        <sz val="7.0"/>
        <u/>
      </rPr>
      <t>https://www.eurotom.pl/eurotom_product/aplikatory-reczne/</t>
    </r>
  </si>
  <si>
    <t>https://www.chemilab.pl/produkt/piknometr-metalowy/</t>
  </si>
  <si>
    <t>https://anticorr.pl/produkt/piknometr-2/?srsltid=AfmBOooFem-n6CMotKnalnQLG_SeoGnztutjOkONkHzsyTDk-DDerTrL</t>
  </si>
  <si>
    <t>1512 grindometr 100* 13 x 130 mm</t>
  </si>
  <si>
    <t>https://www.eurotom.pl/eurotom-product-type/ziarnistosc/</t>
  </si>
  <si>
    <t>https://www.byk-instruments.com/en/Physical-Properties/Grind-Gages/Grind-Gages---%C2%B5m-Hegman%2C-2-paths/c/p-24050</t>
  </si>
  <si>
    <t>https://www.anticorr.wroclaw.pl/wp-content/uploads/2016/08/grindometer-fineness-of-grind-gauges-vf2110-m44.pdf</t>
  </si>
  <si>
    <t>2512 grindometr nr. PD-250 1 x 6.25 cal</t>
  </si>
  <si>
    <t>https://www.byk-instruments.com/en/Physical-Properties/Grind-Gages/Grind-Gages---%C2%B5m-Hegman-NPIRI-for-Printing-Ink%2C-2-paths/c/p-63947</t>
  </si>
  <si>
    <t>Agregat malarski Titan Impact 400 HEA</t>
  </si>
  <si>
    <t>https://www.norwit.pl/p/agregat-malarski-titan-impact-400-hea?utm_source=PLA_Wagner&amp;gad_source=1&amp;gclid=Cj0KCQjwh_i_BhCzARIsANimeoFugTBW0p3U9C1NKVRB7gbF3uVjsmFhKPYC-dSMrcWLnob9xvlES8QaApNvEALw_wcB#product-details</t>
  </si>
  <si>
    <t>https://planeta-budowlana.pl/produkt/titan-agregat-malarski-impact-400-hea-2413461/</t>
  </si>
  <si>
    <t>https://zremontowani.pl/Agregat-malarski-TITAN-Impact-400-HEA-p646?srsltid=AfmBOor7sHE8WQu8YAtckGD5MrqQGX5QdjAvClE9YoVLf55J7joS1QcY</t>
  </si>
  <si>
    <t>zad. 2</t>
  </si>
  <si>
    <t>DOZOWNIK do cieczy gęstych 100-1000 ml /2 głowice
1) żywicy+luminofor
2) utwardzacz</t>
  </si>
  <si>
    <r>
      <rPr>
        <rFont val="Montserrat"/>
        <color rgb="FF000000"/>
        <sz val="7.0"/>
        <u/>
      </rPr>
      <t>https://allegro.pl/oferta/dozownik-do-cieczy-gestych-100-1000-ml-2-glowice-13234723432?utm_feed=aa34192d-eee2-4419-9a9a-de66b9dfae24&amp;utm_source=google&amp;utm_medium=freelisting</t>
    </r>
    <r>
      <rPr>
        <rFont val="Montserrat"/>
        <color rgb="FF000000"/>
        <sz val="7.0"/>
      </rPr>
      <t xml:space="preserve">
https://allegro.pl/oferta/nalewarka-do-cieczy-gestych-100-1000-ml-dozownik-13956337307?reco_id=ab4c4877-210d-11f0-80c8-967bc2d2ef91&amp;sid=f8bddad5d737919e6c726c989b66bdbe96499e13bc806f55bd0c404f69ac7020</t>
    </r>
  </si>
  <si>
    <t>https://www.prasyolejowe.pl/pl/produkt/nalewarka-dwuglowicowa-do-plynow-gestych-pasty-100-1000-ml</t>
  </si>
  <si>
    <t>https://primarket.pl/pl/p/NALEWARKA-DO-PLYNOW-GESTYCH-PASTY-JEDNOGLOWICOWA-100-1000-ml/775</t>
  </si>
  <si>
    <t>zad. 1</t>
  </si>
  <si>
    <t>Przemysłowy reaktor chemiczny 5L</t>
  </si>
  <si>
    <t>https://pl.aliexpress.com/item/1005006646881162.html</t>
  </si>
  <si>
    <t>https://polish.glomro.com/sale-41095349-laboratory-chemical-stainless-steel-reactor-high-pressure-2l-5l-10l-customization.html</t>
  </si>
  <si>
    <t>https://chemist.eu/pl/catalog/glass-reactor/single-layer-glass-reactor/5l-single-layer-glass-reactor</t>
  </si>
  <si>
    <t>Reaktor szklany laboratoryjny z płaszczem grzewczym</t>
  </si>
  <si>
    <t>https://chemist.eu/pl/catalog/glass-reactor/jacketed-glass-reactor/1l-jacketed-glass-reactor</t>
  </si>
  <si>
    <t>https://pl.aliexpress.com/i/1005005356158437.html</t>
  </si>
  <si>
    <t>Mieszadło magnetyczne</t>
  </si>
  <si>
    <t>https://www.bionovo.pl/p/mieszadla-magnetyczne-guardian-3000-z-grzaniem-ohaus/</t>
  </si>
  <si>
    <t>https://www.profishop.com/pl/p/mieszado-magnetyczne-allpax-z-pyt-grzejn-10015950?number=AL21-716&amp;srsltid=AfmBOoqTFeWrBh5cB1Lz6k7aodnkztgDqMxkCTtp4dlrMmoNO1F4XGyAREU</t>
  </si>
  <si>
    <t>https://www.ika.com/pl/Produkty-LabEq/Mieszadla-magnetyczne-pg188/RH-basic-2-3339000/</t>
  </si>
  <si>
    <t>zad.2</t>
  </si>
  <si>
    <t>Homogenizator T 25 digital Ultra-Turrax®</t>
  </si>
  <si>
    <t>https://www.bionovo.pl/p/homogenizator-t-25-digital-ultra-turrax/</t>
  </si>
  <si>
    <t>https://alchem.com.pl/homogenizator-laboratoryjny-ov-625-digital-w-komplecie-ze-staytwem-h-koncowka-uniwersalna-d20-s20c-p-r20s-i-zestawem-narzedzi-do-demontazu-koncowki.html</t>
  </si>
  <si>
    <t>https://www.ika.com/pl/Produkty-LabEq/Homogenizatory-pg177/T-25-easy-clean-control-ULTRA-TURRAX-25002500/</t>
  </si>
  <si>
    <t>Suszarka z wymuszonym obiegiem FD-S 56</t>
  </si>
  <si>
    <t>Amortyzacja ŚT (art. 25 GBER)</t>
  </si>
  <si>
    <t>https://www.merazet.pl/produkt/suszarka-z-wymuszonym-obiegiem-fds-56/</t>
  </si>
  <si>
    <t>https://www.merazet.pl/produkt/suszarka-fd-56-binder-z-wymuszonym-obiegiem-powietrza/</t>
  </si>
  <si>
    <t>https://edusklep.pl/suszarka-z-naturalnym-obiegiem-030l-zakres-pracy-5-300-oc.html?hash=c8100c3770e492444af8e3523bc48c7d?utm_source%3Dgoogle&amp;utm_medium=surfaces&amp;utm_campaign=feed</t>
  </si>
  <si>
    <t>Wytrząsarka wirówka laboratoryjna vortex 7 modułów 20 W 3000 obr./min</t>
  </si>
  <si>
    <t>https://www.hurtowniaprzemyslowa.pl/wytrzasarka-wirowka-laboratoryjna-vortex-7-modulow-20-w-3000-obrmin-p-17251.html</t>
  </si>
  <si>
    <t>https://www.ceneo.pl/165845039?fto=522795874&amp;utm_source=google_css&amp;utm_medium=organic&amp;utm_campaign=css</t>
  </si>
  <si>
    <t>https://erli.pl/produkt/wirowka-laboratoryjna-do-osocza-bi-88-1,127587082</t>
  </si>
  <si>
    <t>Sita laboratoryjne (10 μm, 30 μm, 50 μm)</t>
  </si>
  <si>
    <t>https://www.amazon.pl/Sita-laboratoryjne-Darmowa-wysy%C5%82ka-przez-Amazon/s?rh=n%3A27007380031%2Cp_n_free_shipping_eligible%3A20876078031</t>
  </si>
  <si>
    <t>https://www.neolab.de/en/siebgewebe-neolab-siebgewebe-polyester-monolen-maschenweite-30-m-100-x-115-cm-2-4072</t>
  </si>
  <si>
    <t>https://www.globalgilson.com/3-inch-acrylic-frame-sieve-stainless-steel-mesh-number-450-32um</t>
  </si>
  <si>
    <t>https://www.neolab.de/en/siebgewebe-neolab-siebgewebe-polyester-monolen-maschenweite-70-m-100-x-102-cm-2-4068</t>
  </si>
  <si>
    <t>https://www.globalgilson.com/3-inch-acrylic-frame-sieve-stainless-steel-mesh-number-230-63um</t>
  </si>
  <si>
    <t>https://www.neolab.de/en/siebgewebe-neolab-siebgewebe-polyamid-monofil-maschenweite-50-m-100-x-109-cm-4-1421</t>
  </si>
  <si>
    <t>Wiskozymetr Obrotowy</t>
  </si>
  <si>
    <t>https://allegro.pl/oferta/wiskozymetr-obrotowy-44-5x29-2cm-cyfrowy-wyswietlacz-lcd-dokladny-pomiar-16484545423?utm_medium=product-carousel&amp;utm_campaign=product-listing&amp;utm_content=%2Flisting%3Fstring%3Dwiskozymetr</t>
  </si>
  <si>
    <t>https://www.profishop.com/pl/p/wiskozymetr-rotacyjny-pce-instruments-pce-rvi-2?number=PC0-1171&amp;srsltid=AfmBOoqGbPsb4QD47uPvIV0elDMd2o5QB4ZD3TMkVRz0k5_5qLRyFaie8nk</t>
  </si>
  <si>
    <t>https://www.pce-instruments.com/polish/index.htm?id=google-pl&amp;utm_source=google-pl&amp;_artnr=6086689&amp;_p=5052.84&amp;_pmode=0&amp;_pbexkey=139&amp;_date=20250512143503&amp;_pbhash=430d8fa4fba90959c63e0db0290b24546c5e2f11b9c8f59f7d612091ec6de30b</t>
  </si>
  <si>
    <t>Suszarka próżniowa laboratoryjna</t>
  </si>
  <si>
    <t>https://allegro.pl/oferta/suszarka-prozniowa-laboratoryjna-goldbrunn-450w-20l-17330087255?utm_medium=product-carousel&amp;utm_campaign=product-listing&amp;utm_content=%2Flisting%3Fstring%3Dsuszarka%2520pr%25C3%25B3%25C5%25BCniowa</t>
  </si>
  <si>
    <t>https://www.expondo.pl/steinberg-systems-suszarka-laboratoryjna-58-l-1670-w-10030628</t>
  </si>
  <si>
    <t>https://maxpozytywny.erli.pl/produkt/suszarka-prozniowa-laboratoryjna-do-suszenia-sterylizacji-25-l-800-w,249787755</t>
  </si>
  <si>
    <t>Mieszadło mechaniczne 6-400/30-2000 obr./min 100000 mPa*s</t>
  </si>
  <si>
    <t>https://www.bionovo.pl/p/mieszadla-mechaniczne-ohs-advance-cyfrowe-velp/</t>
  </si>
  <si>
    <t>https://www.equimed.com.pl/katalog/808-mieszadla-mechaniczne-serii-eurostar-do-wiekszych-objetosci-cieczy-ika/</t>
  </si>
  <si>
    <t>https://www.bionovo.pl/p/mieszadlo-mechaniczne/</t>
  </si>
  <si>
    <t>zad. 3.</t>
  </si>
  <si>
    <t>Sklerometr – tester odporności na zarysowania</t>
  </si>
  <si>
    <t>https://anticorr.pl/produkt/sklerometr-iso-4586/?srsltid=AfmBOopI9YB_UaHPr3Tm1yQ2oSFjpudpWmAXUiCAE-v6c9gyNLGH0yLq</t>
  </si>
  <si>
    <t>https://www.elcometerusa.com/Laboratory/Elcometer-3092-Sclerometer-Hardness-Tester/?srsltid=AfmBOoqZXnQYkwrcYGLVpB6IKOVsr3yDrZWWnVUM6th-l_K8hFkZqZ5Z</t>
  </si>
  <si>
    <t>https://www.amazon.com/Universal-Hardness-Sclerometer-Aluminum-Material/dp/B0BFQN683C</t>
  </si>
  <si>
    <t>Waga platformowa z kółkami do 1000 kg, HDWR wagPRO-P1000W</t>
  </si>
  <si>
    <t>https://hdwr.pl/pl/p/Waga-platformowa-z-kolkami-do-1000-kg%2C-HDWR-wagPRO-P1000W/1563</t>
  </si>
  <si>
    <t>https://www.ceneo.pl/154127291;51642-0v;basket.htm#tab=spec</t>
  </si>
  <si>
    <t>https://allegro.pl/oferta/waga-platformowa-z-kolkami-do-1000-kg-1-tona-przemyslowa-duze-gabaryty-h-16553761698</t>
  </si>
  <si>
    <t>GCG-1000 zbiornik z grzaniem i mieszaniem 35 litrów</t>
  </si>
  <si>
    <t>https://liniaszycia.pl/index.php?id_product=8452&amp;rewrite=GCG1000zbiornikzgrzaniemimieszaniem35litrw&amp;controller=product</t>
  </si>
  <si>
    <t>https://allegro.pl/oferta/gcg-1000-zbiornik-z-grzaniem-i-mieszaniem-35-litrow-linia-szycia-15202616539?srsltid=AfmBOootWpRVk8kqg8qgJHJD6nXWDzxq3lSFK7lr469YniSekdm3cnNM</t>
  </si>
  <si>
    <t>https://allegro.pl/oferta/zbiornik-z-mieszalnikiem-i-grzaniem-15l-14389505955</t>
  </si>
  <si>
    <t>zad.3</t>
  </si>
  <si>
    <t>Zbiornik ze stali nierdzewnej 100 l</t>
  </si>
  <si>
    <t>https://www.eurowin.pl/pl/p/Zbiornik-nierdzewny-inox-PROFI-100-L-komplet/1172</t>
  </si>
  <si>
    <t>https://www.kopecek.pl/zbiornik-ze-stali-nierdzewnej-100-l/</t>
  </si>
  <si>
    <t>https://enopol.pl/pl/p/Zbiornik-INOX-EKO-DR-100-L-z-plywajaca-pokrywa/994</t>
  </si>
  <si>
    <t xml:space="preserve">Maty grzewcze ze sterowaniem </t>
  </si>
  <si>
    <t>https://foliebrann.pl/maty-grzewcze-brann/</t>
  </si>
  <si>
    <t>https://iptpolska.pl/sklep/maty-grzewcze/mata-grzewcza-wewnetrzna/</t>
  </si>
  <si>
    <t>https://instalco.pl/pl/p/MATA-GRZEWCZA-GRZEJNA-ZESTAW-4%2C5-M2-STEROWNIK-WiFI/223</t>
  </si>
  <si>
    <t>zad.1</t>
  </si>
  <si>
    <t>Stół centralny składany z półką 1600×700×H850 mm
M</t>
  </si>
  <si>
    <t>https://allegro.pl/oferta/stol-centralny-skladany-z-polka-1600-700-h850-mm-17240020472?bi_s=ads&amp;bi_m=showitem:desktop:department:active&amp;bi_c=MGU3ZDUzYTYtYzZiNS00ODc3LWI0NjAtOGVmNTM0NGExOTE5AA&amp;bi_t=ape&amp;referrer=proxy&amp;emission_unit_id=d8ddbccb-fcdf-43ec-a663-9fa3bbe6bf00</t>
  </si>
  <si>
    <t>https://smartgast.pl/product-pol-61237-Stol-centralny-z-polka-1600x700x850-mm-skrecany-STALGAST-676367.html?country=1143020003</t>
  </si>
  <si>
    <t>https://www.gastropuls.pl/stol-gastronomiczny/stol-centralny-z-polka-1600x700x850-mm-skrecany-stalgast-676367</t>
  </si>
  <si>
    <t>AUTOMATYCZNY DOZOWNIK DO MATERIAŁÓW SYPKICH
do 1oo g</t>
  </si>
  <si>
    <t>https://allegro.pl/oferta/automatyczny-dozownik-do-materialow-sypkich-15009487283?utm_feed=aa34192d-eee2-4419-9a9a-de66b9dfae24&amp;utm_source=google&amp;utm_medium=freelisting&amp;srsltid=AfmBOorX1GN6d4uCBl8gfve2mUupBS6VenfBK-zFUNWPE0l8pf2hzS8F1cE</t>
  </si>
  <si>
    <t>https://www.ebay.com/itm/388068623851?_trkparms=amclksrc%3DITM%26aid%3D1110006%26algo%3DHOMESPLICE.SIM%26ao%3D1%26asc%3D285598%26meid%3Dea7f55c6d64f43deb8a87ff0424ce2fc%26pid%3D101224%26rk%3D1%26rkt%3D1%26sd%3D376141392822%26itm%3D388068623851%26pmt%3D0%26noa%3D1%26pg%3D2332490%26algv%3DDefaultOrganicWebV9BertRefreshRankerWithCassiniEmbRecall%26brand%3DUnbranded&amp;_trksid=p2332490.c101224.m-1</t>
  </si>
  <si>
    <t>https://www.cidermill.eu/en/a/automatic-vevor-1-100g-powder-dispenser-filling-machine</t>
  </si>
  <si>
    <t>Pompa zębata 30L</t>
  </si>
  <si>
    <t>https://allegro.pl/oferta/pompa-zebata-30l-15863320868?utm_feed=aa34192d-eee2-4419-9a9a-de66b9dfae24&amp;utm_source=google&amp;utm_medium=freelisting&amp;srsltid=AfmBOopew6FUZ_4XhvqmymY49Epq9rkRbT5z4aQZECSdMNQLAtlHe10T5yE</t>
  </si>
  <si>
    <t>https://www.autotechma.pl/produkt/pompa-zebata-30l-bezares-bemd30b34/</t>
  </si>
  <si>
    <t>https://rolmetplus.pl/pompy-zebate-grupa-3/pompa-zebata-gr3-eur-30ccm-prawa-18-gwint-galtech.html</t>
  </si>
  <si>
    <t>Młynek analityczny A 10</t>
  </si>
  <si>
    <t>https://www.bionovo.pl/p/mlynek-analityczny-a-11-basic/</t>
  </si>
  <si>
    <t>https://www.ika.com/pl/Produkty-LabEq/Mlynki-pg194/Mlynek-analityczny-A-11-basic-2900000/</t>
  </si>
  <si>
    <t>https://www.profishop.com/pl/p/myn-analityczny-ika-a-11-basic-0002900000?number=IK1-429&amp;srsltid=AfmBOoo69_NIYjQQmxC01tRRP8YD1HoSxT8_wKd6YqUnM8PfryQPj0FDSGE</t>
  </si>
  <si>
    <t>Luminofor MHG-8EW 5~15 300 35</t>
  </si>
  <si>
    <t>40USD/kg Oferta</t>
  </si>
  <si>
    <t>https://chaostrade.eu/</t>
  </si>
  <si>
    <t>https://www.mphotoluminescent.com</t>
  </si>
  <si>
    <t>Luminofor
 MHG-6BW 65~85 700 105 36USD</t>
  </si>
  <si>
    <t>36USD/kg Oferta</t>
  </si>
  <si>
    <t>Luminofor 
MHG-6CW 45~55 550 80 36USD</t>
  </si>
  <si>
    <t>Luminofor 
MHB-5CW 45~55 480 85</t>
  </si>
  <si>
    <t>34 zł Oferta</t>
  </si>
  <si>
    <t>Desmophen NH 1420 lub inny</t>
  </si>
  <si>
    <t>46 zł/kg Oferta</t>
  </si>
  <si>
    <t>Desmodur N 3800 lub inny</t>
  </si>
  <si>
    <t>72 zł/kg Oferta</t>
  </si>
  <si>
    <t>biel tytanowa</t>
  </si>
  <si>
    <t>12 zł/kg Oferta</t>
  </si>
  <si>
    <t>https://www.ceneo.pl/144127748?srsltid=AfmBOor21Q4XscWsl2b1e1EBtTJkXxe1vKlpr-ViULcV-S7FqHUDqItg</t>
  </si>
  <si>
    <t>https://silikonowe.com.pl/pl/p/Barwnik-do-betonu-pigment-farba-sucha-BIEL-TYTANOWA-1kg/243</t>
  </si>
  <si>
    <t>N-butyl</t>
  </si>
  <si>
    <t>https://vitaia.pl/octan-butylu-cz-CAS-123-86-4</t>
  </si>
  <si>
    <t>https://warchem.pl/octan-butylu-czysty-p-200.html?srsltid=AfmBOopUSVBh7i1lsB78ZhcF71TcQbJiBU1UKYUZ20uYwjnO0qwv6HqS</t>
  </si>
  <si>
    <t>https://pol-aura.pl/butylu-octan-czda-123-86-4-p-233.html</t>
  </si>
  <si>
    <t>SYLOSIV®</t>
  </si>
  <si>
    <t>https://www.univarsolutions.co.uk/5468</t>
  </si>
  <si>
    <t>https://www.sigmaaldrich.com/PL/pl/product/sigald/688363?srsltid=AfmBOooAk6DP3BStk2CTzvhhIPuRYbu9U2IrKQHL0sCOaqMqk1zagL9i</t>
  </si>
  <si>
    <t>https://www.echemi.com/produce/pr2010131037-zeolite-detergent-grade.html</t>
  </si>
  <si>
    <t>Inne dodatki - Dyspergatory, Stabilizatory UV (HALS, UV absorber), Środki reologiczne, Antyoksydanty, Modyfikatory lepkości, Hydrofobizery</t>
  </si>
  <si>
    <t>Byk Chemie / BYK Additives, BASF (Tinuvin, Irganox, Irgafos) , Univar Polska, Brenntag Polska, Sigma Aldrich, Merck</t>
  </si>
  <si>
    <t>Dejonizator BASIC 10</t>
  </si>
  <si>
    <t>https://autoklaw.pl/pl/products/dejonizator-basic-10-976.html</t>
  </si>
  <si>
    <t>https://www.alibaba.com/product-detail/3A-activated-molecular-sieve-powder-sylosiv-60769191423.html</t>
  </si>
  <si>
    <t>drobny materiał laboratoryjny</t>
  </si>
  <si>
    <t>Mikrokulki szklane 40-80 (kulki)</t>
  </si>
  <si>
    <t>https://envirospheres.com.au/products/e-spheres-sl-series/</t>
  </si>
  <si>
    <t>https://topzal.com.pl/mikrokulki-szklane,64,pl</t>
  </si>
  <si>
    <t>https://whykaren.com/en/product/15467291666/</t>
  </si>
  <si>
    <t>Puszka metalowa zamykana 350ml/72mmm</t>
  </si>
  <si>
    <t>https://e-puszka.pl/pl/10663-Pojemniki-na-lakiery-i-farby</t>
  </si>
  <si>
    <t>https://www.carpaint.pl/opakowania-321</t>
  </si>
  <si>
    <t>Puszka metalowa zamykana 2 litry</t>
  </si>
  <si>
    <t>https://puszki24.pl/puszki_metalowe</t>
  </si>
  <si>
    <t>https://www.carpaint.pl/opakowania-322</t>
  </si>
  <si>
    <t>Puszka metalowa zamykana 0.8l</t>
  </si>
  <si>
    <t>https://www.carpaint.pl/opakowania-323</t>
  </si>
  <si>
    <t>Puszka metalowa zamykana 5 l</t>
  </si>
  <si>
    <t>https://www.carpaint.pl/opakowania-324</t>
  </si>
  <si>
    <t>Puszka metalowa zamykana 100 ml</t>
  </si>
  <si>
    <t>https://www.carpaint.pl/opakowania-325</t>
  </si>
  <si>
    <t>Puszka metalowa zamykana 0.5l</t>
  </si>
  <si>
    <t>https://www.carpaint.pl/opakowania-326</t>
  </si>
  <si>
    <t>Butelka metalowa zamykana 0.1l</t>
  </si>
  <si>
    <t>https://www.carpaint.pl/opakowania-327</t>
  </si>
  <si>
    <t>Butelka metalowa zamykana 0.25l</t>
  </si>
  <si>
    <t>https://www.carpaint.pl/opakowania-328</t>
  </si>
  <si>
    <t>Pudełko okrągłe zamykane wieczkiem 25ML</t>
  </si>
  <si>
    <t>https://www.carpaint.pl/opakowania-329</t>
  </si>
  <si>
    <t>Pudełko okrągłe zamykane wieczkiem 70ML</t>
  </si>
  <si>
    <t>https://www.carpaint.pl/opakowania-330</t>
  </si>
  <si>
    <t>Wiadro stożkowe z uchwytem 5 L</t>
  </si>
  <si>
    <t>https://www.carpaint.pl/opakowania-331</t>
  </si>
  <si>
    <t>zestaw etykiet samoprzylepnych - Trójkąt ostrzegawczy</t>
  </si>
  <si>
    <t>Puszki metalowe do farb, fakierów, chemii</t>
  </si>
  <si>
    <t>https://www.carpaint.pl/opakowania-332</t>
  </si>
  <si>
    <t>strzykawka 100 ml</t>
  </si>
  <si>
    <t>https://limedic.pl/pl/p/Strzykawka-cewnikowa-100-ml-JANETA/44</t>
  </si>
  <si>
    <t>https://www.seni24.pl/strzykawki/_Pojemno%C5%9B%C4%87-100_ml</t>
  </si>
  <si>
    <t>https://www.i-apteka.pl/product-pol-2446-STRZYKAWKA-100ml-x-1szt.html</t>
  </si>
  <si>
    <t>spr. opis b+r z 1-5</t>
  </si>
  <si>
    <t>zlecenie UWM Chemia</t>
  </si>
  <si>
    <t>bedzie po zlozeniu wniosku - przez BK; moze cenniki np. pomiar probki (....)</t>
  </si>
  <si>
    <t>spr. opis b+r z 4-5</t>
  </si>
  <si>
    <t>zlecenie UWM WNT</t>
  </si>
  <si>
    <t>bedzie po zlozeniu wniosku - przez BK</t>
  </si>
  <si>
    <t>zad. 3-5</t>
  </si>
  <si>
    <t>Wynajem komory starzeniowej</t>
  </si>
  <si>
    <t>zad. 1-2</t>
  </si>
  <si>
    <t>ODCZYNNIKI</t>
  </si>
  <si>
    <t>zadanie 2 - odczynniki do modyfikacji powierzchniowych luminoforu</t>
  </si>
  <si>
    <t>H₃PO₄, Al₂(SO₄)₃, Na₂SiO₃, NaOH, H₂SO₄, alkohole (etanol, izopropanol, butanol), glikol
Ligandy długołańcuchowe, kwas cytrynowy, winowy, acetylaceton, fenantrolina
Polietylen, poliuretan, alkohol poliwinylowy (PVA), i in</t>
  </si>
  <si>
    <t>Merck Oferta 2002366191, wartość 21 194,00 netto, PolAura wartość 20 380,95, chemat 21026.76</t>
  </si>
  <si>
    <t>SUMA</t>
  </si>
  <si>
    <t>Podstawowe informacje</t>
  </si>
  <si>
    <t>Liczba  godzin pracy w m-cu (wymiar 1 etatu)</t>
  </si>
  <si>
    <t>Kurs USD z dn. 30.04.2025</t>
  </si>
  <si>
    <t>Katalog kosztów</t>
  </si>
  <si>
    <t>Personel B+R (art. 25 GBER)</t>
  </si>
  <si>
    <t>Wynagrodzenia personelu badawczego (naukowcy, badacze, technicy) wraz z pochodnymi w zakresie wynikającym z umowy o pracę, zlecenie lub o dzieło.
Umowa zlecenia i o dzieło wymagają zachowania procedur konkurencyjnych, o których mowa w podrozdziale 3.2 Wytycznych dot. kwalifikowalności.
Wynagrodzenia Kierownika Zarządzającego Projektem i Kierownika B+R nie są kosztem bezpośrednim kwalifikowanym (rozliczane są z kosztów pośrednich 7%)
Kadra merytoryczna rozliczana w bezpośrednich kosztach kwalifikowalnych projektu nie może wykonywać zadań przypisanych kosztom pośrednim. Przykładowo, jeżeli dany pracownik/kadra zarządzająca bierze udział zarówno w pracach związanych z zarządzaniem projektem, jak i w pracach merytorycznych związanych z pracami B+R, to nie ma możliwości częściowego (proporcjonalnego) rozliczenia kosztu zaangażowania tych osób w ramach kosztów bezpośrednich.
Jeżeli osoba prowadząca prace B+R na podstawie umowy zlecenia lub umowy o dzieło została imiennie wskazana w ocenionym pozytywnie wniosku aplikacyjnym, wówczas nie zachodzi konieczność stosowania procedur konkurencyjnych.
Premie do wynagrodzeń będą kwalifikowane pod warunkiem że jest do nich równy dostęp i że zostały umieszczone w regulaminie nie później niż 6 miesięcy przed złożeniem wniosku.</t>
  </si>
  <si>
    <t>Amortyzacja środków trwałych nabywanych lub wykorzystywanych w projekcie</t>
  </si>
  <si>
    <t>Nabycie WNiP (art. 25 GBER)</t>
  </si>
  <si>
    <t>Zakup (WNiP) w projektach polegających na zakupie i dostosowaniu do wdrożenia prac B+R do specyfiki przedsiębiorstwa pod warunkiem, że zostaną nabyte na warunkach rynkowych od osób trzecich niepowiązanych z nabywcą, zostaną ujęte we właściwej ewidencji przez okres realizacji oraz trwałości projektu i będą podlegać amortyzacji, będą wykorzystywane wyłącznie w podmiocie objętym dofinansowaniem.</t>
  </si>
  <si>
    <t>WNIP - odpłatne korzystanie (art. 25 GBER)</t>
  </si>
  <si>
    <t>odpłatne korzystanie z WNiP (np. opłaty licencyjne)</t>
  </si>
  <si>
    <t>koszty operacyjne (nabycie materiałów, odczynników, niskocennego wyposażenia o przewidywanym okresie użytkowania poniżej 1 roku (np. przybory laboratoryjne), elementów przeznaczonych do wytworzenia prototypu, koszty operacyjne bezpośrednio związane z prowadzeniem prac badawczo-rozwojowych), wynajem aparatury naukowo-badawczej i innych urządzeń wykorzystywanych w celu prowadzenia badań przemysłowych i prac rozwojowych albo tylko prac rozwojowych wyłącznie jest dopuszczalne w zakresie i przez okres, w jakim są one wykorzystywane na potrzeby realizowanego projektu.</t>
  </si>
  <si>
    <t>Podwykonawstwo (art. 25 GBER)</t>
  </si>
  <si>
    <t>Podwykonawstwo części prac merytorycznych do 60% wartości wszystkich wydatków kwalifikowalnych dotyczących prac B+R w projekcie.</t>
  </si>
  <si>
    <t>Innowacje: Zabezpieczenie i ochrona IP/WNIP (art. 28, 29 GBER)</t>
  </si>
  <si>
    <t>koszty prowadzenia procesu zabezpieczenia i ochrony własności intelektualnej dla własnych rozwiązań oraz transferu technologii poprzez np. nabycie praw własności intelektualnej
koszty uzyskania, walidacji i obrony patentów i innych wartości niematerialnych i prawnych</t>
  </si>
  <si>
    <t>Innowacje: Oddelegowanie personelu do B+R Wnioskodawcy (art. 28, 29 GBER)</t>
  </si>
  <si>
    <t>koszty oddelegowania wysoko wykwalifikowanego personelu z organizacji prowadzącej badania i upowszechniającej wiedzę bądź z dużego przedsiębiorstwa, który to personel zajmuje się działalnością badawczą, rozwojową i innowacyjną na nowo utworzonych u beneficjenta stanowiskach i nie zastępuje innego personelu</t>
  </si>
  <si>
    <t>Innowacje: Usługi doradcze (art. 28, 29 GBER)</t>
  </si>
  <si>
    <t>koszty usług doradczych w zakresie innowacji i usług wsparcia innowacji</t>
  </si>
  <si>
    <t>De minimis: Wsparcie technologii cyfrowych</t>
  </si>
  <si>
    <t>Wsparcie technologii cyfrowych</t>
  </si>
  <si>
    <t>7% ryczałt kosztów pośrednich</t>
  </si>
  <si>
    <t>Koszty pośrednie - 7% bezpośrednich kosztów kwalifikowalnych B+R, z wyłączeniem kosztów podwykonawstwa. Obejmują:
- koszty okresowej konserwacji i przeglądu urządzeń,
- koszty promocji projektu w zakresie wymaganym w umowie o dofinansowanie
- koszty koordynatora projektu oraz innego personelu zaangażowanego w zarządzanie,
- rozliczanie, monitorowanie projektu lub prowadzenie innych działań administracyjnych w projekcie, w szczególności koszty wynagrodzenia tych osób, ich delegacji służbowych i szkoleń
koszty zarządu (wynagrodzenia osób uprawnionych do reprezentowania jednostki, których zakresy czynności nie są przypisane wyłącznie do projektu, np. kierownika jednostki),
- koszty personelu obsługowego (obsługa kadrowa, finansowa, administracyjna, sekretariat, kancelaria, obsługa prawna, w tym dotycząca zamówień) na potrzeby funkcjonowania jednostki,
- koszty obsługi księgowej (wynagrodzenia osób księgujących wydatki w projekcie, koszty związane ze zleceniem prowadzenia obsługi księgowej projektu biuru rachunkowemu),
- koszty utrzymania powierzchni biurowych (czynsz, najem, opłaty administracyjne),
- wydatki związane z otworzeniem lub prowadzeniem wyodrębnionego na rzecz projektu subkonta na rachunku płatniczym lub odrębnego rachunku płatniczego,
- odpisy amortyzacje, koszty najmu lub zakupu aktywów (środków trwałych i wartości niematerialnych i prawnych) używanych na potrzeby osób, o których mowa w lit. a - d,
- opłaty za energię elektryczną, cieplną, gazową i wodę, opłaty przesyłowe, opłaty za - odprowadzanie ścieków, opłaty za wywóz odpadów komunalnych,
- koszty usług pocztowych, telefonicznych, internetowych, kurierskich,
- koszty usług powielania dokumentów, 
- koszty materiałów biurowych i artykułów piśmienniczych,
- koszty ochrony, 
- koszty sprzątania pomieszczeń, w tym środków czystości, dezynsekcji, dezynfekcji, deratyzacji tych pomieszczeń, 
- opłaty pobierane od dokonywanych transakcji płatniczych (krajowych lub zagranicznych).</t>
  </si>
  <si>
    <t>Podaj pełną nazwę stanowiska. Należy unikać nazw wskazujących na zarządczy lub administracyjny charakter stanowiska (kwalifik. jako koszy pośrednie, a nie koszty B+R)</t>
  </si>
  <si>
    <t>Zaznacz, jeśli pracownik należy do kluczowego personelu</t>
  </si>
  <si>
    <t>Wybierz zadanie - wprowadź koszt osobno dla każdego zadania.</t>
  </si>
  <si>
    <r>
      <rPr>
        <rFont val="Arial Narrow"/>
        <color rgb="FF980000"/>
        <sz val="7.0"/>
      </rPr>
      <t xml:space="preserve">Opisz obowiązki </t>
    </r>
    <r>
      <rPr>
        <rFont val="Arial Narrow"/>
        <b/>
        <color rgb="FF980000"/>
        <sz val="7.0"/>
      </rPr>
      <t xml:space="preserve">w danym zadaniu </t>
    </r>
    <r>
      <rPr>
        <rFont val="Arial Narrow"/>
        <color rgb="FF980000"/>
        <sz val="7.0"/>
      </rPr>
      <t>(zachowaj formę gramatyczną i formatowanie). Zakres obowiązków powinien być unikalny dla każdego stanowiska i zadania.</t>
    </r>
  </si>
  <si>
    <t>Określ status zatrudnienia</t>
  </si>
  <si>
    <t>Jeśli pracownik planowany do zatrudnienia: wskaż referencyjne stanowisko i wynagrodzenie b/b z raportu</t>
  </si>
  <si>
    <r>
      <rPr>
        <rFont val="Arial Narrow"/>
        <color rgb="FF980000"/>
        <sz val="7.0"/>
      </rPr>
      <t xml:space="preserve">Wyrażona jako brutto-brutto (brutto + koszty pracodawcy) </t>
    </r>
    <r>
      <rPr>
        <rFont val="Arial Narrow"/>
        <b/>
        <color rgb="FF980000"/>
        <sz val="7.0"/>
      </rPr>
      <t>w przeliczeniu na cały etat</t>
    </r>
  </si>
  <si>
    <t>Pole uzupełnia się automatycznie</t>
  </si>
  <si>
    <t>Uśrednione miesięczne EPC w danym zadaniu</t>
  </si>
  <si>
    <t>KLUCZOWY</t>
  </si>
  <si>
    <t>ZADANIE</t>
  </si>
  <si>
    <t>OBOWIĄZKI</t>
  </si>
  <si>
    <t>STATUS</t>
  </si>
  <si>
    <t>STANOWISKO REFERENCYJNE</t>
  </si>
  <si>
    <t>PENSJA</t>
  </si>
  <si>
    <t>STAWKA B/B/H</t>
  </si>
  <si>
    <t>EPC</t>
  </si>
  <si>
    <t>Pracownik 1</t>
  </si>
  <si>
    <t>1) analiza dostępnej puli danych, 2) wybór optymalnego silnika przetwarzania danych, 3) raportowanie błędów systemowych, 3) propozycja opracowania pierwszych prototypów</t>
  </si>
  <si>
    <t>zatrudniony</t>
  </si>
  <si>
    <t>Pracownik 2</t>
  </si>
  <si>
    <t>1) obowiązek 1, 2) obowiązek 2, 3) obowiązek 5</t>
  </si>
  <si>
    <t>Pracownik Mądry - Senior, mediana 20.000 zł b/b (Raport Hays)</t>
  </si>
  <si>
    <t>Pracownik 3</t>
  </si>
  <si>
    <t>1) obowiązek 1, 2) obowiązek 2, 3) obowiązek 6</t>
  </si>
  <si>
    <t>1) obowiązek 1, 2) obowiązek 2, 3) obowiązek 7</t>
  </si>
  <si>
    <t>Ekspert 1</t>
  </si>
  <si>
    <t>1) zdania eksperckie 2) zdania super eksperckie</t>
  </si>
  <si>
    <t>Podaj pełną nazwę kosztu</t>
  </si>
  <si>
    <t>Wskaź, do czego posłuży koszt w danym zadaniu (zachowaj formę gramatyczną i formatowanie)</t>
  </si>
  <si>
    <t>Opisz, co obejmuje koszt</t>
  </si>
  <si>
    <t>Wymień porównane oferty cenowe dla kosztu. Oferta nr 3 powinna być najtańszą, wybraną.</t>
  </si>
  <si>
    <r>
      <rPr>
        <rFont val="Arial Narrow"/>
        <color rgb="FF980000"/>
        <sz val="7.0"/>
      </rPr>
      <t>Wybierz zadanie - wprowadź</t>
    </r>
    <r>
      <rPr>
        <rFont val="Arial Narrow"/>
        <b/>
        <color rgb="FF980000"/>
        <sz val="8.0"/>
      </rPr>
      <t xml:space="preserve"> koszt osobno dla każdego zadania.</t>
    </r>
  </si>
  <si>
    <t>Wybierz kategorię kosztu</t>
  </si>
  <si>
    <r>
      <rPr>
        <rFont val="Arial Narrow"/>
        <b val="0"/>
        <color rgb="FF980000"/>
        <sz val="7.0"/>
      </rPr>
      <t xml:space="preserve">Dotyczy kategorii: </t>
    </r>
    <r>
      <rPr>
        <rFont val="Arial Narrow"/>
        <b/>
        <color rgb="FF980000"/>
        <sz val="8.0"/>
      </rPr>
      <t>Amortyzacja</t>
    </r>
  </si>
  <si>
    <t>Podaj miesięczny koszt zasobu</t>
  </si>
  <si>
    <t>Podaj liczbę planowanych sztuk zasobu. Domyślnie 1 szt.</t>
  </si>
  <si>
    <t>Podaj % wykorzystania zasobu do celów tego projektu. Domyślnie 100%.</t>
  </si>
  <si>
    <t>FUNKCJA W ZADANIU</t>
  </si>
  <si>
    <t>ZAKRES</t>
  </si>
  <si>
    <t>OFERTY DO SZACOWANIA</t>
  </si>
  <si>
    <t>KATEGORIA KOSZTU</t>
  </si>
  <si>
    <t>OPIS UZUPEŁNIAJĄCY</t>
  </si>
  <si>
    <t>JEDNOSTKOWY KOSZT MIESIĘCZNY</t>
  </si>
  <si>
    <t>KWALIFIKOWANY KOSZT MIESIĘCZNY</t>
  </si>
  <si>
    <t>Podzespoły typu XYZ do budowy systemu XXX</t>
  </si>
  <si>
    <r>
      <rPr>
        <rFont val="Arial Narrow"/>
        <color rgb="FF000000"/>
        <sz val="8.0"/>
      </rPr>
      <t>Drobne elementy zużywalne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posłużą do zbudowania podzespołów  </t>
    </r>
    <r>
      <rPr>
        <rFont val="Arial Narrow"/>
        <b/>
        <color rgb="FFFF0000"/>
        <sz val="8.0"/>
      </rPr>
      <t>[________]</t>
    </r>
    <r>
      <rPr>
        <rFont val="Arial Narrow"/>
        <color rgb="FF000000"/>
        <sz val="8.0"/>
      </rPr>
      <t xml:space="preserve"> , które wykorzystane będą w systemie </t>
    </r>
    <r>
      <rPr>
        <rFont val="Arial Narrow"/>
        <b/>
        <color rgb="FFFF0000"/>
        <sz val="8.0"/>
      </rPr>
      <t xml:space="preserve"> [________] </t>
    </r>
  </si>
  <si>
    <t>1) śruby, korby, klucze przestawne łącznie 5 tys. szt., 2) plastikowe nakładki amortyzacyjne  6 tys. szt, 3) drut miedziany fi 1 mm, łącznie 5 m.</t>
  </si>
  <si>
    <r>
      <rPr>
        <rFont val="Arial Narrow"/>
        <color rgb="FF000000"/>
        <sz val="8.0"/>
      </rPr>
      <t xml:space="preserve">1)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2)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3) n a j t a ń s z a 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zł net</t>
    </r>
  </si>
  <si>
    <t>BR-Z1</t>
  </si>
  <si>
    <t>Dostawy (inne niż środki trwałe)</t>
  </si>
  <si>
    <t>Aparatura badawcza 1</t>
  </si>
  <si>
    <r>
      <rPr>
        <rFont val="Arial Narrow"/>
        <color rgb="FF000000"/>
        <sz val="8.0"/>
      </rPr>
      <t>1) wykonać pomiary kąta zwilżania i hydrofobowości opracowanych elementów systemu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, 2) zwalidowąć dokładność pomiarów. Wykorzystywane w zadaniu </t>
    </r>
    <r>
      <rPr>
        <rFont val="Arial Narrow"/>
        <b/>
        <color rgb="FFFF0000"/>
        <sz val="8.0"/>
      </rPr>
      <t xml:space="preserve">[________]  </t>
    </r>
    <r>
      <rPr>
        <rFont val="Arial Narrow"/>
        <color rgb="FF000000"/>
        <sz val="8.0"/>
      </rPr>
      <t xml:space="preserve">przez Pracowników: </t>
    </r>
    <r>
      <rPr>
        <rFont val="Arial Narrow"/>
        <b/>
        <color rgb="FFFF0000"/>
        <sz val="8.0"/>
      </rPr>
      <t>[________]</t>
    </r>
  </si>
  <si>
    <r>
      <rPr>
        <rFont val="Arial Narrow"/>
        <color rgb="FF000000"/>
        <sz val="8.0"/>
      </rPr>
      <t xml:space="preserve">goniometr laboratoryjny z PCV o zakresie pomiaru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i parametrach: </t>
    </r>
    <r>
      <rPr>
        <rFont val="Arial Narrow"/>
        <b/>
        <color rgb="FFFF0000"/>
        <sz val="8.0"/>
      </rPr>
      <t xml:space="preserve">[________] , [________] </t>
    </r>
    <r>
      <rPr>
        <rFont val="Arial Narrow"/>
        <color rgb="FF000000"/>
        <sz val="8.0"/>
      </rPr>
      <t xml:space="preserve"> oraz cyfrowym oknie odczytu, z certyfikacją CE.</t>
    </r>
  </si>
  <si>
    <r>
      <rPr>
        <rFont val="Arial Narrow"/>
        <color rgb="FF000000"/>
        <sz val="8.0"/>
      </rPr>
      <t xml:space="preserve">1)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2)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3) n a j t a ń s z a 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zł net</t>
    </r>
  </si>
  <si>
    <t>BR-Z2</t>
  </si>
  <si>
    <t>Aparatura badawcza 2</t>
  </si>
  <si>
    <r>
      <rPr>
        <rFont val="Arial Narrow"/>
        <color rgb="FF000000"/>
        <sz val="8.0"/>
      </rPr>
      <t>1) wykonać pomiary kąta zwilżania i hydrofobowości opracowanych elementów systemu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, 2) zwalidowąć dokładność pomiarów. Wykorzystywane przez Pracowników: </t>
    </r>
    <r>
      <rPr>
        <rFont val="Arial Narrow"/>
        <b/>
        <color rgb="FFFF0000"/>
        <sz val="8.0"/>
      </rPr>
      <t>[________]</t>
    </r>
  </si>
  <si>
    <r>
      <rPr>
        <rFont val="Arial Narrow"/>
        <color rgb="FF000000"/>
        <sz val="8.0"/>
      </rPr>
      <t xml:space="preserve">goniometr laboratoryjny z PCV o zakresie pomiaru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i parametrach: </t>
    </r>
    <r>
      <rPr>
        <rFont val="Arial Narrow"/>
        <b/>
        <color rgb="FFFF0000"/>
        <sz val="8.0"/>
      </rPr>
      <t xml:space="preserve">[________] , [________] </t>
    </r>
    <r>
      <rPr>
        <rFont val="Arial Narrow"/>
        <color rgb="FF000000"/>
        <sz val="8.0"/>
      </rPr>
      <t xml:space="preserve"> oraz cyfrowym oknie odczytu, z certyfikacją CE.</t>
    </r>
  </si>
  <si>
    <r>
      <rPr>
        <rFont val="Arial Narrow"/>
        <color rgb="FF000000"/>
        <sz val="8.0"/>
      </rPr>
      <t xml:space="preserve">1)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2)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3) n a j t a ń s z a 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zł net</t>
    </r>
  </si>
  <si>
    <t>BR-Z3</t>
  </si>
  <si>
    <t>Amortyzacja (aparatura i sprzęt) - w zasobach</t>
  </si>
  <si>
    <r>
      <rPr>
        <rFont val="Arial Narrow"/>
        <color rgb="FF000000"/>
        <sz val="8.0"/>
      </rPr>
      <t xml:space="preserve">Wartość początkowa w ewidencji ŚT: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>zł. Amortyzacja</t>
    </r>
    <r>
      <rPr>
        <rFont val="Arial Narrow"/>
        <b/>
        <color rgb="FFFF0000"/>
        <sz val="8.0"/>
      </rPr>
      <t xml:space="preserve"> [liniowa/nieliniowa/inna - jaka?]</t>
    </r>
    <r>
      <rPr>
        <rFont val="Arial Narrow"/>
        <color rgb="FF000000"/>
        <sz val="8.0"/>
      </rPr>
      <t xml:space="preserve">. Okres amortyzacji </t>
    </r>
    <r>
      <rPr>
        <rFont val="Arial Narrow"/>
        <b/>
        <color rgb="FFFF0000"/>
        <sz val="8.0"/>
      </rPr>
      <t>[________ miesięcy/lat]</t>
    </r>
    <r>
      <rPr>
        <rFont val="Arial Narrow"/>
        <color rgb="FF000000"/>
        <sz val="8.0"/>
      </rPr>
      <t>. Miesięczny współczynnik amortyzacji</t>
    </r>
    <r>
      <rPr>
        <rFont val="Arial Narrow"/>
        <b/>
        <color rgb="FFFF0000"/>
        <sz val="8.0"/>
      </rPr>
      <t xml:space="preserve"> [________]  </t>
    </r>
    <r>
      <rPr>
        <rFont val="Arial Narrow"/>
        <color rgb="FF000000"/>
        <sz val="8.0"/>
      </rPr>
      <t>zł.</t>
    </r>
  </si>
  <si>
    <t>Aparatura badawcza 3</t>
  </si>
  <si>
    <r>
      <rPr>
        <rFont val="Arial Narrow"/>
        <color rgb="FF000000"/>
        <sz val="8.0"/>
      </rPr>
      <t>1) wykonać pomiary kąta zwilżania i hydrofobowości opracowanych elementów systemu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, 2) zwalidowąć dokładność pomiarów. Wykorzystywane w zadaniu </t>
    </r>
    <r>
      <rPr>
        <rFont val="Arial Narrow"/>
        <b/>
        <color rgb="FFFF0000"/>
        <sz val="8.0"/>
      </rPr>
      <t xml:space="preserve">[________]  </t>
    </r>
    <r>
      <rPr>
        <rFont val="Arial Narrow"/>
        <color rgb="FF000000"/>
        <sz val="8.0"/>
      </rPr>
      <t xml:space="preserve">przez Pracowników: </t>
    </r>
    <r>
      <rPr>
        <rFont val="Arial Narrow"/>
        <b/>
        <color rgb="FFFF0000"/>
        <sz val="8.0"/>
      </rPr>
      <t>[________]</t>
    </r>
  </si>
  <si>
    <r>
      <rPr>
        <rFont val="Arial Narrow"/>
        <color rgb="FF000000"/>
        <sz val="8.0"/>
      </rPr>
      <t xml:space="preserve">goniometr laboratoryjny z PCV o zakresie pomiaru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i parametrach: </t>
    </r>
    <r>
      <rPr>
        <rFont val="Arial Narrow"/>
        <b/>
        <color rgb="FFFF0000"/>
        <sz val="8.0"/>
      </rPr>
      <t xml:space="preserve">[________] , [________] </t>
    </r>
    <r>
      <rPr>
        <rFont val="Arial Narrow"/>
        <color rgb="FF000000"/>
        <sz val="8.0"/>
      </rPr>
      <t xml:space="preserve"> oraz cyfrowym oknie odczytu, z certyfikacją CE.</t>
    </r>
  </si>
  <si>
    <t>jeżeli w zasobach - nie dotyczy</t>
  </si>
  <si>
    <t>BR-Z4</t>
  </si>
  <si>
    <t>Amortyzacja (aparatura i sprzęt) - do nabycia</t>
  </si>
  <si>
    <r>
      <rPr>
        <rFont val="Arial Narrow"/>
        <color rgb="FF000000"/>
        <sz val="8.0"/>
      </rPr>
      <t xml:space="preserve">Wartość początkowa w ewidencji ŚT: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>zł. Amortyzacja</t>
    </r>
    <r>
      <rPr>
        <rFont val="Arial Narrow"/>
        <b/>
        <color rgb="FFFF0000"/>
        <sz val="8.0"/>
      </rPr>
      <t xml:space="preserve"> [liniowa/nieliniowa/inna - jaka?]</t>
    </r>
    <r>
      <rPr>
        <rFont val="Arial Narrow"/>
        <color rgb="FF000000"/>
        <sz val="8.0"/>
      </rPr>
      <t xml:space="preserve">. Okres amortyzacji </t>
    </r>
    <r>
      <rPr>
        <rFont val="Arial Narrow"/>
        <b/>
        <color rgb="FFFF0000"/>
        <sz val="8.0"/>
      </rPr>
      <t>[________ miesięcy/lat]</t>
    </r>
    <r>
      <rPr>
        <rFont val="Arial Narrow"/>
        <color rgb="FF000000"/>
        <sz val="8.0"/>
      </rPr>
      <t>. Miesięczny współczynnik amortyzacji</t>
    </r>
    <r>
      <rPr>
        <rFont val="Arial Narrow"/>
        <b/>
        <color rgb="FFFF0000"/>
        <sz val="8.0"/>
      </rPr>
      <t xml:space="preserve"> [________]  </t>
    </r>
    <r>
      <rPr>
        <rFont val="Arial Narrow"/>
        <color rgb="FF000000"/>
        <sz val="8.0"/>
      </rPr>
      <t>zł.</t>
    </r>
  </si>
  <si>
    <t>Oprogramowanie 1 do analizy danych</t>
  </si>
  <si>
    <r>
      <rPr>
        <rFont val="Arial Narrow"/>
        <color rgb="FF000000"/>
        <sz val="8.0"/>
      </rPr>
      <t xml:space="preserve">1) analizować i testować statystycznie zebrane z pomiarów dane, 2) przygotowywać grafy i opracowania danych, 3) wnioskować, 4) raportować, 5) wykrywać błędy i odchylenia. Wykorzystywane przez Pracowników: </t>
    </r>
    <r>
      <rPr>
        <rFont val="Arial Narrow"/>
        <b/>
        <color rgb="FFFF0000"/>
        <sz val="8.0"/>
      </rPr>
      <t>[________]</t>
    </r>
  </si>
  <si>
    <t>Oprogramowanie pozwalające normalizować dane, gromadzić pomiary, wykonywać testy statystyczne (WIlcoxon, test T) i analizę wariancji, dodatkowo zawiera moduł graficzny do opracowania wykresów (dot plot, box plot itp).</t>
  </si>
  <si>
    <t>Planowane do zakupu przez wyłącznego dostawcę. Koszt miesięczny licencji 250 zł, zaplanowano 4 licencje.</t>
  </si>
  <si>
    <t>BR-Z5</t>
  </si>
  <si>
    <t>Wartości niematerialne i prawne</t>
  </si>
  <si>
    <t>Budynek laboratorium B+R</t>
  </si>
  <si>
    <r>
      <rPr>
        <rFont val="Arial Narrow"/>
        <color rgb="FF000000"/>
        <sz val="8.0"/>
      </rPr>
      <t xml:space="preserve">1) prowadzić prace w zadaniach w projekcie, 2) odpowiednio instalować, użytkować, przechowywać aparaturę badawczą, 3) zapewnić stanowiska robocze dla personelu projektu. Wykorzystywane w zadaniu przez Pracowników: </t>
    </r>
    <r>
      <rPr>
        <rFont val="Arial Narrow"/>
        <b/>
        <color rgb="FFFF0000"/>
        <sz val="8.0"/>
      </rPr>
      <t>[________]</t>
    </r>
  </si>
  <si>
    <r>
      <rPr>
        <rFont val="Arial Narrow"/>
        <color rgb="FF000000"/>
        <sz val="8.0"/>
      </rPr>
      <t>Powierzchnia łączna</t>
    </r>
    <r>
      <rPr>
        <rFont val="Arial Narrow"/>
        <b/>
        <color rgb="FFFF0000"/>
        <sz val="8.0"/>
      </rPr>
      <t xml:space="preserve"> [________]: [_____np. 7 laboratoriów różnej specjalizacji, w tym chemiczne, biologii molekularnej, hodowli komórek___]</t>
    </r>
    <r>
      <rPr>
        <rFont val="Arial Narrow"/>
        <color rgb="FF000000"/>
        <sz val="8.0"/>
      </rPr>
      <t xml:space="preserve">. Do zadania wykorzystane będą laboratoria o powierzchni </t>
    </r>
    <r>
      <rPr>
        <rFont val="Arial Narrow"/>
        <b/>
        <color rgb="FFFF0000"/>
        <sz val="8.0"/>
      </rPr>
      <t>[______, tj. ___%].</t>
    </r>
  </si>
  <si>
    <r>
      <rPr>
        <rFont val="Arial Narrow"/>
        <color rgb="FF000000"/>
        <sz val="8.0"/>
      </rPr>
      <t xml:space="preserve">Nieruchomość o wartości łącznej </t>
    </r>
    <r>
      <rPr>
        <rFont val="Arial Narrow"/>
        <b/>
        <color rgb="FFFF0000"/>
        <sz val="8.0"/>
      </rPr>
      <t>[_____]</t>
    </r>
    <r>
      <rPr>
        <rFont val="Arial Narrow"/>
        <color rgb="FF000000"/>
        <sz val="8.0"/>
      </rPr>
      <t xml:space="preserve"> PLN w zasobach Wnioskodawcy</t>
    </r>
  </si>
  <si>
    <t>Amortyzacja (budynki)</t>
  </si>
  <si>
    <r>
      <rPr>
        <rFont val="Arial Narrow"/>
        <color rgb="FF000000"/>
        <sz val="8.0"/>
      </rPr>
      <t xml:space="preserve">Wartość początkowa w ewidencji ŚT: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>zł. Amortyzacja</t>
    </r>
    <r>
      <rPr>
        <rFont val="Arial Narrow"/>
        <b/>
        <color rgb="FFFF0000"/>
        <sz val="8.0"/>
      </rPr>
      <t xml:space="preserve"> [liniowa/nieliniowa/inna - jaka?]</t>
    </r>
    <r>
      <rPr>
        <rFont val="Arial Narrow"/>
        <color rgb="FF000000"/>
        <sz val="8.0"/>
      </rPr>
      <t xml:space="preserve">. Okres amortyzacji </t>
    </r>
    <r>
      <rPr>
        <rFont val="Arial Narrow"/>
        <b/>
        <color rgb="FFFF0000"/>
        <sz val="8.0"/>
      </rPr>
      <t>[________ miesięcy/lat]</t>
    </r>
    <r>
      <rPr>
        <rFont val="Arial Narrow"/>
        <color rgb="FF000000"/>
        <sz val="8.0"/>
      </rPr>
      <t>. Miesięczny współczynnik amortyzacji</t>
    </r>
    <r>
      <rPr>
        <rFont val="Arial Narrow"/>
        <b/>
        <color rgb="FFFF0000"/>
        <sz val="8.0"/>
      </rPr>
      <t xml:space="preserve"> [________]  </t>
    </r>
    <r>
      <rPr>
        <rFont val="Arial Narrow"/>
        <color rgb="FF000000"/>
        <sz val="8.0"/>
      </rPr>
      <t>zł.</t>
    </r>
  </si>
  <si>
    <t>Użytkowanie wieczyste gruntu, na którym znajduje się budynek Laboratorium B+R</t>
  </si>
  <si>
    <t>1) umożliwić wykorzystanie budynku posadowionego na gruncie (laboratorium B+R).</t>
  </si>
  <si>
    <r>
      <rPr>
        <rFont val="Arial Narrow"/>
        <color rgb="FF000000"/>
        <sz val="8.0"/>
      </rPr>
      <t xml:space="preserve">Działka/grunt o powierzchni </t>
    </r>
    <r>
      <rPr>
        <rFont val="Arial Narrow"/>
        <b/>
        <color rgb="FFFF0000"/>
        <sz val="8.0"/>
      </rPr>
      <t>[________]</t>
    </r>
    <r>
      <rPr>
        <rFont val="Arial Narrow"/>
        <color rgb="FF000000"/>
        <sz val="8.0"/>
      </rPr>
      <t xml:space="preserve">, </t>
    </r>
    <r>
      <rPr>
        <rFont val="Arial Narrow"/>
        <b/>
        <color rgb="FFFF0000"/>
        <sz val="8.0"/>
      </rPr>
      <t>[___nr działki/KW_____]</t>
    </r>
  </si>
  <si>
    <r>
      <rPr>
        <rFont val="Arial Narrow"/>
        <color rgb="FF000000"/>
        <sz val="8.0"/>
      </rPr>
      <t xml:space="preserve">Miesięczne opłaty za użytkowanie wieczystej </t>
    </r>
    <r>
      <rPr>
        <rFont val="Arial Narrow"/>
        <b/>
        <color rgb="FFFF0000"/>
        <sz val="8.0"/>
      </rPr>
      <t>[_____]</t>
    </r>
    <r>
      <rPr>
        <rFont val="Arial Narrow"/>
        <color rgb="FF000000"/>
        <sz val="8.0"/>
      </rPr>
      <t xml:space="preserve"> PLN.</t>
    </r>
  </si>
  <si>
    <t>Nieruchomości</t>
  </si>
  <si>
    <t>Najem powierzchni laboratoryjnej do prac w projekcie</t>
  </si>
  <si>
    <t>1) prowadzić prace w zadaniach w projekcie, 2) odpowiednio instalować, użytkować, przechowywać aparaturę badawczą, 3) zapewnić stanowiska robocze dla personelu projektu.</t>
  </si>
  <si>
    <r>
      <rPr>
        <rFont val="Arial Narrow"/>
        <color rgb="FF000000"/>
        <sz val="8.0"/>
      </rPr>
      <t>Powierzchnia łączna</t>
    </r>
    <r>
      <rPr>
        <rFont val="Arial Narrow"/>
        <b/>
        <color rgb="FFFF0000"/>
        <sz val="8.0"/>
      </rPr>
      <t xml:space="preserve"> [________]: [_____np. 7 laboratoriów różnej specjalizacji, w tym chemiczne, biologii molekularnej, hodowli komórek___]</t>
    </r>
    <r>
      <rPr>
        <rFont val="Arial Narrow"/>
        <color rgb="FF000000"/>
        <sz val="8.0"/>
      </rPr>
      <t xml:space="preserve">. Do zadania wykorzystane będą laboratoria o powierzchni </t>
    </r>
    <r>
      <rPr>
        <rFont val="Arial Narrow"/>
        <b/>
        <color rgb="FFFF0000"/>
        <sz val="8.0"/>
      </rPr>
      <t>[______, tj. ___%].</t>
    </r>
  </si>
  <si>
    <r>
      <rPr>
        <rFont val="Arial Narrow"/>
        <color rgb="FF000000"/>
        <sz val="8.0"/>
      </rPr>
      <t>Miesięczna rata najmu</t>
    </r>
    <r>
      <rPr>
        <rFont val="Arial Narrow"/>
        <b/>
        <color rgb="FFFF0000"/>
        <sz val="8.0"/>
      </rPr>
      <t xml:space="preserve"> [________]</t>
    </r>
    <r>
      <rPr>
        <rFont val="Arial Narrow"/>
        <color rgb="FF000000"/>
        <sz val="8.0"/>
      </rPr>
      <t xml:space="preserve">. Do zadania wykorzystane będą laboratoria o powierzchni </t>
    </r>
    <r>
      <rPr>
        <rFont val="Arial Narrow"/>
        <b/>
        <color rgb="FFFF0000"/>
        <sz val="8.0"/>
      </rPr>
      <t>[______, tj. ___%].</t>
    </r>
  </si>
  <si>
    <t>Usługi zewnętrzne (koszty operacyjne)</t>
  </si>
  <si>
    <t>Transport materialu do badań</t>
  </si>
  <si>
    <t>1) przetransportować w warunkach monitorowanych sondami materiał do laboratorium podwykonawcy, 2) zapewnić bezpieczeństwo i odpowiednie warunki przechowywania materiału w toku prac.</t>
  </si>
  <si>
    <t>Usługa obejmuje profesjonalny transport medyczny z zastosowaniem urządzeń takich jak chłodziarka, sondy termiczne, pojemniki z ciekłym azotem. Transport realizowany przez pracownika medycznego.</t>
  </si>
  <si>
    <r>
      <rPr>
        <rFont val="Arial Narrow"/>
        <color rgb="FF000000"/>
        <sz val="8.0"/>
      </rPr>
      <t xml:space="preserve">1)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2)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3) Oferta firmy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na kwotę  </t>
    </r>
    <r>
      <rPr>
        <rFont val="Arial Narrow"/>
        <b/>
        <color rgb="FFFF0000"/>
        <sz val="8.0"/>
      </rPr>
      <t xml:space="preserve">[________] </t>
    </r>
    <r>
      <rPr>
        <rFont val="Arial Narrow"/>
        <color rgb="FF000000"/>
        <sz val="8.0"/>
      </rPr>
      <t xml:space="preserve"> zł net</t>
    </r>
  </si>
  <si>
    <t>Usługa badawcza 1</t>
  </si>
  <si>
    <t>1) uzyskać wiedzę o XXX, 2) uruchomić prototypowanie zzz, 3) zebrać materiał pomiarowy YYY, 3) wykonać badanie pozwalające przejść do etapu YYY</t>
  </si>
  <si>
    <t>Usługa obejmuje 1) ocenę technologii xxx, 2) opracowanie xxx, 3) analizę zzz, 4) testowanie xxx</t>
  </si>
  <si>
    <r>
      <rPr>
        <rFont val="Arial Narrow"/>
        <color rgb="FF000000"/>
        <sz val="8.0"/>
      </rPr>
      <t xml:space="preserve">Podwykonawca </t>
    </r>
    <r>
      <rPr>
        <rFont val="Arial Narrow"/>
        <b/>
        <color rgb="FFFF0000"/>
        <sz val="8.0"/>
      </rPr>
      <t>[_____nazwa_____]</t>
    </r>
    <r>
      <rPr>
        <rFont val="Arial Narrow"/>
        <color rgb="FF000000"/>
        <sz val="8.0"/>
      </rPr>
      <t xml:space="preserve"> wyłoniony zgodnie z zasadami konkurencyjności i ustalonymi kryteriami (Baza Konkurencyjności, ogłoszenie o nr </t>
    </r>
    <r>
      <rPr>
        <rFont val="Arial Narrow"/>
        <b/>
        <color rgb="FFFF0000"/>
        <sz val="8.0"/>
      </rPr>
      <t>[_____]</t>
    </r>
    <r>
      <rPr>
        <rFont val="Arial Narrow"/>
        <color rgb="FF000000"/>
        <sz val="8.0"/>
      </rPr>
      <t xml:space="preserve"> ). Cena za usługę </t>
    </r>
    <r>
      <rPr>
        <rFont val="Arial Narrow"/>
        <b/>
        <color rgb="FFFF0000"/>
        <sz val="8.0"/>
      </rPr>
      <t xml:space="preserve">[___] </t>
    </r>
    <r>
      <rPr>
        <rFont val="Arial Narrow"/>
        <color rgb="FF000000"/>
        <sz val="8.0"/>
      </rPr>
      <t>zł netto.</t>
    </r>
  </si>
  <si>
    <t>Podwykonawstwo (usługi zewnętrzne)</t>
  </si>
  <si>
    <t>Usługa badawcza 2</t>
  </si>
  <si>
    <r>
      <rPr>
        <rFont val="Arial Narrow"/>
        <color rgb="FF000000"/>
        <sz val="8.0"/>
      </rPr>
      <t xml:space="preserve">Podwykonawca planowany do wyłonienia zgodnie z zasadami konkurencyjności i ustalonymi kryteriami (Baza Konkurencyjności, ogłoszenie o nr </t>
    </r>
    <r>
      <rPr>
        <rFont val="Arial Narrow"/>
        <b/>
        <color rgb="FFFF0000"/>
        <sz val="8.0"/>
      </rPr>
      <t>[_____]</t>
    </r>
    <r>
      <rPr>
        <rFont val="Arial Narrow"/>
        <color rgb="FF000000"/>
        <sz val="8.0"/>
      </rPr>
      <t xml:space="preserve"> ). Cena za usługę oszacowana w oparciu o oferty rynkowe. 1)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2) Oferta firmy</t>
    </r>
    <r>
      <rPr>
        <rFont val="Arial Narrow"/>
        <b/>
        <color rgb="FFFF0000"/>
        <sz val="8.0"/>
      </rPr>
      <t xml:space="preserve">  [________] </t>
    </r>
    <r>
      <rPr>
        <rFont val="Arial Narrow"/>
        <color rgb="FF000000"/>
        <sz val="8.0"/>
      </rPr>
      <t xml:space="preserve">na kwotę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 zł net, 3) Oferta firmy </t>
    </r>
    <r>
      <rPr>
        <rFont val="Arial Narrow"/>
        <b/>
        <color rgb="FFFF0000"/>
        <sz val="8.0"/>
      </rPr>
      <t xml:space="preserve"> [________] </t>
    </r>
    <r>
      <rPr>
        <rFont val="Arial Narrow"/>
        <color rgb="FF000000"/>
        <sz val="8.0"/>
      </rPr>
      <t xml:space="preserve">na kwotę  </t>
    </r>
    <r>
      <rPr>
        <rFont val="Arial Narrow"/>
        <b/>
        <color rgb="FFFF0000"/>
        <sz val="8.0"/>
      </rPr>
      <t>[________]</t>
    </r>
    <r>
      <rPr>
        <rFont val="Arial Narrow"/>
        <color rgb="FF000000"/>
        <sz val="8.0"/>
      </rPr>
      <t xml:space="preserve">  zł net</t>
    </r>
  </si>
  <si>
    <t>Usługa badawcza 3</t>
  </si>
  <si>
    <t>Podwykonawca planowany do wyłonienia zgodnie z zasadami konkurencyjności i ustalonymi kryteriami, za pośrednictwem Bazy Konkurencyjności. Cena za usługę oszacowana w oparciu o oferty rynkowe. 1) Oferta firmy  [________] na kwotę  [________]  zł net, 2) Oferta firmy  [________] na kwotę  [________]  zł net, 3) Oferta firmy  [________] na kwotę  [________]  zł net</t>
  </si>
  <si>
    <t>PROGNOZA PRZYCHODÓW i KOSZTÓW</t>
  </si>
  <si>
    <t>data wdrożenia</t>
  </si>
  <si>
    <t>rok 1</t>
  </si>
  <si>
    <t>rok 2</t>
  </si>
  <si>
    <t>rok 3</t>
  </si>
  <si>
    <t>rok 4</t>
  </si>
  <si>
    <t>rok 5</t>
  </si>
  <si>
    <t>SPRZEDAŻ - ILOŚĆ (szt.)</t>
  </si>
  <si>
    <t>SPRZEDAŻ - CENA (PLN)</t>
  </si>
  <si>
    <t>PRZYCHÓD (PLN)</t>
  </si>
  <si>
    <t>SUMA PRZYCHODÓW</t>
  </si>
  <si>
    <t>KOSZTY  (PLN)</t>
  </si>
  <si>
    <t>SUMA KOSZTÓW</t>
  </si>
  <si>
    <t>ZYSK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</si>
</sst>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_(* #,##0.00_)\ [$zł-415]_);\(#,##0.00\)\ [$zł-415]_);_(* &quot;-&quot;??_)\ [$zł-415]_);_(@"/>
    <numFmt numFmtId="166" formatCode="#,##0.00\ [$zł-415]"/>
    <numFmt numFmtId="167" formatCode="yyyy&quot;-&quot;mm&quot; &quot;"/>
    <numFmt numFmtId="168" formatCode="#,##0.00[$ zł]"/>
    <numFmt numFmtId="169" formatCode="dd\.mm\.yyyy"/>
    <numFmt numFmtId="170" formatCode="#,##0\ &quot;zł&quot;"/>
    <numFmt numFmtId="171" formatCode="#,##0\ [$zł-415]"/>
  </numFmts>
  <fonts count="50">
    <font>
      <sz val="11.0"/>
      <color rgb="FF000000"/>
      <name val="Calibri"/>
      <scheme val="minor"/>
    </font>
    <font>
      <sz val="11.0"/>
      <color theme="1"/>
      <name val="Calibri"/>
    </font>
    <font>
      <b/>
      <sz val="9.0"/>
      <color theme="1"/>
      <name val="Montserrat"/>
    </font>
    <font>
      <sz val="9.0"/>
      <color theme="1"/>
      <name val="Montserrat"/>
    </font>
    <font>
      <u/>
      <sz val="9.0"/>
      <color rgb="FF0000FF"/>
      <name val="Montserrat"/>
    </font>
    <font>
      <b/>
      <sz val="8.0"/>
      <color theme="1"/>
      <name val="Montserrat"/>
    </font>
    <font>
      <sz val="8.0"/>
      <color theme="1"/>
      <name val="Montserrat"/>
    </font>
    <font>
      <b/>
      <sz val="6.0"/>
      <color rgb="FF000000"/>
      <name val="Montserrat"/>
    </font>
    <font>
      <b/>
      <sz val="17.0"/>
      <color rgb="FF000000"/>
      <name val="Montserrat"/>
    </font>
    <font>
      <b/>
      <sz val="8.0"/>
      <color rgb="FF000000"/>
      <name val="Montserrat"/>
    </font>
    <font>
      <sz val="6.0"/>
      <color rgb="FF000000"/>
      <name val="Montserrat"/>
    </font>
    <font>
      <sz val="8.0"/>
      <color rgb="FF000000"/>
      <name val="Montserrat"/>
    </font>
    <font>
      <u/>
      <sz val="8.0"/>
      <color rgb="FF000000"/>
      <name val="Montserrat"/>
    </font>
    <font>
      <u/>
      <sz val="8.0"/>
      <color rgb="FF000000"/>
      <name val="Montserrat"/>
    </font>
    <font>
      <sz val="6.0"/>
      <color theme="1"/>
      <name val="Montserrat"/>
    </font>
    <font>
      <b/>
      <sz val="7.0"/>
      <color rgb="FF000000"/>
      <name val="Montserrat"/>
    </font>
    <font>
      <b/>
      <sz val="17.0"/>
      <color rgb="FFFF0000"/>
      <name val="Montserrat"/>
    </font>
    <font>
      <b/>
      <sz val="7.0"/>
      <color theme="1"/>
      <name val="Montserrat"/>
    </font>
    <font>
      <sz val="8.0"/>
      <color rgb="FF0B5394"/>
      <name val="Montserrat"/>
    </font>
    <font>
      <u/>
      <sz val="7.0"/>
      <color rgb="FF000000"/>
      <name val="Montserrat"/>
    </font>
    <font>
      <u/>
      <sz val="7.0"/>
      <color rgb="FF000000"/>
      <name val="Montserrat"/>
    </font>
    <font>
      <u/>
      <sz val="7.0"/>
      <color rgb="FF000000"/>
      <name val="Montserrat"/>
    </font>
    <font>
      <u/>
      <sz val="7.0"/>
      <color rgb="FF000000"/>
      <name val="Montserrat"/>
    </font>
    <font>
      <u/>
      <sz val="7.0"/>
      <color rgb="FF000000"/>
      <name val="Montserrat"/>
    </font>
    <font>
      <sz val="7.0"/>
      <color rgb="FF000000"/>
      <name val="Montserrat"/>
    </font>
    <font>
      <u/>
      <sz val="8.0"/>
      <color rgb="FF0000FF"/>
      <name val="Arial"/>
    </font>
    <font>
      <sz val="8.0"/>
      <color rgb="FF000000"/>
      <name val="Arial"/>
    </font>
    <font>
      <sz val="8.0"/>
      <color rgb="FF000000"/>
      <name val="&quot;Aptos Narrow&quot;"/>
    </font>
    <font>
      <u/>
      <sz val="7.0"/>
      <color rgb="FF000000"/>
      <name val="Montserrat"/>
    </font>
    <font>
      <u/>
      <sz val="7.0"/>
      <color rgb="FF0000FF"/>
      <name val="Montserrat"/>
    </font>
    <font>
      <sz val="8.0"/>
      <color rgb="FFFF0000"/>
      <name val="Montserrat"/>
    </font>
    <font>
      <sz val="7.0"/>
      <color rgb="FFFF0000"/>
      <name val="Montserrat"/>
    </font>
    <font>
      <sz val="7.0"/>
      <color rgb="FF980000"/>
      <name val="Arial Narrow"/>
    </font>
    <font>
      <sz val="7.0"/>
      <color rgb="FF000000"/>
      <name val="Arial Narrow"/>
    </font>
    <font>
      <b/>
      <sz val="8.0"/>
      <color rgb="FF000000"/>
      <name val="Arial Narrow"/>
    </font>
    <font>
      <sz val="8.0"/>
      <color rgb="FF000000"/>
      <name val="Arial Narrow"/>
    </font>
    <font>
      <b/>
      <sz val="7.0"/>
      <color rgb="FF980000"/>
      <name val="Arial Narrow"/>
    </font>
    <font>
      <b/>
      <sz val="8.0"/>
      <color theme="1"/>
      <name val="Arial Narrow"/>
    </font>
    <font>
      <sz val="10.0"/>
      <color rgb="FF000000"/>
      <name val="Arial"/>
    </font>
    <font>
      <b/>
      <sz val="18.0"/>
      <color rgb="FFFFFFFF"/>
      <name val="Arial"/>
    </font>
    <font>
      <sz val="18.0"/>
      <color rgb="FFFFFFFF"/>
      <name val="Arial"/>
    </font>
    <font>
      <sz val="10.0"/>
      <color theme="1"/>
      <name val="Arial"/>
    </font>
    <font>
      <color theme="1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0.0"/>
      <color rgb="FF999999"/>
      <name val="Arial"/>
    </font>
    <font>
      <sz val="12.0"/>
      <color rgb="FF999999"/>
      <name val="Arial"/>
    </font>
    <font>
      <sz val="12.0"/>
      <color theme="1"/>
      <name val="Arial"/>
    </font>
    <font>
      <sz val="12.0"/>
      <color theme="1"/>
      <name val="Calibri"/>
    </font>
    <font>
      <b/>
      <sz val="12.0"/>
      <color rgb="FFFFFF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DBDBD"/>
        <bgColor rgb="FFBDBDBD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980000"/>
        <bgColor rgb="FF980000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80000"/>
      </left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shrinkToFit="0" vertical="center" wrapText="1"/>
    </xf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0" fillId="4" fontId="5" numFmtId="0" xfId="0" applyAlignment="1" applyFill="1" applyFont="1">
      <alignment horizontal="left" shrinkToFit="0" vertical="center" wrapText="1"/>
    </xf>
    <xf borderId="2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shrinkToFit="0" vertical="center" wrapText="1"/>
    </xf>
    <xf borderId="0" fillId="0" fontId="6" numFmtId="4" xfId="0" applyAlignment="1" applyFont="1" applyNumberFormat="1">
      <alignment shrinkToFit="0" vertical="center" wrapText="1"/>
    </xf>
    <xf borderId="0" fillId="0" fontId="6" numFmtId="164" xfId="0" applyAlignment="1" applyFont="1" applyNumberFormat="1">
      <alignment shrinkToFit="0" vertical="center" wrapText="1"/>
    </xf>
    <xf borderId="0" fillId="0" fontId="6" numFmtId="164" xfId="0" applyAlignment="1" applyFont="1" applyNumberFormat="1">
      <alignment readingOrder="0" shrinkToFit="0" vertical="center" wrapText="1"/>
    </xf>
    <xf borderId="0" fillId="0" fontId="6" numFmtId="0" xfId="0" applyAlignment="1" applyFont="1">
      <alignment horizontal="left" shrinkToFit="0" wrapText="1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4" fontId="9" numFmtId="0" xfId="0" applyAlignment="1" applyFont="1">
      <alignment horizontal="left" shrinkToFit="0" vertical="center" wrapText="1"/>
    </xf>
    <xf borderId="0" fillId="4" fontId="9" numFmtId="1" xfId="0" applyAlignment="1" applyFont="1" applyNumberFormat="1">
      <alignment horizontal="left" readingOrder="0" shrinkToFit="0" vertical="center" wrapText="1"/>
    </xf>
    <xf borderId="0" fillId="4" fontId="9" numFmtId="165" xfId="0" applyAlignment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6" fontId="11" numFmtId="0" xfId="0" applyAlignment="1" applyFill="1" applyFont="1">
      <alignment horizontal="center" shrinkToFit="0" vertical="center" wrapText="1"/>
    </xf>
    <xf borderId="0" fillId="0" fontId="11" numFmtId="165" xfId="0" applyAlignment="1" applyFont="1" applyNumberForma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1" numFmtId="1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7" fontId="11" numFmtId="0" xfId="0" applyAlignment="1" applyFill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3" fillId="7" fontId="11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left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6" fontId="11" numFmtId="0" xfId="0" applyAlignment="1" applyBorder="1" applyFont="1">
      <alignment horizontal="center" shrinkToFit="0" vertical="center" wrapText="1"/>
    </xf>
    <xf borderId="3" fillId="0" fontId="11" numFmtId="165" xfId="0" applyAlignment="1" applyBorder="1" applyFont="1" applyNumberFormat="1">
      <alignment horizontal="center" readingOrder="0" shrinkToFit="0" vertical="center" wrapText="1"/>
    </xf>
    <xf borderId="3" fillId="0" fontId="11" numFmtId="165" xfId="0" applyAlignment="1" applyBorder="1" applyFont="1" applyNumberFormat="1">
      <alignment horizontal="center" shrinkToFit="0" vertical="center" wrapText="1"/>
    </xf>
    <xf borderId="3" fillId="0" fontId="11" numFmtId="1" xfId="0" applyAlignment="1" applyBorder="1" applyFont="1" applyNumberFormat="1">
      <alignment horizontal="center" readingOrder="0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0" fillId="7" fontId="11" numFmtId="0" xfId="0" applyAlignment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0" fillId="3" fontId="1" numFmtId="0" xfId="0" applyFont="1"/>
    <xf borderId="0" fillId="3" fontId="6" numFmtId="0" xfId="0" applyAlignment="1" applyFont="1">
      <alignment horizontal="center" shrinkToFit="0" wrapText="1"/>
    </xf>
    <xf borderId="3" fillId="8" fontId="14" numFmtId="0" xfId="0" applyAlignment="1" applyBorder="1" applyFill="1" applyFont="1">
      <alignment horizontal="center" shrinkToFit="0" wrapText="1"/>
    </xf>
    <xf borderId="3" fillId="7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shrinkToFit="0" wrapText="1"/>
    </xf>
    <xf borderId="3" fillId="9" fontId="11" numFmtId="0" xfId="0" applyAlignment="1" applyBorder="1" applyFill="1" applyFont="1">
      <alignment horizontal="center" shrinkToFit="0" wrapText="1"/>
    </xf>
    <xf borderId="3" fillId="8" fontId="6" numFmtId="0" xfId="0" applyAlignment="1" applyBorder="1" applyFont="1">
      <alignment horizontal="center" shrinkToFit="0" wrapText="1"/>
    </xf>
    <xf borderId="3" fillId="8" fontId="6" numFmtId="165" xfId="0" applyAlignment="1" applyBorder="1" applyFont="1" applyNumberFormat="1">
      <alignment horizontal="center" readingOrder="0" shrinkToFit="0" wrapText="1"/>
    </xf>
    <xf borderId="3" fillId="8" fontId="6" numFmtId="0" xfId="0" applyAlignment="1" applyBorder="1" applyFont="1">
      <alignment horizontal="center" readingOrder="0" shrinkToFit="0" wrapText="1"/>
    </xf>
    <xf borderId="0" fillId="0" fontId="11" numFmtId="1" xfId="0" applyAlignment="1" applyFont="1" applyNumberFormat="1">
      <alignment horizontal="center" shrinkToFit="0" vertical="center" wrapText="1"/>
    </xf>
    <xf borderId="3" fillId="0" fontId="11" numFmtId="1" xfId="0" applyAlignment="1" applyBorder="1" applyFont="1" applyNumberForma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4" xfId="0" applyAlignment="1" applyFont="1" applyNumberFormat="1">
      <alignment horizontal="center" readingOrder="0" shrinkToFit="0" vertical="center" wrapText="1"/>
    </xf>
    <xf borderId="0" fillId="0" fontId="11" numFmtId="4" xfId="0" applyAlignment="1" applyFont="1" applyNumberFormat="1">
      <alignment horizontal="center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0" fillId="4" fontId="16" numFmtId="0" xfId="0" applyAlignment="1" applyFont="1">
      <alignment horizontal="left" readingOrder="0" shrinkToFit="0" vertical="center" wrapText="1"/>
    </xf>
    <xf borderId="0" fillId="4" fontId="17" numFmtId="0" xfId="0" applyAlignment="1" applyFont="1">
      <alignment horizontal="left" shrinkToFit="0" vertical="center" wrapText="1"/>
    </xf>
    <xf borderId="0" fillId="4" fontId="17" numFmtId="0" xfId="0" applyAlignment="1" applyFont="1">
      <alignment horizontal="left" readingOrder="0" shrinkToFit="0" vertical="center" wrapText="1"/>
    </xf>
    <xf borderId="0" fillId="10" fontId="15" numFmtId="0" xfId="0" applyAlignment="1" applyFill="1" applyFont="1">
      <alignment horizontal="left" readingOrder="0" shrinkToFit="0" vertical="center" wrapText="1"/>
    </xf>
    <xf borderId="0" fillId="10" fontId="5" numFmtId="0" xfId="0" applyAlignment="1" applyFont="1">
      <alignment horizontal="left" shrinkToFit="0" vertical="center" wrapText="1"/>
    </xf>
    <xf borderId="0" fillId="10" fontId="17" numFmtId="0" xfId="0" applyAlignment="1" applyFont="1">
      <alignment horizontal="left" shrinkToFit="0" vertical="center" wrapText="1"/>
    </xf>
    <xf borderId="0" fillId="10" fontId="17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readingOrder="0" shrinkToFit="0" vertical="center" wrapText="1"/>
    </xf>
    <xf borderId="0" fillId="3" fontId="11" numFmtId="0" xfId="0" applyAlignment="1" applyFont="1">
      <alignment horizontal="left" shrinkToFit="0" vertical="center" wrapText="1"/>
    </xf>
    <xf borderId="0" fillId="3" fontId="18" numFmtId="0" xfId="0" applyAlignment="1" applyFont="1">
      <alignment horizontal="left" readingOrder="0" shrinkToFit="0" vertical="center" wrapText="1"/>
    </xf>
    <xf borderId="0" fillId="3" fontId="11" numFmtId="166" xfId="0" applyAlignment="1" applyFont="1" applyNumberFormat="1">
      <alignment horizontal="right" readingOrder="0" shrinkToFit="0" vertical="center" wrapText="1"/>
    </xf>
    <xf borderId="0" fillId="3" fontId="11" numFmtId="165" xfId="0" applyAlignment="1" applyFont="1" applyNumberFormat="1">
      <alignment horizontal="left" shrinkToFit="0" vertical="center" wrapText="1"/>
    </xf>
    <xf borderId="0" fillId="3" fontId="11" numFmtId="9" xfId="0" applyAlignment="1" applyFont="1" applyNumberFormat="1">
      <alignment horizontal="left" shrinkToFit="0" vertical="center" wrapText="1"/>
    </xf>
    <xf borderId="0" fillId="3" fontId="19" numFmtId="0" xfId="0" applyAlignment="1" applyFont="1">
      <alignment horizontal="left" readingOrder="0" shrinkToFit="0" vertical="center" wrapText="1"/>
    </xf>
    <xf borderId="0" fillId="8" fontId="11" numFmtId="0" xfId="0" applyAlignment="1" applyFont="1">
      <alignment horizontal="left" shrinkToFit="0" vertical="center" wrapText="1"/>
    </xf>
    <xf borderId="0" fillId="8" fontId="18" numFmtId="0" xfId="0" applyAlignment="1" applyFont="1">
      <alignment horizontal="left" readingOrder="0" shrinkToFit="0" vertical="center" wrapText="1"/>
    </xf>
    <xf borderId="0" fillId="8" fontId="11" numFmtId="165" xfId="0" applyAlignment="1" applyFont="1" applyNumberFormat="1">
      <alignment horizontal="right" readingOrder="0" shrinkToFit="0" vertical="center" wrapText="1"/>
    </xf>
    <xf borderId="0" fillId="8" fontId="11" numFmtId="0" xfId="0" applyAlignment="1" applyFont="1">
      <alignment horizontal="left" readingOrder="0" shrinkToFit="0" vertical="center" wrapText="1"/>
    </xf>
    <xf borderId="0" fillId="8" fontId="11" numFmtId="165" xfId="0" applyAlignment="1" applyFont="1" applyNumberFormat="1">
      <alignment horizontal="left" shrinkToFit="0" vertical="center" wrapText="1"/>
    </xf>
    <xf borderId="0" fillId="8" fontId="11" numFmtId="9" xfId="0" applyAlignment="1" applyFont="1" applyNumberFormat="1">
      <alignment horizontal="left" shrinkToFit="0" vertical="center" wrapText="1"/>
    </xf>
    <xf borderId="0" fillId="8" fontId="20" numFmtId="0" xfId="0" applyAlignment="1" applyFont="1">
      <alignment horizontal="left" shrinkToFit="0" vertical="center" wrapText="1"/>
    </xf>
    <xf borderId="0" fillId="8" fontId="21" numFmtId="0" xfId="0" applyAlignment="1" applyFont="1">
      <alignment horizontal="left" readingOrder="0" shrinkToFit="0" vertical="center" wrapText="1"/>
    </xf>
    <xf borderId="0" fillId="3" fontId="11" numFmtId="165" xfId="0" applyAlignment="1" applyFont="1" applyNumberFormat="1">
      <alignment horizontal="left" readingOrder="0" shrinkToFit="0" vertical="center" wrapText="1"/>
    </xf>
    <xf borderId="0" fillId="3" fontId="22" numFmtId="0" xfId="0" applyAlignment="1" applyFont="1">
      <alignment horizontal="left" shrinkToFit="0" vertical="center" wrapText="1"/>
    </xf>
    <xf borderId="0" fillId="3" fontId="23" numFmtId="0" xfId="0" applyAlignment="1" applyFont="1">
      <alignment horizontal="left" readingOrder="0" shrinkToFit="0" vertical="center" wrapText="1"/>
    </xf>
    <xf borderId="0" fillId="8" fontId="11" numFmtId="165" xfId="0" applyAlignment="1" applyFont="1" applyNumberFormat="1">
      <alignment horizontal="left" readingOrder="0" shrinkToFit="0" vertical="center" wrapText="1"/>
    </xf>
    <xf borderId="0" fillId="3" fontId="24" numFmtId="0" xfId="0" applyAlignment="1" applyFont="1">
      <alignment horizontal="left" shrinkToFit="0" vertical="center" wrapText="1"/>
    </xf>
    <xf borderId="0" fillId="3" fontId="25" numFmtId="0" xfId="0" applyAlignment="1" applyFont="1">
      <alignment readingOrder="0"/>
    </xf>
    <xf borderId="0" fillId="8" fontId="24" numFmtId="0" xfId="0" applyAlignment="1" applyFont="1">
      <alignment horizontal="left" shrinkToFit="0" vertical="center" wrapText="1"/>
    </xf>
    <xf borderId="0" fillId="9" fontId="11" numFmtId="165" xfId="0" applyAlignment="1" applyFont="1" applyNumberFormat="1">
      <alignment horizontal="left" readingOrder="0" shrinkToFit="0" vertical="center" wrapText="1"/>
    </xf>
    <xf borderId="0" fillId="8" fontId="26" numFmtId="0" xfId="0" applyAlignment="1" applyFont="1">
      <alignment readingOrder="0" shrinkToFit="0" vertical="bottom" wrapText="0"/>
    </xf>
    <xf borderId="0" fillId="8" fontId="27" numFmtId="165" xfId="0" applyAlignment="1" applyFont="1" applyNumberFormat="1">
      <alignment horizontal="right" readingOrder="0" shrinkToFit="0" vertical="bottom" wrapText="0"/>
    </xf>
    <xf borderId="0" fillId="8" fontId="28" numFmtId="0" xfId="0" applyAlignment="1" applyFont="1">
      <alignment horizontal="left" readingOrder="0" shrinkToFit="0" vertical="center" wrapText="1"/>
    </xf>
    <xf borderId="0" fillId="3" fontId="26" numFmtId="0" xfId="0" applyAlignment="1" applyFont="1">
      <alignment readingOrder="0" shrinkToFit="0" vertical="bottom" wrapText="0"/>
    </xf>
    <xf borderId="0" fillId="3" fontId="27" numFmtId="165" xfId="0" applyAlignment="1" applyFont="1" applyNumberFormat="1">
      <alignment horizontal="right" readingOrder="0" shrinkToFit="0" vertical="bottom" wrapText="0"/>
    </xf>
    <xf borderId="0" fillId="3" fontId="24" numFmtId="0" xfId="0" applyAlignment="1" applyFont="1">
      <alignment horizontal="left" readingOrder="0" shrinkToFit="0" vertical="center" wrapText="1"/>
    </xf>
    <xf borderId="0" fillId="8" fontId="24" numFmtId="0" xfId="0" applyAlignment="1" applyFont="1">
      <alignment horizontal="left" readingOrder="0" shrinkToFit="0" vertical="center" wrapText="1"/>
    </xf>
    <xf borderId="0" fillId="3" fontId="29" numFmtId="0" xfId="0" applyAlignment="1" applyFont="1">
      <alignment horizontal="left" readingOrder="0" shrinkToFit="0" vertical="center" wrapText="1"/>
    </xf>
    <xf borderId="0" fillId="11" fontId="30" numFmtId="0" xfId="0" applyAlignment="1" applyFill="1" applyFont="1">
      <alignment horizontal="left" readingOrder="0" shrinkToFit="0" vertical="center" wrapText="1"/>
    </xf>
    <xf borderId="0" fillId="3" fontId="30" numFmtId="0" xfId="0" applyAlignment="1" applyFont="1">
      <alignment horizontal="left" readingOrder="0" shrinkToFit="0" vertical="center" wrapText="1"/>
    </xf>
    <xf borderId="0" fillId="3" fontId="30" numFmtId="165" xfId="0" applyAlignment="1" applyFont="1" applyNumberFormat="1">
      <alignment horizontal="left" readingOrder="0" shrinkToFit="0" vertical="center" wrapText="1"/>
    </xf>
    <xf borderId="0" fillId="3" fontId="30" numFmtId="165" xfId="0" applyAlignment="1" applyFont="1" applyNumberFormat="1">
      <alignment horizontal="left" shrinkToFit="0" vertical="center" wrapText="1"/>
    </xf>
    <xf borderId="0" fillId="3" fontId="30" numFmtId="9" xfId="0" applyAlignment="1" applyFont="1" applyNumberFormat="1">
      <alignment horizontal="left" shrinkToFit="0" vertical="center" wrapText="1"/>
    </xf>
    <xf borderId="0" fillId="3" fontId="30" numFmtId="0" xfId="0" applyAlignment="1" applyFont="1">
      <alignment horizontal="left" shrinkToFit="0" vertical="center" wrapText="1"/>
    </xf>
    <xf borderId="0" fillId="3" fontId="31" numFmtId="0" xfId="0" applyAlignment="1" applyFont="1">
      <alignment horizontal="left" readingOrder="0" shrinkToFit="0" vertical="center" wrapText="1"/>
    </xf>
    <xf borderId="0" fillId="8" fontId="30" numFmtId="0" xfId="0" applyAlignment="1" applyFont="1">
      <alignment horizontal="left" readingOrder="0" shrinkToFit="0" vertical="center" wrapText="1"/>
    </xf>
    <xf borderId="0" fillId="8" fontId="30" numFmtId="165" xfId="0" applyAlignment="1" applyFont="1" applyNumberFormat="1">
      <alignment horizontal="left" readingOrder="0" shrinkToFit="0" vertical="center" wrapText="1"/>
    </xf>
    <xf borderId="0" fillId="8" fontId="30" numFmtId="165" xfId="0" applyAlignment="1" applyFont="1" applyNumberFormat="1">
      <alignment horizontal="left" shrinkToFit="0" vertical="center" wrapText="1"/>
    </xf>
    <xf borderId="0" fillId="8" fontId="30" numFmtId="9" xfId="0" applyAlignment="1" applyFont="1" applyNumberFormat="1">
      <alignment horizontal="left" shrinkToFit="0" vertical="center" wrapText="1"/>
    </xf>
    <xf borderId="0" fillId="8" fontId="30" numFmtId="0" xfId="0" applyAlignment="1" applyFont="1">
      <alignment horizontal="left" shrinkToFit="0" vertical="center" wrapText="1"/>
    </xf>
    <xf borderId="0" fillId="8" fontId="31" numFmtId="0" xfId="0" applyAlignment="1" applyFont="1">
      <alignment horizontal="left" readingOrder="0" shrinkToFit="0" vertical="center" wrapText="1"/>
    </xf>
    <xf borderId="0" fillId="12" fontId="11" numFmtId="0" xfId="0" applyAlignment="1" applyFill="1" applyFont="1">
      <alignment horizontal="left" readingOrder="0" shrinkToFit="0" vertical="center" wrapText="1"/>
    </xf>
    <xf borderId="0" fillId="3" fontId="9" numFmtId="0" xfId="0" applyAlignment="1" applyFont="1">
      <alignment horizontal="left" readingOrder="0" shrinkToFit="0" vertical="center" wrapText="1"/>
    </xf>
    <xf borderId="0" fillId="3" fontId="18" numFmtId="0" xfId="0" applyAlignment="1" applyFont="1">
      <alignment horizontal="left" shrinkToFit="0" vertical="center" wrapText="1"/>
    </xf>
    <xf borderId="0" fillId="8" fontId="18" numFmtId="0" xfId="0" applyAlignment="1" applyFont="1">
      <alignment horizontal="left" shrinkToFit="0" vertical="center" wrapText="1"/>
    </xf>
    <xf borderId="0" fillId="3" fontId="11" numFmtId="166" xfId="0" applyAlignment="1" applyFont="1" applyNumberFormat="1">
      <alignment horizontal="left" shrinkToFit="0" vertical="center" wrapText="1"/>
    </xf>
    <xf borderId="0" fillId="4" fontId="5" numFmtId="0" xfId="0" applyAlignment="1" applyFont="1">
      <alignment shrinkToFit="0" vertical="center" wrapText="1"/>
    </xf>
    <xf borderId="0" fillId="4" fontId="1" numFmtId="0" xfId="0" applyAlignment="1" applyFont="1">
      <alignment vertical="center"/>
    </xf>
    <xf borderId="4" fillId="8" fontId="6" numFmtId="4" xfId="0" applyAlignment="1" applyBorder="1" applyFont="1" applyNumberFormat="1">
      <alignment shrinkToFit="0" vertical="center" wrapText="1"/>
    </xf>
    <xf borderId="4" fillId="8" fontId="6" numFmtId="4" xfId="0" applyAlignment="1" applyBorder="1" applyFont="1" applyNumberFormat="1">
      <alignment readingOrder="0" shrinkToFit="0" vertical="center" wrapText="1"/>
    </xf>
    <xf borderId="0" fillId="0" fontId="1" numFmtId="4" xfId="0" applyAlignment="1" applyFont="1" applyNumberFormat="1">
      <alignment readingOrder="0" vertical="center"/>
    </xf>
    <xf borderId="0" fillId="0" fontId="1" numFmtId="4" xfId="0" applyAlignment="1" applyFont="1" applyNumberFormat="1">
      <alignment vertical="center"/>
    </xf>
    <xf borderId="0" fillId="4" fontId="5" numFmtId="4" xfId="0" applyAlignment="1" applyFont="1" applyNumberFormat="1">
      <alignment shrinkToFit="0" vertical="center" wrapText="1"/>
    </xf>
    <xf borderId="0" fillId="4" fontId="1" numFmtId="4" xfId="0" applyAlignment="1" applyFont="1" applyNumberFormat="1">
      <alignment vertical="center"/>
    </xf>
    <xf borderId="1" fillId="0" fontId="6" numFmtId="4" xfId="0" applyAlignment="1" applyBorder="1" applyFont="1" applyNumberFormat="1">
      <alignment shrinkToFit="0" vertical="center" wrapText="1"/>
    </xf>
    <xf borderId="0" fillId="0" fontId="32" numFmtId="0" xfId="0" applyAlignment="1" applyFont="1">
      <alignment horizontal="left" shrinkToFit="0" vertical="center" wrapText="1"/>
    </xf>
    <xf borderId="0" fillId="0" fontId="33" numFmtId="167" xfId="0" applyAlignment="1" applyFont="1" applyNumberForma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35" numFmtId="0" xfId="0" applyAlignment="1" applyFont="1">
      <alignment horizontal="left" shrinkToFit="0" vertical="center" wrapText="1"/>
    </xf>
    <xf borderId="0" fillId="6" fontId="35" numFmtId="0" xfId="0" applyAlignment="1" applyFont="1">
      <alignment horizontal="left" shrinkToFit="0" vertical="center" wrapText="1"/>
    </xf>
    <xf borderId="0" fillId="0" fontId="35" numFmtId="0" xfId="0" applyAlignment="1" applyFont="1">
      <alignment horizontal="center" shrinkToFit="0" vertical="center" wrapText="1"/>
    </xf>
    <xf borderId="0" fillId="0" fontId="36" numFmtId="0" xfId="0" applyAlignment="1" applyFont="1">
      <alignment horizontal="left" shrinkToFit="0" vertical="center" wrapText="1"/>
    </xf>
    <xf borderId="0" fillId="0" fontId="37" numFmtId="0" xfId="0" applyAlignment="1" applyFont="1">
      <alignment horizontal="center" shrinkToFit="0" vertical="center" wrapText="1"/>
    </xf>
    <xf borderId="0" fillId="0" fontId="34" numFmtId="168" xfId="0" applyAlignment="1" applyFont="1" applyNumberFormat="1">
      <alignment horizontal="center" shrinkToFit="0" vertical="center" wrapText="1"/>
    </xf>
    <xf borderId="0" fillId="3" fontId="35" numFmtId="0" xfId="0" applyAlignment="1" applyFont="1">
      <alignment horizontal="left" shrinkToFit="0" vertical="center" wrapText="1"/>
    </xf>
    <xf borderId="0" fillId="0" fontId="35" numFmtId="9" xfId="0" applyAlignment="1" applyFont="1" applyNumberFormat="1">
      <alignment horizontal="left" shrinkToFit="0" vertical="center" wrapText="1"/>
    </xf>
    <xf borderId="0" fillId="0" fontId="35" numFmtId="2" xfId="0" applyAlignment="1" applyFont="1" applyNumberFormat="1">
      <alignment horizontal="left" shrinkToFit="0" vertical="center" wrapText="1"/>
    </xf>
    <xf borderId="0" fillId="0" fontId="35" numFmtId="0" xfId="0" applyAlignment="1" applyFont="1">
      <alignment horizontal="left" shrinkToFit="0" vertical="center" wrapText="1"/>
    </xf>
    <xf borderId="0" fillId="8" fontId="35" numFmtId="0" xfId="0" applyAlignment="1" applyFont="1">
      <alignment horizontal="left" shrinkToFit="0" vertical="center" wrapText="1"/>
    </xf>
    <xf borderId="0" fillId="0" fontId="38" numFmtId="0" xfId="0" applyAlignment="1" applyFont="1">
      <alignment vertical="center"/>
    </xf>
    <xf borderId="0" fillId="13" fontId="39" numFmtId="0" xfId="0" applyAlignment="1" applyFill="1" applyFont="1">
      <alignment vertical="center"/>
    </xf>
    <xf borderId="0" fillId="13" fontId="40" numFmtId="0" xfId="0" applyAlignment="1" applyFont="1">
      <alignment vertical="center"/>
    </xf>
    <xf borderId="0" fillId="0" fontId="41" numFmtId="0" xfId="0" applyAlignment="1" applyFont="1">
      <alignment vertical="center"/>
    </xf>
    <xf borderId="0" fillId="0" fontId="42" numFmtId="0" xfId="0" applyAlignment="1" applyFont="1">
      <alignment vertical="center"/>
    </xf>
    <xf borderId="0" fillId="0" fontId="38" numFmtId="0" xfId="0" applyFont="1"/>
    <xf borderId="0" fillId="0" fontId="41" numFmtId="0" xfId="0" applyFont="1"/>
    <xf borderId="0" fillId="0" fontId="43" numFmtId="0" xfId="0" applyAlignment="1" applyFont="1">
      <alignment horizontal="right" vertical="center"/>
    </xf>
    <xf borderId="0" fillId="4" fontId="44" numFmtId="0" xfId="0" applyFont="1"/>
    <xf borderId="0" fillId="0" fontId="45" numFmtId="0" xfId="0" applyAlignment="1" applyFont="1">
      <alignment horizontal="right"/>
    </xf>
    <xf borderId="0" fillId="0" fontId="45" numFmtId="169" xfId="0" applyFont="1" applyNumberFormat="1"/>
    <xf borderId="0" fillId="0" fontId="44" numFmtId="0" xfId="0" applyAlignment="1" applyFont="1">
      <alignment horizontal="center" vertical="center"/>
    </xf>
    <xf borderId="0" fillId="0" fontId="46" numFmtId="0" xfId="0" applyAlignment="1" applyFont="1">
      <alignment horizontal="center" vertical="center"/>
    </xf>
    <xf borderId="5" fillId="2" fontId="44" numFmtId="0" xfId="0" applyAlignment="1" applyBorder="1" applyFont="1">
      <alignment horizontal="center" vertical="center"/>
    </xf>
    <xf borderId="0" fillId="0" fontId="47" numFmtId="0" xfId="0" applyAlignment="1" applyFont="1">
      <alignment horizontal="center" vertical="center"/>
    </xf>
    <xf borderId="0" fillId="0" fontId="48" numFmtId="0" xfId="0" applyAlignment="1" applyFont="1">
      <alignment horizontal="center" vertical="center"/>
    </xf>
    <xf borderId="6" fillId="0" fontId="44" numFmtId="0" xfId="0" applyAlignment="1" applyBorder="1" applyFont="1">
      <alignment horizontal="center" vertical="center"/>
    </xf>
    <xf borderId="7" fillId="13" fontId="49" numFmtId="4" xfId="0" applyAlignment="1" applyBorder="1" applyFont="1" applyNumberFormat="1">
      <alignment horizontal="left" vertical="center"/>
    </xf>
    <xf borderId="7" fillId="0" fontId="44" numFmtId="0" xfId="0" applyAlignment="1" applyBorder="1" applyFont="1">
      <alignment horizontal="left" vertical="center"/>
    </xf>
    <xf borderId="7" fillId="0" fontId="47" numFmtId="0" xfId="0" applyAlignment="1" applyBorder="1" applyFont="1">
      <alignment horizontal="left" vertical="center"/>
    </xf>
    <xf borderId="7" fillId="0" fontId="44" numFmtId="3" xfId="0" applyAlignment="1" applyBorder="1" applyFont="1" applyNumberFormat="1">
      <alignment horizontal="left" vertical="center"/>
    </xf>
    <xf borderId="8" fillId="0" fontId="44" numFmtId="0" xfId="0" applyAlignment="1" applyBorder="1" applyFont="1">
      <alignment horizontal="left" vertical="center"/>
    </xf>
    <xf borderId="8" fillId="0" fontId="47" numFmtId="166" xfId="0" applyAlignment="1" applyBorder="1" applyFont="1" applyNumberFormat="1">
      <alignment horizontal="left" vertical="center"/>
    </xf>
    <xf borderId="8" fillId="0" fontId="47" numFmtId="0" xfId="0" applyAlignment="1" applyBorder="1" applyFont="1">
      <alignment horizontal="left" vertical="center"/>
    </xf>
    <xf borderId="5" fillId="2" fontId="44" numFmtId="0" xfId="0" applyAlignment="1" applyBorder="1" applyFont="1">
      <alignment horizontal="left" vertical="center"/>
    </xf>
    <xf borderId="8" fillId="2" fontId="44" numFmtId="170" xfId="0" applyAlignment="1" applyBorder="1" applyFont="1" applyNumberFormat="1">
      <alignment horizontal="left" vertical="center"/>
    </xf>
    <xf borderId="0" fillId="0" fontId="44" numFmtId="170" xfId="0" applyAlignment="1" applyFont="1" applyNumberFormat="1">
      <alignment horizontal="center" vertical="center"/>
    </xf>
    <xf borderId="9" fillId="0" fontId="44" numFmtId="0" xfId="0" applyAlignment="1" applyBorder="1" applyFont="1">
      <alignment horizontal="left" vertical="center"/>
    </xf>
    <xf borderId="8" fillId="8" fontId="44" numFmtId="0" xfId="0" applyAlignment="1" applyBorder="1" applyFont="1">
      <alignment horizontal="left" vertical="center"/>
    </xf>
    <xf borderId="8" fillId="8" fontId="47" numFmtId="171" xfId="0" applyAlignment="1" applyBorder="1" applyFont="1" applyNumberFormat="1">
      <alignment horizontal="left" vertical="center"/>
    </xf>
    <xf borderId="8" fillId="8" fontId="44" numFmtId="171" xfId="0" applyAlignment="1" applyBorder="1" applyFont="1" applyNumberFormat="1">
      <alignment horizontal="left" vertical="center"/>
    </xf>
  </cellXfs>
  <cellStyles count="1">
    <cellStyle xfId="0" name="Normal" builtinId="0"/>
  </cellStyles>
  <dxfs count="6">
    <dxf>
      <font>
        <color rgb="FF98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</dxfs>
  <tableStyles count="4">
    <tableStyle count="3" pivot="0" name="koszty personelu-style">
      <tableStyleElement dxfId="2" type="headerRow"/>
      <tableStyleElement dxfId="3" type="firstRowStripe"/>
      <tableStyleElement dxfId="4" type="secondRowStripe"/>
    </tableStyle>
    <tableStyle count="3" pivot="0" name="przykłady-style">
      <tableStyleElement dxfId="2" type="headerRow"/>
      <tableStyleElement dxfId="3" type="firstRowStripe"/>
      <tableStyleElement dxfId="4" type="secondRowStripe"/>
    </tableStyle>
    <tableStyle count="3" pivot="0" name="przykłady-style 2">
      <tableStyleElement dxfId="2" type="headerRow"/>
      <tableStyleElement dxfId="3" type="firstRowStripe"/>
      <tableStyleElement dxfId="4" type="secondRowStripe"/>
    </tableStyle>
    <tableStyle count="2" pivot="0" name="przykłady-style 3">
      <tableStyleElement dxfId="4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K81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koszty personelu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AE10" displayName="Table_2" name="Table_2" id="2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przykład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3:K23" displayName="Table_3" name="Table_3" id="3">
  <tableColumns count="11">
    <tableColumn name="NAZWA KOSZTU" id="1"/>
    <tableColumn name="FUNKCJA W ZADANIU" id="2"/>
    <tableColumn name="ZAKRES" id="3"/>
    <tableColumn name="OFERTY DO SZACOWANIA" id="4"/>
    <tableColumn name="ZADANIE" id="5"/>
    <tableColumn name="KATEGORIA KOSZTU" id="6"/>
    <tableColumn name="OPIS UZUPEŁNIAJĄCY" id="7"/>
    <tableColumn name="JEDNOSTKOWY KOSZT MIESIĘCZNY" id="8"/>
    <tableColumn name="LICZBA SZTUK" id="9"/>
    <tableColumn name="% WYKORZYSTANIA W PROJEKCIE" id="10"/>
    <tableColumn name="KWALIFIKOWANY KOSZT MIESIĘCZNY" id="11"/>
  </tableColumns>
  <tableStyleInfo name="przykłady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4:K25" displayName="Table_4" name="Table_4" id="4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przykłady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ynagrodzenia.pl/moja-placa/ile-zarabia-laborant-chemiczny" TargetMode="External"/><Relationship Id="rId22" Type="http://schemas.openxmlformats.org/officeDocument/2006/relationships/hyperlink" Target="https://www.fnp.org.pl/assets/FNP-Analiza-wysoko%C5%9Bci-wynagrodze%C5%84-personelu-badawczego.pdf" TargetMode="External"/><Relationship Id="rId21" Type="http://schemas.openxmlformats.org/officeDocument/2006/relationships/hyperlink" Target="https://wynagrodzenia.pl/moja-placa/ile-zarabia-technik-technologii-chemicznej" TargetMode="External"/><Relationship Id="rId24" Type="http://schemas.openxmlformats.org/officeDocument/2006/relationships/hyperlink" Target="https://wynagrodzenia.pl/moja-placa/ile-zarabia-laborant-chemiczny" TargetMode="External"/><Relationship Id="rId23" Type="http://schemas.openxmlformats.org/officeDocument/2006/relationships/hyperlink" Target="https://www.fnp.org.pl/assets/FNP-Analiza-wysoko%C5%9Bci-wynagrodze%C5%84-personelu-badawczego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np.org.pl/assets/FNP-Analiza-wysoko%C5%9Bci-wynagrodze%C5%84-personelu-badawczego.pdf" TargetMode="External"/><Relationship Id="rId3" Type="http://schemas.openxmlformats.org/officeDocument/2006/relationships/hyperlink" Target="https://www.fnp.org.pl/assets/FNP-Analiza-wysoko%C5%9Bci-wynagrodze%C5%84-personelu-badawczego.pdf" TargetMode="External"/><Relationship Id="rId4" Type="http://schemas.openxmlformats.org/officeDocument/2006/relationships/hyperlink" Target="https://wynagrodzenia.pl/moja-placa/ile-zarabia-laborant-chemiczny" TargetMode="External"/><Relationship Id="rId9" Type="http://schemas.openxmlformats.org/officeDocument/2006/relationships/hyperlink" Target="https://wynagrodzenia.pl/moja-placa/ile-zarabia-laborant-chemiczny" TargetMode="External"/><Relationship Id="rId26" Type="http://schemas.openxmlformats.org/officeDocument/2006/relationships/hyperlink" Target="https://wynagrodzenia.pl/moja-placa/ile-zarabia-technik-technologii-chemicznej" TargetMode="External"/><Relationship Id="rId25" Type="http://schemas.openxmlformats.org/officeDocument/2006/relationships/hyperlink" Target="https://wynagrodzenia.pl/moja-placa/ile-zarabia-laborant-chemiczny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3.xml"/><Relationship Id="rId5" Type="http://schemas.openxmlformats.org/officeDocument/2006/relationships/hyperlink" Target="https://wynagrodzenia.pl/moja-placa/ile-zarabia-laborant-chemiczny" TargetMode="External"/><Relationship Id="rId6" Type="http://schemas.openxmlformats.org/officeDocument/2006/relationships/hyperlink" Target="https://wynagrodzenia.pl/moja-placa/ile-zarabia-technik-technologii-chemicznej" TargetMode="External"/><Relationship Id="rId7" Type="http://schemas.openxmlformats.org/officeDocument/2006/relationships/hyperlink" Target="https://www.fnp.org.pl/assets/FNP-Analiza-wysoko%C5%9Bci-wynagrodze%C5%84-personelu-badawczego.pdf" TargetMode="External"/><Relationship Id="rId8" Type="http://schemas.openxmlformats.org/officeDocument/2006/relationships/hyperlink" Target="https://www.fnp.org.pl/assets/FNP-Analiza-wysoko%C5%9Bci-wynagrodze%C5%84-personelu-badawczego.pdf" TargetMode="External"/><Relationship Id="rId30" Type="http://schemas.openxmlformats.org/officeDocument/2006/relationships/table" Target="../tables/table1.xml"/><Relationship Id="rId11" Type="http://schemas.openxmlformats.org/officeDocument/2006/relationships/hyperlink" Target="https://wynagrodzenia.pl/moja-placa/ile-zarabia-technik-technologii-chemicznej" TargetMode="External"/><Relationship Id="rId10" Type="http://schemas.openxmlformats.org/officeDocument/2006/relationships/hyperlink" Target="https://wynagrodzenia.pl/moja-placa/ile-zarabia-laborant-chemiczny" TargetMode="External"/><Relationship Id="rId13" Type="http://schemas.openxmlformats.org/officeDocument/2006/relationships/hyperlink" Target="https://www.fnp.org.pl/assets/FNP-Analiza-wysoko%C5%9Bci-wynagrodze%C5%84-personelu-badawczego.pdf" TargetMode="External"/><Relationship Id="rId12" Type="http://schemas.openxmlformats.org/officeDocument/2006/relationships/hyperlink" Target="https://www.fnp.org.pl/assets/FNP-Analiza-wysoko%C5%9Bci-wynagrodze%C5%84-personelu-badawczego.pdf" TargetMode="External"/><Relationship Id="rId15" Type="http://schemas.openxmlformats.org/officeDocument/2006/relationships/hyperlink" Target="https://wynagrodzenia.pl/moja-placa/ile-zarabia-laborant-chemiczny" TargetMode="External"/><Relationship Id="rId14" Type="http://schemas.openxmlformats.org/officeDocument/2006/relationships/hyperlink" Target="https://wynagrodzenia.pl/moja-placa/ile-zarabia-laborant-chemiczny" TargetMode="External"/><Relationship Id="rId17" Type="http://schemas.openxmlformats.org/officeDocument/2006/relationships/hyperlink" Target="https://www.fnp.org.pl/assets/FNP-Analiza-wysoko%C5%9Bci-wynagrodze%C5%84-personelu-badawczego.pdf" TargetMode="External"/><Relationship Id="rId16" Type="http://schemas.openxmlformats.org/officeDocument/2006/relationships/hyperlink" Target="https://wynagrodzenia.pl/moja-placa/ile-zarabia-technik-technologii-chemicznej" TargetMode="External"/><Relationship Id="rId19" Type="http://schemas.openxmlformats.org/officeDocument/2006/relationships/hyperlink" Target="https://wynagrodzenia.pl/moja-placa/ile-zarabia-laborant-chemiczny" TargetMode="External"/><Relationship Id="rId18" Type="http://schemas.openxmlformats.org/officeDocument/2006/relationships/hyperlink" Target="https://www.fnp.org.pl/assets/FNP-Analiza-wysoko%C5%9Bci-wynagrodze%C5%84-personelu-badawczego.pdf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nticorr.wroclaw.pl/wp-content/uploads/2016/08/grindometer-fineness-of-grind-gauges-vf2110-m44.pdf" TargetMode="External"/><Relationship Id="rId42" Type="http://schemas.openxmlformats.org/officeDocument/2006/relationships/hyperlink" Target="https://planeta-budowlana.pl/produkt/titan-agregat-malarski-impact-400-hea-2413461/" TargetMode="External"/><Relationship Id="rId41" Type="http://schemas.openxmlformats.org/officeDocument/2006/relationships/hyperlink" Target="https://www.norwit.pl/p/agregat-malarski-titan-impact-400-hea?utm_source=PLA_Wagner&amp;gad_source=1&amp;gclid=Cj0KCQjwh_i_BhCzARIsANimeoFugTBW0p3U9C1NKVRB7gbF3uVjsmFhKPYC-dSMrcWLnob9xvlES8QaApNvEALw_wcB" TargetMode="External"/><Relationship Id="rId44" Type="http://schemas.openxmlformats.org/officeDocument/2006/relationships/hyperlink" Target="https://allegro.pl/oferta/dozownik-do-cieczy-gestych-100-1000-ml-2-glowice-13234723432?utm_feed=aa34192d-eee2-4419-9a9a-de66b9dfae24&amp;utm_source=google&amp;utm_medium=freelisting" TargetMode="External"/><Relationship Id="rId43" Type="http://schemas.openxmlformats.org/officeDocument/2006/relationships/hyperlink" Target="https://zremontowani.pl/Agregat-malarski-TITAN-Impact-400-HEA-p646?srsltid=AfmBOor7sHE8WQu8YAtckGD5MrqQGX5QdjAvClE9YoVLf55J7joS1QcY" TargetMode="External"/><Relationship Id="rId46" Type="http://schemas.openxmlformats.org/officeDocument/2006/relationships/hyperlink" Target="https://primarket.pl/pl/p/NALEWARKA-DO-PLYNOW-GESTYCH-PASTY-JEDNOGLOWICOWA-100-1000-ml/775" TargetMode="External"/><Relationship Id="rId45" Type="http://schemas.openxmlformats.org/officeDocument/2006/relationships/hyperlink" Target="https://www.prasyolejowe.pl/pl/produkt/nalewarka-dwuglowicowa-do-plynow-gestych-pasty-100-1000-ml" TargetMode="External"/><Relationship Id="rId107" Type="http://schemas.openxmlformats.org/officeDocument/2006/relationships/hyperlink" Target="https://www.bionovo.pl/p/mlynek-analityczny-a-11-basic/" TargetMode="External"/><Relationship Id="rId106" Type="http://schemas.openxmlformats.org/officeDocument/2006/relationships/hyperlink" Target="https://rolmetplus.pl/pompy-zebate-grupa-3/pompa-zebata-gr3-eur-30ccm-prawa-18-gwint-galtech.html" TargetMode="External"/><Relationship Id="rId105" Type="http://schemas.openxmlformats.org/officeDocument/2006/relationships/hyperlink" Target="https://www.autotechma.pl/produkt/pompa-zebata-30l-bezares-bemd30b34/" TargetMode="External"/><Relationship Id="rId104" Type="http://schemas.openxmlformats.org/officeDocument/2006/relationships/hyperlink" Target="https://allegro.pl/oferta/pompa-zebata-30l-15863320868?utm_feed=aa34192d-eee2-4419-9a9a-de66b9dfae24&amp;utm_source=google&amp;utm_medium=freelisting&amp;srsltid=AfmBOopew6FUZ_4XhvqmymY49Epq9rkRbT5z4aQZECSdMNQLAtlHe10T5yE" TargetMode="External"/><Relationship Id="rId109" Type="http://schemas.openxmlformats.org/officeDocument/2006/relationships/hyperlink" Target="https://www.profishop.com/pl/p/myn-analityczny-ika-a-11-basic-0002900000?number=IK1-429&amp;srsltid=AfmBOoo69_NIYjQQmxC01tRRP8YD1HoSxT8_wKd6YqUnM8PfryQPj0FDSGE" TargetMode="External"/><Relationship Id="rId108" Type="http://schemas.openxmlformats.org/officeDocument/2006/relationships/hyperlink" Target="https://www.ika.com/pl/Produkty-LabEq/Mlynki-pg194/Mlynek-analityczny-A-11-basic-2900000/" TargetMode="External"/><Relationship Id="rId48" Type="http://schemas.openxmlformats.org/officeDocument/2006/relationships/hyperlink" Target="https://polish.glomro.com/sale-41095349-laboratory-chemical-stainless-steel-reactor-high-pressure-2l-5l-10l-customization.html" TargetMode="External"/><Relationship Id="rId47" Type="http://schemas.openxmlformats.org/officeDocument/2006/relationships/hyperlink" Target="https://pl.aliexpress.com/item/1005006646881162.html" TargetMode="External"/><Relationship Id="rId49" Type="http://schemas.openxmlformats.org/officeDocument/2006/relationships/hyperlink" Target="https://chemist.eu/pl/catalog/glass-reactor/single-layer-glass-reactor/5l-single-layer-glass-reactor" TargetMode="External"/><Relationship Id="rId103" Type="http://schemas.openxmlformats.org/officeDocument/2006/relationships/hyperlink" Target="https://www.cidermill.eu/en/a/automatic-vevor-1-100g-powder-dispenser-filling-machine" TargetMode="External"/><Relationship Id="rId102" Type="http://schemas.openxmlformats.org/officeDocument/2006/relationships/hyperlink" Target="https://www.ebay.com/itm/388068623851?_trkparms=amclksrc%3DITM%26aid%3D1110006%26algo%3DHOMESPLICE.SIM%26ao%3D1%26asc%3D285598%26meid%3Dea7f55c6d64f43deb8a87ff0424ce2fc%26pid%3D101224%26rk%3D1%26rkt%3D1%26sd%3D376141392822%26itm%3D388068623851%26pmt%3D0%26noa%3D1%26pg%3D2332490%26algv%3DDefaultOrganicWebV9BertRefreshRankerWithCassiniEmbRecall%26brand%3DUnbranded&amp;_trksid=p2332490.c101224.m-1" TargetMode="External"/><Relationship Id="rId101" Type="http://schemas.openxmlformats.org/officeDocument/2006/relationships/hyperlink" Target="https://allegro.pl/oferta/automatyczny-dozownik-do-materialow-sypkich-15009487283?utm_feed=aa34192d-eee2-4419-9a9a-de66b9dfae24&amp;utm_source=google&amp;utm_medium=freelisting&amp;srsltid=AfmBOorX1GN6d4uCBl8gfve2mUupBS6VenfBK-zFUNWPE0l8pf2hzS8F1cE" TargetMode="External"/><Relationship Id="rId100" Type="http://schemas.openxmlformats.org/officeDocument/2006/relationships/hyperlink" Target="https://www.gastropuls.pl/stol-gastronomiczny/stol-centralny-z-polka-1600x700x850-mm-skrecany-stalgast-676367" TargetMode="External"/><Relationship Id="rId31" Type="http://schemas.openxmlformats.org/officeDocument/2006/relationships/hyperlink" Target="https://sklep.mierniki.eu/strona-glowna/171-aplikator-do-testu-rozlewnosci.html" TargetMode="External"/><Relationship Id="rId30" Type="http://schemas.openxmlformats.org/officeDocument/2006/relationships/hyperlink" Target="https://anticorr.pl/kategoria-produktu/urzadzenia-pomiarowe/aplikatory/" TargetMode="External"/><Relationship Id="rId33" Type="http://schemas.openxmlformats.org/officeDocument/2006/relationships/hyperlink" Target="https://www.chemilab.pl/produkt/piknometr-metalowy/" TargetMode="External"/><Relationship Id="rId32" Type="http://schemas.openxmlformats.org/officeDocument/2006/relationships/hyperlink" Target="https://www.eurotom.pl/eurotom_product/aplikatory-reczne/" TargetMode="External"/><Relationship Id="rId35" Type="http://schemas.openxmlformats.org/officeDocument/2006/relationships/hyperlink" Target="https://www.eurotom.pl/eurotom-product-type/ziarnistosc/" TargetMode="External"/><Relationship Id="rId34" Type="http://schemas.openxmlformats.org/officeDocument/2006/relationships/hyperlink" Target="https://anticorr.pl/produkt/piknometr-2/?srsltid=AfmBOooFem-n6CMotKnalnQLG_SeoGnztutjOkONkHzsyTDk-DDerTrL" TargetMode="External"/><Relationship Id="rId37" Type="http://schemas.openxmlformats.org/officeDocument/2006/relationships/hyperlink" Target="https://www.anticorr.wroclaw.pl/wp-content/uploads/2016/08/grindometer-fineness-of-grind-gauges-vf2110-m44.pdf" TargetMode="External"/><Relationship Id="rId36" Type="http://schemas.openxmlformats.org/officeDocument/2006/relationships/hyperlink" Target="https://www.byk-instruments.com/en/Physical-Properties/Grind-Gages/Grind-Gages---%C2%B5m-Hegman%2C-2-paths/c/p-24050" TargetMode="External"/><Relationship Id="rId39" Type="http://schemas.openxmlformats.org/officeDocument/2006/relationships/hyperlink" Target="https://www.byk-instruments.com/en/Physical-Properties/Grind-Gages/Grind-Gages---%C2%B5m-Hegman-NPIRI-for-Printing-Ink%2C-2-paths/c/p-63947" TargetMode="External"/><Relationship Id="rId38" Type="http://schemas.openxmlformats.org/officeDocument/2006/relationships/hyperlink" Target="https://www.eurotom.pl/eurotom-product-type/ziarnistosc/" TargetMode="External"/><Relationship Id="rId20" Type="http://schemas.openxmlformats.org/officeDocument/2006/relationships/hyperlink" Target="https://www.eurotom.pl/eurotom_product/aplikatory-reczne/" TargetMode="External"/><Relationship Id="rId22" Type="http://schemas.openxmlformats.org/officeDocument/2006/relationships/hyperlink" Target="https://sklep.mierniki.eu/strona-glowna/55-aplikator-bird.html" TargetMode="External"/><Relationship Id="rId21" Type="http://schemas.openxmlformats.org/officeDocument/2006/relationships/hyperlink" Target="https://anticorr.pl/kategoria-produktu/urzadzenia-pomiarowe/aplikatory/" TargetMode="External"/><Relationship Id="rId24" Type="http://schemas.openxmlformats.org/officeDocument/2006/relationships/hyperlink" Target="https://anticorr.pl/kategoria-produktu/urzadzenia-pomiarowe/aplikatory/" TargetMode="External"/><Relationship Id="rId23" Type="http://schemas.openxmlformats.org/officeDocument/2006/relationships/hyperlink" Target="https://www.eurotom.pl/eurotom_product/aplikatory-reczne/" TargetMode="External"/><Relationship Id="rId129" Type="http://schemas.openxmlformats.org/officeDocument/2006/relationships/hyperlink" Target="https://topzal.com.pl/mikrokulki-szklane,64,pl" TargetMode="External"/><Relationship Id="rId128" Type="http://schemas.openxmlformats.org/officeDocument/2006/relationships/hyperlink" Target="https://envirospheres.com.au/products/e-spheres-sl-series/" TargetMode="External"/><Relationship Id="rId127" Type="http://schemas.openxmlformats.org/officeDocument/2006/relationships/hyperlink" Target="https://www.alibaba.com/product-detail/3A-activated-molecular-sieve-powder-sylosiv-60769191423.html" TargetMode="External"/><Relationship Id="rId126" Type="http://schemas.openxmlformats.org/officeDocument/2006/relationships/hyperlink" Target="https://autoklaw.pl/pl/products/dejonizator-basic-10-976.html" TargetMode="External"/><Relationship Id="rId26" Type="http://schemas.openxmlformats.org/officeDocument/2006/relationships/hyperlink" Target="https://www.eurotom.pl/eurotom_product/aplikatory-reczne/" TargetMode="External"/><Relationship Id="rId121" Type="http://schemas.openxmlformats.org/officeDocument/2006/relationships/hyperlink" Target="https://warchem.pl/octan-butylu-czysty-p-200.html?srsltid=AfmBOopUSVBh7i1lsB78ZhcF71TcQbJiBU1UKYUZ20uYwjnO0qwv6HqS" TargetMode="External"/><Relationship Id="rId25" Type="http://schemas.openxmlformats.org/officeDocument/2006/relationships/hyperlink" Target="https://sklep.mierniki.eu/12-pomiar-sily-krycia-farby-karty-testowe-leneta-aplikatory-czas-schniecia-przeziernosc-powlok/121-aplikator-z-zasobnikiem.html" TargetMode="External"/><Relationship Id="rId120" Type="http://schemas.openxmlformats.org/officeDocument/2006/relationships/hyperlink" Target="https://vitaia.pl/octan-butylu-cz-CAS-123-86-4" TargetMode="External"/><Relationship Id="rId28" Type="http://schemas.openxmlformats.org/officeDocument/2006/relationships/hyperlink" Target="https://sklep.mierniki.eu/12-pomiar-sily-krycia-farby-karty-testowe-leneta-aplikatory-czas-schniecia-przeziernosc-powlok/121-aplikator-z-zasobnikiem.html" TargetMode="External"/><Relationship Id="rId27" Type="http://schemas.openxmlformats.org/officeDocument/2006/relationships/hyperlink" Target="https://anticorr.pl/kategoria-produktu/urzadzenia-pomiarowe/aplikatory/" TargetMode="External"/><Relationship Id="rId125" Type="http://schemas.openxmlformats.org/officeDocument/2006/relationships/hyperlink" Target="https://www.echemi.com/produce/pr2010131037-zeolite-detergent-grade.html" TargetMode="External"/><Relationship Id="rId29" Type="http://schemas.openxmlformats.org/officeDocument/2006/relationships/hyperlink" Target="https://www.eurotom.pl/eurotom_product/aplikatory-reczne/" TargetMode="External"/><Relationship Id="rId124" Type="http://schemas.openxmlformats.org/officeDocument/2006/relationships/hyperlink" Target="https://www.sigmaaldrich.com/PL/pl/product/sigald/688363?srsltid=AfmBOooAk6DP3BStk2CTzvhhIPuRYbu9U2IrKQHL0sCOaqMqk1zagL9i" TargetMode="External"/><Relationship Id="rId123" Type="http://schemas.openxmlformats.org/officeDocument/2006/relationships/hyperlink" Target="https://www.univarsolutions.co.uk/5468" TargetMode="External"/><Relationship Id="rId122" Type="http://schemas.openxmlformats.org/officeDocument/2006/relationships/hyperlink" Target="https://pol-aura.pl/butylu-octan-czda-123-86-4-p-233.html" TargetMode="External"/><Relationship Id="rId95" Type="http://schemas.openxmlformats.org/officeDocument/2006/relationships/hyperlink" Target="https://foliebrann.pl/maty-grzewcze-brann/" TargetMode="External"/><Relationship Id="rId94" Type="http://schemas.openxmlformats.org/officeDocument/2006/relationships/hyperlink" Target="https://enopol.pl/pl/p/Zbiornik-INOX-EKO-DR-100-L-z-plywajaca-pokrywa/994" TargetMode="External"/><Relationship Id="rId97" Type="http://schemas.openxmlformats.org/officeDocument/2006/relationships/hyperlink" Target="https://instalco.pl/pl/p/MATA-GRZEWCZA-GRZEJNA-ZESTAW-4%2C5-M2-STEROWNIK-WiFI/223" TargetMode="External"/><Relationship Id="rId96" Type="http://schemas.openxmlformats.org/officeDocument/2006/relationships/hyperlink" Target="https://iptpolska.pl/sklep/maty-grzewcze/mata-grzewcza-wewnetrzna/" TargetMode="External"/><Relationship Id="rId11" Type="http://schemas.openxmlformats.org/officeDocument/2006/relationships/hyperlink" Target="https://www.eurotom.pl/eurotom_product/grzebienie-pomiarowe-warstwy-mokrej/" TargetMode="External"/><Relationship Id="rId99" Type="http://schemas.openxmlformats.org/officeDocument/2006/relationships/hyperlink" Target="https://smartgast.pl/product-pol-61237-Stol-centralny-z-polka-1600x700x850-mm-skrecany-STALGAST-676367.html?country=1143020003" TargetMode="External"/><Relationship Id="rId10" Type="http://schemas.openxmlformats.org/officeDocument/2006/relationships/hyperlink" Target="https://www.merazet.pl/produkt/grzebien-metalowy-wet-film-25800-um/" TargetMode="External"/><Relationship Id="rId98" Type="http://schemas.openxmlformats.org/officeDocument/2006/relationships/hyperlink" Target="https://allegro.pl/oferta/stol-centralny-skladany-z-polka-1600-700-h850-mm-17240020472?bi_s=ads&amp;bi_m=showitem:desktop:department:active&amp;bi_c=MGU3ZDUzYTYtYzZiNS00ODc3LWI0NjAtOGVmNTM0NGExOTE5AA&amp;bi_t=ape&amp;referrer=proxy&amp;emission_unit_id=d8ddbccb-fcdf-43ec-a663-9fa3bbe6bf00" TargetMode="External"/><Relationship Id="rId13" Type="http://schemas.openxmlformats.org/officeDocument/2006/relationships/hyperlink" Target="https://www.merazet.pl/produkt/grzebien-metalowy-wet-film-25800-um/" TargetMode="External"/><Relationship Id="rId12" Type="http://schemas.openxmlformats.org/officeDocument/2006/relationships/hyperlink" Target="https://anticorr.pl/kategoria-produktu/urzadzenia-pomiarowe/" TargetMode="External"/><Relationship Id="rId91" Type="http://schemas.openxmlformats.org/officeDocument/2006/relationships/hyperlink" Target="https://allegro.pl/oferta/zbiornik-z-mieszalnikiem-i-grzaniem-15l-14389505955" TargetMode="External"/><Relationship Id="rId90" Type="http://schemas.openxmlformats.org/officeDocument/2006/relationships/hyperlink" Target="https://allegro.pl/oferta/gcg-1000-zbiornik-z-grzaniem-i-mieszaniem-35-litrow-linia-szycia-15202616539?srsltid=AfmBOootWpRVk8kqg8qgJHJD6nXWDzxq3lSFK7lr469YniSekdm3cnNM" TargetMode="External"/><Relationship Id="rId93" Type="http://schemas.openxmlformats.org/officeDocument/2006/relationships/hyperlink" Target="https://www.kopecek.pl/zbiornik-ze-stali-nierdzewnej-100-l/" TargetMode="External"/><Relationship Id="rId92" Type="http://schemas.openxmlformats.org/officeDocument/2006/relationships/hyperlink" Target="https://www.eurowin.pl/pl/p/Zbiornik-nierdzewny-inox-PROFI-100-L-komplet/1172" TargetMode="External"/><Relationship Id="rId118" Type="http://schemas.openxmlformats.org/officeDocument/2006/relationships/hyperlink" Target="https://www.ceneo.pl/144127748?srsltid=AfmBOor21Q4XscWsl2b1e1EBtTJkXxe1vKlpr-ViULcV-S7FqHUDqItg" TargetMode="External"/><Relationship Id="rId117" Type="http://schemas.openxmlformats.org/officeDocument/2006/relationships/hyperlink" Target="https://www.mphotoluminescent.com" TargetMode="External"/><Relationship Id="rId116" Type="http://schemas.openxmlformats.org/officeDocument/2006/relationships/hyperlink" Target="https://chaostrade.eu/" TargetMode="External"/><Relationship Id="rId115" Type="http://schemas.openxmlformats.org/officeDocument/2006/relationships/hyperlink" Target="https://www.mphotoluminescent.com" TargetMode="External"/><Relationship Id="rId119" Type="http://schemas.openxmlformats.org/officeDocument/2006/relationships/hyperlink" Target="https://silikonowe.com.pl/pl/p/Barwnik-do-betonu-pigment-farba-sucha-BIEL-TYTANOWA-1kg/243" TargetMode="External"/><Relationship Id="rId15" Type="http://schemas.openxmlformats.org/officeDocument/2006/relationships/hyperlink" Target="https://anticorr.pl/kategoria-produktu/urzadzenia-pomiarowe/" TargetMode="External"/><Relationship Id="rId110" Type="http://schemas.openxmlformats.org/officeDocument/2006/relationships/hyperlink" Target="https://chaostrade.eu/" TargetMode="External"/><Relationship Id="rId14" Type="http://schemas.openxmlformats.org/officeDocument/2006/relationships/hyperlink" Target="https://www.eurotom.pl/eurotom_product/grzebienie-pomiarowe-warstwy-mokrej/" TargetMode="External"/><Relationship Id="rId17" Type="http://schemas.openxmlformats.org/officeDocument/2006/relationships/hyperlink" Target="https://www.eurotom.pl/eurotom_product/grzebienie-pomiarowe-warstwy-mokrej/" TargetMode="External"/><Relationship Id="rId16" Type="http://schemas.openxmlformats.org/officeDocument/2006/relationships/hyperlink" Target="https://www.merazet.pl/produkt/grzebien-metalowy-wet-film-25800-um/" TargetMode="External"/><Relationship Id="rId19" Type="http://schemas.openxmlformats.org/officeDocument/2006/relationships/hyperlink" Target="https://www.merazet.pl/produkt/grzebien-metalowy-wet-film-25800-um/" TargetMode="External"/><Relationship Id="rId114" Type="http://schemas.openxmlformats.org/officeDocument/2006/relationships/hyperlink" Target="https://chaostrade.eu/" TargetMode="External"/><Relationship Id="rId18" Type="http://schemas.openxmlformats.org/officeDocument/2006/relationships/hyperlink" Target="https://anticorr.pl/kategoria-produktu/urzadzenia-pomiarowe/" TargetMode="External"/><Relationship Id="rId113" Type="http://schemas.openxmlformats.org/officeDocument/2006/relationships/hyperlink" Target="https://www.mphotoluminescent.com" TargetMode="External"/><Relationship Id="rId112" Type="http://schemas.openxmlformats.org/officeDocument/2006/relationships/hyperlink" Target="https://chaostrade.eu/" TargetMode="External"/><Relationship Id="rId111" Type="http://schemas.openxmlformats.org/officeDocument/2006/relationships/hyperlink" Target="https://www.mphotoluminescent.com/" TargetMode="External"/><Relationship Id="rId84" Type="http://schemas.openxmlformats.org/officeDocument/2006/relationships/hyperlink" Target="https://www.elcometerusa.com/Laboratory/Elcometer-3092-Sclerometer-Hardness-Tester/?srsltid=AfmBOoqZXnQYkwrcYGLVpB6IKOVsr3yDrZWWnVUM6th-l_K8hFkZqZ5Z" TargetMode="External"/><Relationship Id="rId83" Type="http://schemas.openxmlformats.org/officeDocument/2006/relationships/hyperlink" Target="https://anticorr.pl/produkt/sklerometr-iso-4586/?srsltid=AfmBOopI9YB_UaHPr3Tm1yQ2oSFjpudpWmAXUiCAE-v6c9gyNLGH0yLq" TargetMode="External"/><Relationship Id="rId86" Type="http://schemas.openxmlformats.org/officeDocument/2006/relationships/hyperlink" Target="https://hdwr.pl/pl/p/Waga-platformowa-z-kolkami-do-1000-kg%2C-HDWR-wagPRO-P1000W/1563" TargetMode="External"/><Relationship Id="rId85" Type="http://schemas.openxmlformats.org/officeDocument/2006/relationships/hyperlink" Target="https://www.amazon.com/Universal-Hardness-Sclerometer-Aluminum-Material/dp/B0BFQN683C" TargetMode="External"/><Relationship Id="rId88" Type="http://schemas.openxmlformats.org/officeDocument/2006/relationships/hyperlink" Target="https://allegro.pl/oferta/waga-platformowa-z-kolkami-do-1000-kg-1-tona-przemyslowa-duze-gabaryty-h-16553761698" TargetMode="External"/><Relationship Id="rId150" Type="http://schemas.openxmlformats.org/officeDocument/2006/relationships/hyperlink" Target="https://puszki24.pl/puszki_metalowe" TargetMode="External"/><Relationship Id="rId87" Type="http://schemas.openxmlformats.org/officeDocument/2006/relationships/hyperlink" Target="https://www.ceneo.pl/154127291;51642-0v;basket.htm" TargetMode="External"/><Relationship Id="rId89" Type="http://schemas.openxmlformats.org/officeDocument/2006/relationships/hyperlink" Target="https://liniaszycia.pl/index.php?id_product=8452&amp;rewrite=GCG1000zbiornikzgrzaniemimieszaniem35litrw&amp;controller=product" TargetMode="External"/><Relationship Id="rId80" Type="http://schemas.openxmlformats.org/officeDocument/2006/relationships/hyperlink" Target="https://www.bionovo.pl/p/mieszadla-mechaniczne-ohs-advance-cyfrowe-velp/" TargetMode="External"/><Relationship Id="rId82" Type="http://schemas.openxmlformats.org/officeDocument/2006/relationships/hyperlink" Target="https://www.bionovo.pl/p/mieszadlo-mechaniczne/" TargetMode="External"/><Relationship Id="rId81" Type="http://schemas.openxmlformats.org/officeDocument/2006/relationships/hyperlink" Target="https://www.equimed.com.pl/katalog/808-mieszadla-mechaniczne-serii-eurostar-do-wiekszych-objetosci-cieczy-ika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eurotom.pl/eurotom_product/testery-przyczepnosci-siatka-naciec/" TargetMode="External"/><Relationship Id="rId3" Type="http://schemas.openxmlformats.org/officeDocument/2006/relationships/hyperlink" Target="https://sklep.mierniki.eu/5-02-mierniki-przyczepnosci-powloki" TargetMode="External"/><Relationship Id="rId149" Type="http://schemas.openxmlformats.org/officeDocument/2006/relationships/hyperlink" Target="https://e-puszka.pl/pl/10663-Pojemniki-na-lakiery-i-farby" TargetMode="External"/><Relationship Id="rId4" Type="http://schemas.openxmlformats.org/officeDocument/2006/relationships/hyperlink" Target="https://anticorr.pl/kategoria-produktu/urzadzenia-pomiarowe/adhezja-i-przyczepnosc/" TargetMode="External"/><Relationship Id="rId148" Type="http://schemas.openxmlformats.org/officeDocument/2006/relationships/hyperlink" Target="https://puszki24.pl/puszki_metalowe" TargetMode="External"/><Relationship Id="rId9" Type="http://schemas.openxmlformats.org/officeDocument/2006/relationships/hyperlink" Target="https://anticorr.pl/kategoria-produktu/urzadzenia-pomiarowe/" TargetMode="External"/><Relationship Id="rId143" Type="http://schemas.openxmlformats.org/officeDocument/2006/relationships/hyperlink" Target="https://e-puszka.pl/pl/10663-Pojemniki-na-lakiery-i-farby" TargetMode="External"/><Relationship Id="rId142" Type="http://schemas.openxmlformats.org/officeDocument/2006/relationships/hyperlink" Target="https://puszki24.pl/puszki_metalowe" TargetMode="External"/><Relationship Id="rId141" Type="http://schemas.openxmlformats.org/officeDocument/2006/relationships/hyperlink" Target="https://e-puszka.pl/pl/10663-Pojemniki-na-lakiery-i-farby" TargetMode="External"/><Relationship Id="rId140" Type="http://schemas.openxmlformats.org/officeDocument/2006/relationships/hyperlink" Target="https://puszki24.pl/puszki_metalowe" TargetMode="External"/><Relationship Id="rId5" Type="http://schemas.openxmlformats.org/officeDocument/2006/relationships/hyperlink" Target="https://www.eurotom.pl/eurotom_product/testery-przyczepnosci-siatka-naciec/" TargetMode="External"/><Relationship Id="rId147" Type="http://schemas.openxmlformats.org/officeDocument/2006/relationships/hyperlink" Target="https://e-puszka.pl/pl/10663-Pojemniki-na-lakiery-i-farby" TargetMode="External"/><Relationship Id="rId6" Type="http://schemas.openxmlformats.org/officeDocument/2006/relationships/hyperlink" Target="https://sklep.mierniki.eu/5-02-mierniki-przyczepnosci-powloki" TargetMode="External"/><Relationship Id="rId146" Type="http://schemas.openxmlformats.org/officeDocument/2006/relationships/hyperlink" Target="https://puszki24.pl/puszki_metalowe" TargetMode="External"/><Relationship Id="rId7" Type="http://schemas.openxmlformats.org/officeDocument/2006/relationships/hyperlink" Target="https://anticorr.pl/kategoria-produktu/urzadzenia-pomiarowe/adhezja-i-przyczepnosc/" TargetMode="External"/><Relationship Id="rId145" Type="http://schemas.openxmlformats.org/officeDocument/2006/relationships/hyperlink" Target="https://e-puszka.pl/pl/10663-Pojemniki-na-lakiery-i-farby" TargetMode="External"/><Relationship Id="rId8" Type="http://schemas.openxmlformats.org/officeDocument/2006/relationships/hyperlink" Target="https://www.eurotom.pl/eurotom_product/grzebienie-pomiarowe-warstwy-mokrej/" TargetMode="External"/><Relationship Id="rId144" Type="http://schemas.openxmlformats.org/officeDocument/2006/relationships/hyperlink" Target="https://puszki24.pl/puszki_metalowe" TargetMode="External"/><Relationship Id="rId73" Type="http://schemas.openxmlformats.org/officeDocument/2006/relationships/hyperlink" Target="https://www.globalgilson.com/3-inch-acrylic-frame-sieve-stainless-steel-mesh-number-230-63um" TargetMode="External"/><Relationship Id="rId72" Type="http://schemas.openxmlformats.org/officeDocument/2006/relationships/hyperlink" Target="https://www.neolab.de/en/siebgewebe-neolab-siebgewebe-polyamid-monofil-maschenweite-50-m-100-x-109-cm-4-1421" TargetMode="External"/><Relationship Id="rId75" Type="http://schemas.openxmlformats.org/officeDocument/2006/relationships/hyperlink" Target="https://www.profishop.com/pl/p/wiskozymetr-rotacyjny-pce-instruments-pce-rvi-2?number=PC0-1171&amp;srsltid=AfmBOoqGbPsb4QD47uPvIV0elDMd2o5QB4ZD3TMkVRz0k5_5qLRyFaie8nk" TargetMode="External"/><Relationship Id="rId74" Type="http://schemas.openxmlformats.org/officeDocument/2006/relationships/hyperlink" Target="https://allegro.pl/oferta/wiskozymetr-obrotowy-44-5x29-2cm-cyfrowy-wyswietlacz-lcd-dokladny-pomiar-16484545423?utm_medium=product-carousel&amp;utm_campaign=product-listing&amp;utm_content=%2Flisting%3Fstring%3Dwiskozymetr" TargetMode="External"/><Relationship Id="rId77" Type="http://schemas.openxmlformats.org/officeDocument/2006/relationships/hyperlink" Target="https://allegro.pl/oferta/suszarka-prozniowa-laboratoryjna-goldbrunn-450w-20l-17330087255?utm_medium=product-carousel&amp;utm_campaign=product-listing&amp;utm_content=%2Flisting%3Fstring%3Dsuszarka%2520pr%25C3%25B3%25C5%25BCniowa" TargetMode="External"/><Relationship Id="rId76" Type="http://schemas.openxmlformats.org/officeDocument/2006/relationships/hyperlink" Target="https://www.pce-instruments.com/polish/index.htm?id=google-pl&amp;utm_source=google-pl&amp;_artnr=6086689&amp;_p=5052.84&amp;_pmode=0&amp;_pbexkey=139&amp;_date=20250512143503&amp;_pbhash=430d8fa4fba90959c63e0db0290b24546c5e2f11b9c8f59f7d612091ec6de30b" TargetMode="External"/><Relationship Id="rId79" Type="http://schemas.openxmlformats.org/officeDocument/2006/relationships/hyperlink" Target="https://maxpozytywny.erli.pl/produkt/suszarka-prozniowa-laboratoryjna-do-suszenia-sterylizacji-25-l-800-w,249787755" TargetMode="External"/><Relationship Id="rId78" Type="http://schemas.openxmlformats.org/officeDocument/2006/relationships/hyperlink" Target="https://www.expondo.pl/steinberg-systems-suszarka-laboratoryjna-58-l-1670-w-10030628" TargetMode="External"/><Relationship Id="rId71" Type="http://schemas.openxmlformats.org/officeDocument/2006/relationships/hyperlink" Target="https://www.amazon.pl/Sita-laboratoryjne-Darmowa-wysy%C5%82ka-przez-Amazon/s?rh=n%3A27007380031%2Cp_n_free_shipping_eligible%3A20876078031" TargetMode="External"/><Relationship Id="rId70" Type="http://schemas.openxmlformats.org/officeDocument/2006/relationships/hyperlink" Target="https://www.globalgilson.com/3-inch-acrylic-frame-sieve-stainless-steel-mesh-number-230-63um" TargetMode="External"/><Relationship Id="rId139" Type="http://schemas.openxmlformats.org/officeDocument/2006/relationships/hyperlink" Target="https://e-puszka.pl/pl/10663-Pojemniki-na-lakiery-i-farby" TargetMode="External"/><Relationship Id="rId138" Type="http://schemas.openxmlformats.org/officeDocument/2006/relationships/hyperlink" Target="https://puszki24.pl/puszki_metalowe" TargetMode="External"/><Relationship Id="rId137" Type="http://schemas.openxmlformats.org/officeDocument/2006/relationships/hyperlink" Target="https://e-puszka.pl/pl/10663-Pojemniki-na-lakiery-i-farby" TargetMode="External"/><Relationship Id="rId132" Type="http://schemas.openxmlformats.org/officeDocument/2006/relationships/hyperlink" Target="https://e-puszka.pl/pl/10663-Pojemniki-na-lakiery-i-farby" TargetMode="External"/><Relationship Id="rId131" Type="http://schemas.openxmlformats.org/officeDocument/2006/relationships/hyperlink" Target="https://puszki24.pl/puszki_metalowe" TargetMode="External"/><Relationship Id="rId130" Type="http://schemas.openxmlformats.org/officeDocument/2006/relationships/hyperlink" Target="https://whykaren.com/en/product/15467291666/" TargetMode="External"/><Relationship Id="rId136" Type="http://schemas.openxmlformats.org/officeDocument/2006/relationships/hyperlink" Target="https://puszki24.pl/puszki_metalowe" TargetMode="External"/><Relationship Id="rId135" Type="http://schemas.openxmlformats.org/officeDocument/2006/relationships/hyperlink" Target="https://e-puszka.pl/pl/10663-Pojemniki-na-lakiery-i-farby" TargetMode="External"/><Relationship Id="rId134" Type="http://schemas.openxmlformats.org/officeDocument/2006/relationships/hyperlink" Target="https://puszki24.pl/puszki_metalowe" TargetMode="External"/><Relationship Id="rId133" Type="http://schemas.openxmlformats.org/officeDocument/2006/relationships/hyperlink" Target="https://www.carpaint.pl/opakowania-321" TargetMode="External"/><Relationship Id="rId62" Type="http://schemas.openxmlformats.org/officeDocument/2006/relationships/hyperlink" Target="https://www.hurtowniaprzemyslowa.pl/wytrzasarka-wirowka-laboratoryjna-vortex-7-modulow-20-w-3000-obrmin-p-17251.html" TargetMode="External"/><Relationship Id="rId61" Type="http://schemas.openxmlformats.org/officeDocument/2006/relationships/hyperlink" Target="https://edusklep.pl/suszarka-z-naturalnym-obiegiem-030l-zakres-pracy-5-300-oc.html?hash=c8100c3770e492444af8e3523bc48c7d?utm_source%3Dgoogle&amp;utm_medium=surfaces&amp;utm_campaign=feed" TargetMode="External"/><Relationship Id="rId64" Type="http://schemas.openxmlformats.org/officeDocument/2006/relationships/hyperlink" Target="https://erli.pl/produkt/wirowka-laboratoryjna-do-osocza-bi-88-1,127587082" TargetMode="External"/><Relationship Id="rId63" Type="http://schemas.openxmlformats.org/officeDocument/2006/relationships/hyperlink" Target="https://www.ceneo.pl/165845039?fto=522795874&amp;utm_source=google_css&amp;utm_medium=organic&amp;utm_campaign=css" TargetMode="External"/><Relationship Id="rId66" Type="http://schemas.openxmlformats.org/officeDocument/2006/relationships/hyperlink" Target="https://www.neolab.de/en/siebgewebe-neolab-siebgewebe-polyester-monolen-maschenweite-30-m-100-x-115-cm-2-4072" TargetMode="External"/><Relationship Id="rId65" Type="http://schemas.openxmlformats.org/officeDocument/2006/relationships/hyperlink" Target="https://www.amazon.pl/Sita-laboratoryjne-Darmowa-wysy%C5%82ka-przez-Amazon/s?rh=n%3A27007380031%2Cp_n_free_shipping_eligible%3A20876078031" TargetMode="External"/><Relationship Id="rId68" Type="http://schemas.openxmlformats.org/officeDocument/2006/relationships/hyperlink" Target="https://www.amazon.pl/Sita-laboratoryjne-Darmowa-wysy%C5%82ka-przez-Amazon/s?rh=n%3A27007380031%2Cp_n_free_shipping_eligible%3A20876078031" TargetMode="External"/><Relationship Id="rId67" Type="http://schemas.openxmlformats.org/officeDocument/2006/relationships/hyperlink" Target="https://www.globalgilson.com/3-inch-acrylic-frame-sieve-stainless-steel-mesh-number-450-32um" TargetMode="External"/><Relationship Id="rId60" Type="http://schemas.openxmlformats.org/officeDocument/2006/relationships/hyperlink" Target="https://www.merazet.pl/produkt/suszarka-fd-56-binder-z-wymuszonym-obiegiem-powietrza/" TargetMode="External"/><Relationship Id="rId69" Type="http://schemas.openxmlformats.org/officeDocument/2006/relationships/hyperlink" Target="https://www.neolab.de/en/siebgewebe-neolab-siebgewebe-polyester-monolen-maschenweite-70-m-100-x-102-cm-2-4068" TargetMode="External"/><Relationship Id="rId51" Type="http://schemas.openxmlformats.org/officeDocument/2006/relationships/hyperlink" Target="https://chemist.eu/pl/catalog/glass-reactor/jacketed-glass-reactor/1l-jacketed-glass-reactor" TargetMode="External"/><Relationship Id="rId50" Type="http://schemas.openxmlformats.org/officeDocument/2006/relationships/hyperlink" Target="https://pl.aliexpress.com/item/1005006646881162.html" TargetMode="External"/><Relationship Id="rId53" Type="http://schemas.openxmlformats.org/officeDocument/2006/relationships/hyperlink" Target="https://www.bionovo.pl/p/mieszadla-magnetyczne-guardian-3000-z-grzaniem-ohaus/" TargetMode="External"/><Relationship Id="rId52" Type="http://schemas.openxmlformats.org/officeDocument/2006/relationships/hyperlink" Target="https://pl.aliexpress.com/i/1005005356158437.html" TargetMode="External"/><Relationship Id="rId55" Type="http://schemas.openxmlformats.org/officeDocument/2006/relationships/hyperlink" Target="https://www.ika.com/pl/Produkty-LabEq/Mieszadla-magnetyczne-pg188/RH-basic-2-3339000/" TargetMode="External"/><Relationship Id="rId54" Type="http://schemas.openxmlformats.org/officeDocument/2006/relationships/hyperlink" Target="https://www.profishop.com/pl/p/mieszado-magnetyczne-allpax-z-pyt-grzejn-10015950?number=AL21-716&amp;srsltid=AfmBOoqTFeWrBh5cB1Lz6k7aodnkztgDqMxkCTtp4dlrMmoNO1F4XGyAREU" TargetMode="External"/><Relationship Id="rId160" Type="http://schemas.openxmlformats.org/officeDocument/2006/relationships/vmlDrawing" Target="../drawings/vmlDrawing2.vml"/><Relationship Id="rId57" Type="http://schemas.openxmlformats.org/officeDocument/2006/relationships/hyperlink" Target="https://alchem.com.pl/homogenizator-laboratoryjny-ov-625-digital-w-komplecie-ze-staytwem-h-koncowka-uniwersalna-d20-s20c-p-r20s-i-zestawem-narzedzi-do-demontazu-koncowki.html" TargetMode="External"/><Relationship Id="rId56" Type="http://schemas.openxmlformats.org/officeDocument/2006/relationships/hyperlink" Target="https://www.bionovo.pl/p/homogenizator-t-25-digital-ultra-turrax/" TargetMode="External"/><Relationship Id="rId159" Type="http://schemas.openxmlformats.org/officeDocument/2006/relationships/drawing" Target="../drawings/drawing4.xml"/><Relationship Id="rId59" Type="http://schemas.openxmlformats.org/officeDocument/2006/relationships/hyperlink" Target="https://www.merazet.pl/produkt/suszarka-z-wymuszonym-obiegiem-fds-56/" TargetMode="External"/><Relationship Id="rId154" Type="http://schemas.openxmlformats.org/officeDocument/2006/relationships/hyperlink" Target="https://puszki24.pl/puszki_metalowe" TargetMode="External"/><Relationship Id="rId58" Type="http://schemas.openxmlformats.org/officeDocument/2006/relationships/hyperlink" Target="https://www.ika.com/pl/Produkty-LabEq/Homogenizatory-pg177/T-25-easy-clean-control-ULTRA-TURRAX-25002500/" TargetMode="External"/><Relationship Id="rId153" Type="http://schemas.openxmlformats.org/officeDocument/2006/relationships/hyperlink" Target="https://e-puszka.pl/pl/10663-Pojemniki-na-lakiery-i-farby" TargetMode="External"/><Relationship Id="rId152" Type="http://schemas.openxmlformats.org/officeDocument/2006/relationships/hyperlink" Target="https://puszki24.pl/puszki_metalowe" TargetMode="External"/><Relationship Id="rId151" Type="http://schemas.openxmlformats.org/officeDocument/2006/relationships/hyperlink" Target="https://e-puszka.pl/pl/10663-Pojemniki-na-lakiery-i-farby" TargetMode="External"/><Relationship Id="rId158" Type="http://schemas.openxmlformats.org/officeDocument/2006/relationships/hyperlink" Target="https://www.i-apteka.pl/product-pol-2446-STRZYKAWKA-100ml-x-1szt.html" TargetMode="External"/><Relationship Id="rId157" Type="http://schemas.openxmlformats.org/officeDocument/2006/relationships/hyperlink" Target="https://www.seni24.pl/strzykawki/_Pojemno%C5%9B%C4%87-100_ml" TargetMode="External"/><Relationship Id="rId156" Type="http://schemas.openxmlformats.org/officeDocument/2006/relationships/hyperlink" Target="https://limedic.pl/pl/p/Strzykawka-cewnikowa-100-ml-JANETA/44" TargetMode="External"/><Relationship Id="rId155" Type="http://schemas.openxmlformats.org/officeDocument/2006/relationships/hyperlink" Target="https://e-puszka.pl/pl/10663-Pojemniki-na-lakiery-i-farb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2" max="2" width="100.57"/>
  </cols>
  <sheetData>
    <row r="1" ht="35.25" customHeight="1">
      <c r="A1" s="1"/>
      <c r="B1" s="2" t="s">
        <v>0</v>
      </c>
    </row>
    <row r="2" ht="35.25" customHeight="1">
      <c r="A2" s="3" t="b">
        <v>0</v>
      </c>
      <c r="B2" s="4" t="s">
        <v>1</v>
      </c>
    </row>
    <row r="3" ht="35.25" customHeight="1">
      <c r="A3" s="1"/>
      <c r="B3" s="2" t="s">
        <v>2</v>
      </c>
    </row>
    <row r="4" ht="35.25" customHeight="1">
      <c r="A4" s="3" t="b">
        <v>0</v>
      </c>
      <c r="B4" s="3" t="s">
        <v>3</v>
      </c>
    </row>
    <row r="5" ht="35.25" customHeight="1">
      <c r="A5" s="3" t="b">
        <v>0</v>
      </c>
      <c r="B5" s="3" t="s">
        <v>4</v>
      </c>
    </row>
    <row r="6" ht="35.25" customHeight="1">
      <c r="A6" s="3" t="b">
        <v>0</v>
      </c>
      <c r="B6" s="3" t="s">
        <v>5</v>
      </c>
    </row>
    <row r="7" ht="35.25" customHeight="1">
      <c r="A7" s="3" t="b">
        <v>0</v>
      </c>
      <c r="B7" s="3" t="s">
        <v>6</v>
      </c>
    </row>
    <row r="8" ht="35.25" customHeight="1">
      <c r="A8" s="3" t="b">
        <v>0</v>
      </c>
      <c r="B8" s="3" t="s">
        <v>7</v>
      </c>
    </row>
    <row r="9" ht="35.25" customHeight="1">
      <c r="A9" s="1"/>
      <c r="B9" s="2" t="s">
        <v>8</v>
      </c>
    </row>
    <row r="10" ht="35.25" customHeight="1">
      <c r="A10" s="3" t="b">
        <v>0</v>
      </c>
      <c r="B10" s="4" t="s">
        <v>9</v>
      </c>
    </row>
    <row r="11" ht="35.25" customHeight="1">
      <c r="A11" s="3" t="b">
        <v>0</v>
      </c>
      <c r="B11" s="3" t="s">
        <v>10</v>
      </c>
    </row>
    <row r="12" ht="35.25" customHeight="1">
      <c r="A12" s="3" t="b">
        <v>0</v>
      </c>
      <c r="B12" s="3" t="s">
        <v>11</v>
      </c>
    </row>
    <row r="13" ht="72.0" customHeight="1">
      <c r="A13" s="3" t="b">
        <v>0</v>
      </c>
      <c r="B13" s="3" t="s">
        <v>12</v>
      </c>
    </row>
    <row r="14" ht="35.25" customHeight="1">
      <c r="A14" s="3" t="b">
        <v>0</v>
      </c>
      <c r="B14" s="3" t="s">
        <v>13</v>
      </c>
    </row>
    <row r="15" ht="35.25" customHeight="1">
      <c r="A15" s="3" t="b">
        <v>0</v>
      </c>
      <c r="B15" s="3" t="s">
        <v>14</v>
      </c>
    </row>
    <row r="16" ht="35.25" customHeight="1">
      <c r="A16" s="3" t="b">
        <v>0</v>
      </c>
      <c r="B16" s="4" t="s">
        <v>15</v>
      </c>
    </row>
  </sheetData>
  <hyperlinks>
    <hyperlink display="Opisz zadania w zakładce &quot;Zadania&quot; - wskaż czas ich trwania i rodzaj prac. Tytuł zadania może się jeszcze zmienić, natomiast z punktu widzenia budżetu ważne są ich numery, rodzaj prac i czas trwania." location="zadania!A1" ref="B2"/>
    <hyperlink display="Zidentyfikuj wszystkie koszty we wszystkich zadaniach i porównaj je z katalogiem kosztów kwalifikowalnych. Jeśli masz wątpliwość skontaktuj się z osobą odpowiedzialną za opracowanie budżetu w Twoim projekcie (Grantera)." location="katalog!A1" ref="B10"/>
    <hyperlink display="Dla każdego kosztu proszę o wskazanie trzech ofert do szacowania ceny. W zakładce przykłady znajdują się pomocne informacje." location="'przykłady'!A1" ref="B1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10.86"/>
    <col customWidth="1" min="3" max="3" width="8.57"/>
    <col customWidth="1" min="4" max="4" width="10.0"/>
    <col customWidth="1" min="5" max="5" width="19.86"/>
    <col customWidth="1" min="6" max="6" width="20.86"/>
  </cols>
  <sheetData>
    <row r="1" ht="24.75" customHeight="1">
      <c r="A1" s="5" t="s">
        <v>16</v>
      </c>
      <c r="B1" s="5" t="s">
        <v>17</v>
      </c>
      <c r="C1" s="5" t="s">
        <v>18</v>
      </c>
      <c r="D1" s="5"/>
      <c r="E1" s="5" t="s">
        <v>19</v>
      </c>
      <c r="F1" s="5" t="s">
        <v>20</v>
      </c>
    </row>
    <row r="2" ht="51.0" customHeight="1">
      <c r="A2" s="6" t="s">
        <v>21</v>
      </c>
      <c r="B2" s="7" t="s">
        <v>22</v>
      </c>
      <c r="C2" s="7" t="s">
        <v>23</v>
      </c>
      <c r="D2" s="8">
        <f t="shared" ref="D2:D6" si="1">(F2-E2)/30</f>
        <v>6.033333333</v>
      </c>
      <c r="E2" s="9">
        <v>45931.0</v>
      </c>
      <c r="F2" s="10">
        <v>46112.0</v>
      </c>
    </row>
    <row r="3" ht="51.0" customHeight="1">
      <c r="A3" s="11" t="s">
        <v>24</v>
      </c>
      <c r="B3" s="7" t="s">
        <v>22</v>
      </c>
      <c r="C3" s="7" t="s">
        <v>25</v>
      </c>
      <c r="D3" s="8">
        <f t="shared" si="1"/>
        <v>6.066666667</v>
      </c>
      <c r="E3" s="9">
        <v>46113.0</v>
      </c>
      <c r="F3" s="9">
        <v>46295.0</v>
      </c>
    </row>
    <row r="4" ht="51.0" customHeight="1">
      <c r="A4" s="12" t="s">
        <v>26</v>
      </c>
      <c r="B4" s="7" t="s">
        <v>22</v>
      </c>
      <c r="C4" s="7" t="s">
        <v>27</v>
      </c>
      <c r="D4" s="8">
        <f t="shared" si="1"/>
        <v>6.033333333</v>
      </c>
      <c r="E4" s="9">
        <v>46296.0</v>
      </c>
      <c r="F4" s="9">
        <v>46477.0</v>
      </c>
    </row>
    <row r="5" ht="51.0" customHeight="1">
      <c r="A5" s="12" t="s">
        <v>28</v>
      </c>
      <c r="B5" s="13" t="s">
        <v>29</v>
      </c>
      <c r="C5" s="7" t="s">
        <v>30</v>
      </c>
      <c r="D5" s="8">
        <f t="shared" si="1"/>
        <v>6.066666667</v>
      </c>
      <c r="E5" s="9">
        <v>46478.0</v>
      </c>
      <c r="F5" s="9">
        <v>46660.0</v>
      </c>
    </row>
    <row r="6" ht="59.25" customHeight="1">
      <c r="A6" s="12" t="s">
        <v>31</v>
      </c>
      <c r="B6" s="7" t="s">
        <v>29</v>
      </c>
      <c r="C6" s="7" t="s">
        <v>32</v>
      </c>
      <c r="D6" s="8">
        <f t="shared" si="1"/>
        <v>4.066666667</v>
      </c>
      <c r="E6" s="9">
        <v>46661.0</v>
      </c>
      <c r="F6" s="9">
        <v>46783.0</v>
      </c>
    </row>
    <row r="7" ht="51.0" customHeight="1">
      <c r="A7" s="11"/>
      <c r="B7" s="7"/>
      <c r="C7" s="7"/>
      <c r="D7" s="8">
        <f>SUM(D2:D6)</f>
        <v>28.26666667</v>
      </c>
      <c r="E7" s="7"/>
      <c r="F7" s="7"/>
    </row>
    <row r="8" ht="51.0" customHeight="1">
      <c r="A8" s="11"/>
      <c r="B8" s="7"/>
      <c r="C8" s="7" t="s">
        <v>33</v>
      </c>
      <c r="D8" s="7"/>
      <c r="E8" s="7" t="s">
        <v>34</v>
      </c>
      <c r="F8" s="7" t="s">
        <v>34</v>
      </c>
    </row>
    <row r="9" ht="51.0" customHeight="1">
      <c r="A9" s="11"/>
      <c r="B9" s="7"/>
      <c r="C9" s="7" t="s">
        <v>35</v>
      </c>
      <c r="D9" s="7"/>
      <c r="E9" s="7" t="s">
        <v>34</v>
      </c>
      <c r="F9" s="7" t="s">
        <v>34</v>
      </c>
    </row>
    <row r="10" ht="51.0" customHeight="1">
      <c r="A10" s="14"/>
      <c r="B10" s="7"/>
      <c r="C10" s="7" t="s">
        <v>36</v>
      </c>
      <c r="D10" s="7"/>
      <c r="E10" s="7" t="s">
        <v>34</v>
      </c>
      <c r="F10" s="7" t="s">
        <v>34</v>
      </c>
    </row>
  </sheetData>
  <dataValidations>
    <dataValidation type="list" allowBlank="1" showErrorMessage="1" sqref="B2:B10">
      <formula1>"przemysłowe,rozwojowe"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14"/>
    <col customWidth="1" min="2" max="2" width="38.86"/>
    <col customWidth="1" min="3" max="3" width="13.71"/>
    <col customWidth="1" min="4" max="4" width="45.86"/>
    <col customWidth="1" min="5" max="5" width="17.86"/>
    <col customWidth="1" min="6" max="6" width="14.86"/>
    <col customWidth="1" min="7" max="7" width="11.86"/>
    <col customWidth="1" min="8" max="8" width="10.43"/>
    <col customWidth="1" min="9" max="9" width="7.57"/>
    <col customWidth="1" min="10" max="10" width="11.29"/>
    <col customWidth="1" min="11" max="11" width="44.86"/>
  </cols>
  <sheetData>
    <row r="1">
      <c r="A1" s="15"/>
      <c r="B1" s="16" t="s">
        <v>37</v>
      </c>
      <c r="H1" s="17"/>
      <c r="I1" s="18"/>
      <c r="J1" s="17"/>
      <c r="K1" s="17"/>
    </row>
    <row r="2" ht="54.0" customHeight="1">
      <c r="A2" s="15" t="s">
        <v>38</v>
      </c>
      <c r="B2" s="17" t="s">
        <v>39</v>
      </c>
      <c r="C2" s="17" t="s">
        <v>40</v>
      </c>
      <c r="D2" s="17" t="s">
        <v>41</v>
      </c>
      <c r="E2" s="17" t="s">
        <v>42</v>
      </c>
      <c r="F2" s="17" t="s">
        <v>43</v>
      </c>
      <c r="G2" s="19" t="s">
        <v>44</v>
      </c>
      <c r="H2" s="17" t="s">
        <v>45</v>
      </c>
      <c r="I2" s="18" t="s">
        <v>46</v>
      </c>
      <c r="J2" s="17"/>
      <c r="K2" s="17" t="s">
        <v>47</v>
      </c>
    </row>
    <row r="3" ht="62.25" customHeight="1">
      <c r="A3" s="20"/>
      <c r="B3" s="21" t="s">
        <v>48</v>
      </c>
      <c r="C3" s="22" t="s">
        <v>23</v>
      </c>
      <c r="D3" s="23" t="s">
        <v>49</v>
      </c>
      <c r="E3" s="24" t="s">
        <v>50</v>
      </c>
      <c r="F3" s="25">
        <v>13000.0</v>
      </c>
      <c r="G3" s="26">
        <f t="shared" ref="G3:G27" si="1">J3*I3</f>
        <v>54903.33333</v>
      </c>
      <c r="H3" s="27">
        <v>0.7</v>
      </c>
      <c r="I3" s="28">
        <f t="shared" ref="I3:I7" si="2">$B$34</f>
        <v>6.033333333</v>
      </c>
      <c r="J3" s="26">
        <f t="shared" ref="J3:J27" si="3">SUM(F3*H3)</f>
        <v>9100</v>
      </c>
      <c r="K3" s="29" t="s">
        <v>51</v>
      </c>
    </row>
    <row r="4" ht="52.5" customHeight="1">
      <c r="A4" s="30" t="s">
        <v>52</v>
      </c>
      <c r="B4" s="31" t="s">
        <v>53</v>
      </c>
      <c r="C4" s="22" t="s">
        <v>23</v>
      </c>
      <c r="D4" s="23" t="s">
        <v>54</v>
      </c>
      <c r="E4" s="24" t="s">
        <v>50</v>
      </c>
      <c r="F4" s="25">
        <v>11000.0</v>
      </c>
      <c r="G4" s="26">
        <f t="shared" si="1"/>
        <v>46456.66667</v>
      </c>
      <c r="H4" s="27">
        <v>0.7</v>
      </c>
      <c r="I4" s="28">
        <f t="shared" si="2"/>
        <v>6.033333333</v>
      </c>
      <c r="J4" s="26">
        <f t="shared" si="3"/>
        <v>7700</v>
      </c>
      <c r="K4" s="29" t="s">
        <v>55</v>
      </c>
    </row>
    <row r="5" ht="29.25" customHeight="1">
      <c r="A5" s="30" t="s">
        <v>56</v>
      </c>
      <c r="B5" s="31" t="s">
        <v>57</v>
      </c>
      <c r="C5" s="22" t="s">
        <v>23</v>
      </c>
      <c r="D5" s="27" t="s">
        <v>58</v>
      </c>
      <c r="E5" s="24" t="s">
        <v>50</v>
      </c>
      <c r="F5" s="25">
        <v>7048.62</v>
      </c>
      <c r="G5" s="26">
        <f t="shared" si="1"/>
        <v>25516.0044</v>
      </c>
      <c r="H5" s="23">
        <v>0.6</v>
      </c>
      <c r="I5" s="28">
        <f t="shared" si="2"/>
        <v>6.033333333</v>
      </c>
      <c r="J5" s="26">
        <f t="shared" si="3"/>
        <v>4229.172</v>
      </c>
      <c r="K5" s="29" t="s">
        <v>59</v>
      </c>
    </row>
    <row r="6" ht="44.25" customHeight="1">
      <c r="A6" s="20"/>
      <c r="B6" s="21" t="s">
        <v>60</v>
      </c>
      <c r="C6" s="22" t="s">
        <v>23</v>
      </c>
      <c r="D6" s="27" t="s">
        <v>61</v>
      </c>
      <c r="E6" s="24" t="s">
        <v>50</v>
      </c>
      <c r="F6" s="25">
        <v>7048.62</v>
      </c>
      <c r="G6" s="26">
        <f t="shared" si="1"/>
        <v>21263.337</v>
      </c>
      <c r="H6" s="23">
        <v>0.5</v>
      </c>
      <c r="I6" s="28">
        <f t="shared" si="2"/>
        <v>6.033333333</v>
      </c>
      <c r="J6" s="26">
        <f t="shared" si="3"/>
        <v>3524.31</v>
      </c>
      <c r="K6" s="29" t="s">
        <v>62</v>
      </c>
    </row>
    <row r="7" ht="63.0" customHeight="1">
      <c r="A7" s="32" t="s">
        <v>63</v>
      </c>
      <c r="B7" s="33" t="s">
        <v>64</v>
      </c>
      <c r="C7" s="34" t="s">
        <v>23</v>
      </c>
      <c r="D7" s="35" t="s">
        <v>65</v>
      </c>
      <c r="E7" s="36" t="s">
        <v>50</v>
      </c>
      <c r="F7" s="37">
        <v>11000.0</v>
      </c>
      <c r="G7" s="38">
        <f t="shared" si="1"/>
        <v>66366.66667</v>
      </c>
      <c r="H7" s="35">
        <v>1.0</v>
      </c>
      <c r="I7" s="39">
        <f t="shared" si="2"/>
        <v>6.033333333</v>
      </c>
      <c r="J7" s="38">
        <f t="shared" si="3"/>
        <v>11000</v>
      </c>
      <c r="K7" s="40" t="s">
        <v>66</v>
      </c>
    </row>
    <row r="8" ht="57.75" customHeight="1">
      <c r="A8" s="30"/>
      <c r="B8" s="41" t="s">
        <v>48</v>
      </c>
      <c r="C8" s="22" t="s">
        <v>25</v>
      </c>
      <c r="D8" s="23" t="s">
        <v>49</v>
      </c>
      <c r="E8" s="24" t="s">
        <v>50</v>
      </c>
      <c r="F8" s="25">
        <v>13000.0</v>
      </c>
      <c r="G8" s="26">
        <f t="shared" si="1"/>
        <v>55206.66667</v>
      </c>
      <c r="H8" s="27">
        <v>0.7</v>
      </c>
      <c r="I8" s="28">
        <f t="shared" ref="I8:I12" si="4">$B$35</f>
        <v>6.066666667</v>
      </c>
      <c r="J8" s="26">
        <f t="shared" si="3"/>
        <v>9100</v>
      </c>
      <c r="K8" s="29" t="s">
        <v>67</v>
      </c>
    </row>
    <row r="9" ht="51.75" customHeight="1">
      <c r="A9" s="30" t="s">
        <v>52</v>
      </c>
      <c r="B9" s="31" t="s">
        <v>53</v>
      </c>
      <c r="C9" s="22" t="s">
        <v>25</v>
      </c>
      <c r="D9" s="27" t="s">
        <v>68</v>
      </c>
      <c r="E9" s="24" t="s">
        <v>50</v>
      </c>
      <c r="F9" s="25">
        <v>11000.0</v>
      </c>
      <c r="G9" s="26">
        <f t="shared" si="1"/>
        <v>66733.33333</v>
      </c>
      <c r="H9" s="27">
        <v>1.0</v>
      </c>
      <c r="I9" s="28">
        <f t="shared" si="4"/>
        <v>6.066666667</v>
      </c>
      <c r="J9" s="26">
        <f t="shared" si="3"/>
        <v>11000</v>
      </c>
      <c r="K9" s="29" t="s">
        <v>69</v>
      </c>
    </row>
    <row r="10" ht="38.25" customHeight="1">
      <c r="A10" s="30" t="s">
        <v>70</v>
      </c>
      <c r="B10" s="31" t="s">
        <v>57</v>
      </c>
      <c r="C10" s="22" t="s">
        <v>25</v>
      </c>
      <c r="D10" s="27" t="s">
        <v>71</v>
      </c>
      <c r="E10" s="24" t="s">
        <v>50</v>
      </c>
      <c r="F10" s="25">
        <v>7048.62</v>
      </c>
      <c r="G10" s="26">
        <f t="shared" si="1"/>
        <v>42761.628</v>
      </c>
      <c r="H10" s="27">
        <v>1.0</v>
      </c>
      <c r="I10" s="28">
        <f t="shared" si="4"/>
        <v>6.066666667</v>
      </c>
      <c r="J10" s="26">
        <f t="shared" si="3"/>
        <v>7048.62</v>
      </c>
      <c r="K10" s="29" t="s">
        <v>72</v>
      </c>
    </row>
    <row r="11" ht="56.25" customHeight="1">
      <c r="A11" s="20"/>
      <c r="B11" s="21" t="s">
        <v>60</v>
      </c>
      <c r="C11" s="22" t="s">
        <v>25</v>
      </c>
      <c r="D11" s="27" t="s">
        <v>73</v>
      </c>
      <c r="E11" s="24" t="s">
        <v>50</v>
      </c>
      <c r="F11" s="25">
        <v>7048.62</v>
      </c>
      <c r="G11" s="26">
        <f t="shared" si="1"/>
        <v>21380.814</v>
      </c>
      <c r="H11" s="23">
        <v>0.5</v>
      </c>
      <c r="I11" s="28">
        <f t="shared" si="4"/>
        <v>6.066666667</v>
      </c>
      <c r="J11" s="26">
        <f t="shared" si="3"/>
        <v>3524.31</v>
      </c>
      <c r="K11" s="29" t="s">
        <v>74</v>
      </c>
    </row>
    <row r="12" ht="68.25" customHeight="1">
      <c r="A12" s="32" t="s">
        <v>63</v>
      </c>
      <c r="B12" s="33" t="s">
        <v>64</v>
      </c>
      <c r="C12" s="34" t="s">
        <v>27</v>
      </c>
      <c r="D12" s="42" t="s">
        <v>75</v>
      </c>
      <c r="E12" s="36" t="s">
        <v>50</v>
      </c>
      <c r="F12" s="37">
        <v>11000.0</v>
      </c>
      <c r="G12" s="38">
        <f t="shared" si="1"/>
        <v>66733.33333</v>
      </c>
      <c r="H12" s="42">
        <v>1.0</v>
      </c>
      <c r="I12" s="39">
        <f t="shared" si="4"/>
        <v>6.066666667</v>
      </c>
      <c r="J12" s="38">
        <f t="shared" si="3"/>
        <v>11000</v>
      </c>
      <c r="K12" s="40" t="s">
        <v>76</v>
      </c>
    </row>
    <row r="13" ht="69.0" customHeight="1">
      <c r="A13" s="43"/>
      <c r="B13" s="44" t="s">
        <v>48</v>
      </c>
      <c r="C13" s="22" t="s">
        <v>27</v>
      </c>
      <c r="D13" s="23" t="s">
        <v>77</v>
      </c>
      <c r="E13" s="24" t="s">
        <v>50</v>
      </c>
      <c r="F13" s="25">
        <v>13000.0</v>
      </c>
      <c r="G13" s="26">
        <f t="shared" si="1"/>
        <v>78433.33333</v>
      </c>
      <c r="H13" s="27">
        <v>1.0</v>
      </c>
      <c r="I13" s="28">
        <f t="shared" ref="I13:I17" si="5">$B$36</f>
        <v>6.033333333</v>
      </c>
      <c r="J13" s="26">
        <f t="shared" si="3"/>
        <v>13000</v>
      </c>
      <c r="K13" s="29" t="s">
        <v>78</v>
      </c>
    </row>
    <row r="14" ht="78.75" customHeight="1">
      <c r="A14" s="30" t="s">
        <v>52</v>
      </c>
      <c r="B14" s="31" t="s">
        <v>53</v>
      </c>
      <c r="C14" s="22" t="s">
        <v>27</v>
      </c>
      <c r="D14" s="27" t="s">
        <v>79</v>
      </c>
      <c r="E14" s="24" t="s">
        <v>50</v>
      </c>
      <c r="F14" s="25">
        <v>11000.0</v>
      </c>
      <c r="G14" s="26">
        <f t="shared" si="1"/>
        <v>46456.66667</v>
      </c>
      <c r="H14" s="27">
        <v>0.7</v>
      </c>
      <c r="I14" s="28">
        <f t="shared" si="5"/>
        <v>6.033333333</v>
      </c>
      <c r="J14" s="26">
        <f t="shared" si="3"/>
        <v>7700</v>
      </c>
      <c r="K14" s="29" t="s">
        <v>80</v>
      </c>
    </row>
    <row r="15" ht="58.5" customHeight="1">
      <c r="A15" s="30" t="s">
        <v>70</v>
      </c>
      <c r="B15" s="31" t="s">
        <v>57</v>
      </c>
      <c r="C15" s="22" t="s">
        <v>27</v>
      </c>
      <c r="D15" s="27" t="s">
        <v>81</v>
      </c>
      <c r="E15" s="24" t="s">
        <v>50</v>
      </c>
      <c r="F15" s="25">
        <v>7048.62</v>
      </c>
      <c r="G15" s="26">
        <f t="shared" si="1"/>
        <v>21263.337</v>
      </c>
      <c r="H15" s="23">
        <v>0.5</v>
      </c>
      <c r="I15" s="28">
        <f t="shared" si="5"/>
        <v>6.033333333</v>
      </c>
      <c r="J15" s="26">
        <f t="shared" si="3"/>
        <v>3524.31</v>
      </c>
      <c r="K15" s="29" t="s">
        <v>82</v>
      </c>
    </row>
    <row r="16" ht="44.25" customHeight="1">
      <c r="A16" s="20"/>
      <c r="B16" s="21" t="s">
        <v>60</v>
      </c>
      <c r="C16" s="22" t="s">
        <v>27</v>
      </c>
      <c r="D16" s="27" t="s">
        <v>83</v>
      </c>
      <c r="E16" s="24" t="s">
        <v>50</v>
      </c>
      <c r="F16" s="25">
        <v>7048.62</v>
      </c>
      <c r="G16" s="26">
        <f t="shared" si="1"/>
        <v>21263.337</v>
      </c>
      <c r="H16" s="23">
        <v>0.5</v>
      </c>
      <c r="I16" s="28">
        <f t="shared" si="5"/>
        <v>6.033333333</v>
      </c>
      <c r="J16" s="26">
        <f t="shared" si="3"/>
        <v>3524.31</v>
      </c>
      <c r="K16" s="29" t="s">
        <v>84</v>
      </c>
    </row>
    <row r="17" ht="78.0" customHeight="1">
      <c r="A17" s="32" t="s">
        <v>63</v>
      </c>
      <c r="B17" s="33" t="s">
        <v>64</v>
      </c>
      <c r="C17" s="34" t="s">
        <v>27</v>
      </c>
      <c r="D17" s="35" t="s">
        <v>85</v>
      </c>
      <c r="E17" s="36" t="s">
        <v>50</v>
      </c>
      <c r="F17" s="37">
        <v>11000.0</v>
      </c>
      <c r="G17" s="26">
        <f t="shared" si="1"/>
        <v>66366.66667</v>
      </c>
      <c r="H17" s="42">
        <v>1.0</v>
      </c>
      <c r="I17" s="28">
        <f t="shared" si="5"/>
        <v>6.033333333</v>
      </c>
      <c r="J17" s="38">
        <f t="shared" si="3"/>
        <v>11000</v>
      </c>
      <c r="K17" s="40" t="s">
        <v>86</v>
      </c>
    </row>
    <row r="18" ht="76.5" customHeight="1">
      <c r="A18" s="43"/>
      <c r="B18" s="44" t="s">
        <v>48</v>
      </c>
      <c r="C18" s="22" t="s">
        <v>30</v>
      </c>
      <c r="D18" s="23" t="s">
        <v>87</v>
      </c>
      <c r="E18" s="24" t="s">
        <v>50</v>
      </c>
      <c r="F18" s="25">
        <v>13000.0</v>
      </c>
      <c r="G18" s="26">
        <f t="shared" si="1"/>
        <v>55206.66667</v>
      </c>
      <c r="H18" s="27">
        <v>0.7</v>
      </c>
      <c r="I18" s="28">
        <f t="shared" ref="I18:I22" si="6">$B$37</f>
        <v>6.066666667</v>
      </c>
      <c r="J18" s="26">
        <f t="shared" si="3"/>
        <v>9100</v>
      </c>
      <c r="K18" s="29" t="s">
        <v>88</v>
      </c>
    </row>
    <row r="19" ht="84.75" customHeight="1">
      <c r="A19" s="30" t="s">
        <v>52</v>
      </c>
      <c r="B19" s="31" t="s">
        <v>53</v>
      </c>
      <c r="C19" s="22" t="s">
        <v>30</v>
      </c>
      <c r="D19" s="27" t="s">
        <v>89</v>
      </c>
      <c r="E19" s="24" t="s">
        <v>50</v>
      </c>
      <c r="F19" s="25">
        <v>11000.0</v>
      </c>
      <c r="G19" s="26">
        <f t="shared" si="1"/>
        <v>33366.66667</v>
      </c>
      <c r="H19" s="27">
        <v>0.5</v>
      </c>
      <c r="I19" s="28">
        <f t="shared" si="6"/>
        <v>6.066666667</v>
      </c>
      <c r="J19" s="26">
        <f t="shared" si="3"/>
        <v>5500</v>
      </c>
      <c r="K19" s="29" t="s">
        <v>90</v>
      </c>
    </row>
    <row r="20" ht="87.75" customHeight="1">
      <c r="A20" s="30" t="s">
        <v>70</v>
      </c>
      <c r="B20" s="31" t="s">
        <v>57</v>
      </c>
      <c r="C20" s="22" t="s">
        <v>30</v>
      </c>
      <c r="D20" s="27" t="s">
        <v>91</v>
      </c>
      <c r="E20" s="24" t="s">
        <v>50</v>
      </c>
      <c r="F20" s="25">
        <v>7048.62</v>
      </c>
      <c r="G20" s="26">
        <f t="shared" si="1"/>
        <v>29933.1396</v>
      </c>
      <c r="H20" s="23">
        <v>0.7</v>
      </c>
      <c r="I20" s="28">
        <f t="shared" si="6"/>
        <v>6.066666667</v>
      </c>
      <c r="J20" s="26">
        <f t="shared" si="3"/>
        <v>4934.034</v>
      </c>
      <c r="K20" s="29" t="s">
        <v>92</v>
      </c>
    </row>
    <row r="21" ht="48.75" customHeight="1">
      <c r="A21" s="20"/>
      <c r="B21" s="21" t="s">
        <v>60</v>
      </c>
      <c r="C21" s="22" t="s">
        <v>30</v>
      </c>
      <c r="D21" s="27" t="s">
        <v>83</v>
      </c>
      <c r="E21" s="24" t="s">
        <v>50</v>
      </c>
      <c r="F21" s="25">
        <v>7048.62</v>
      </c>
      <c r="G21" s="26">
        <f t="shared" si="1"/>
        <v>21380.814</v>
      </c>
      <c r="H21" s="23">
        <v>0.5</v>
      </c>
      <c r="I21" s="28">
        <f t="shared" si="6"/>
        <v>6.066666667</v>
      </c>
      <c r="J21" s="26">
        <f t="shared" si="3"/>
        <v>3524.31</v>
      </c>
      <c r="K21" s="29" t="s">
        <v>93</v>
      </c>
    </row>
    <row r="22">
      <c r="A22" s="45" t="s">
        <v>63</v>
      </c>
      <c r="B22" s="46" t="s">
        <v>64</v>
      </c>
      <c r="C22" s="47" t="s">
        <v>30</v>
      </c>
      <c r="D22" s="48" t="s">
        <v>94</v>
      </c>
      <c r="E22" s="49" t="s">
        <v>50</v>
      </c>
      <c r="F22" s="50">
        <v>11000.0</v>
      </c>
      <c r="G22" s="26">
        <f t="shared" si="1"/>
        <v>66733.33333</v>
      </c>
      <c r="H22" s="51">
        <v>1.0</v>
      </c>
      <c r="I22" s="28">
        <f t="shared" si="6"/>
        <v>6.066666667</v>
      </c>
      <c r="J22" s="38">
        <f t="shared" si="3"/>
        <v>11000</v>
      </c>
      <c r="K22" s="40" t="s">
        <v>95</v>
      </c>
    </row>
    <row r="23" ht="68.25" customHeight="1">
      <c r="A23" s="43"/>
      <c r="B23" s="44" t="s">
        <v>48</v>
      </c>
      <c r="C23" s="22" t="s">
        <v>32</v>
      </c>
      <c r="D23" s="27" t="s">
        <v>96</v>
      </c>
      <c r="E23" s="24" t="s">
        <v>50</v>
      </c>
      <c r="F23" s="25">
        <v>13000.0</v>
      </c>
      <c r="G23" s="26">
        <f t="shared" si="1"/>
        <v>52866.66667</v>
      </c>
      <c r="H23" s="27">
        <v>1.0</v>
      </c>
      <c r="I23" s="28">
        <f t="shared" ref="I23:I27" si="7">$B$38</f>
        <v>4.066666667</v>
      </c>
      <c r="J23" s="26">
        <f t="shared" si="3"/>
        <v>13000</v>
      </c>
      <c r="K23" s="29" t="s">
        <v>97</v>
      </c>
    </row>
    <row r="24" ht="59.25" customHeight="1">
      <c r="A24" s="30" t="s">
        <v>52</v>
      </c>
      <c r="B24" s="31" t="s">
        <v>53</v>
      </c>
      <c r="C24" s="22" t="s">
        <v>32</v>
      </c>
      <c r="D24" s="27" t="s">
        <v>98</v>
      </c>
      <c r="E24" s="24" t="s">
        <v>50</v>
      </c>
      <c r="F24" s="25">
        <v>11000.0</v>
      </c>
      <c r="G24" s="26">
        <f t="shared" si="1"/>
        <v>13420</v>
      </c>
      <c r="H24" s="27">
        <v>0.3</v>
      </c>
      <c r="I24" s="28">
        <f t="shared" si="7"/>
        <v>4.066666667</v>
      </c>
      <c r="J24" s="26">
        <f t="shared" si="3"/>
        <v>3300</v>
      </c>
      <c r="K24" s="29" t="s">
        <v>99</v>
      </c>
    </row>
    <row r="25">
      <c r="A25" s="30" t="s">
        <v>70</v>
      </c>
      <c r="B25" s="31" t="s">
        <v>57</v>
      </c>
      <c r="C25" s="22" t="s">
        <v>32</v>
      </c>
      <c r="D25" s="27" t="s">
        <v>100</v>
      </c>
      <c r="E25" s="24" t="s">
        <v>50</v>
      </c>
      <c r="F25" s="25">
        <v>7048.62</v>
      </c>
      <c r="G25" s="26">
        <f t="shared" si="1"/>
        <v>14332.194</v>
      </c>
      <c r="H25" s="23">
        <v>0.5</v>
      </c>
      <c r="I25" s="28">
        <f t="shared" si="7"/>
        <v>4.066666667</v>
      </c>
      <c r="J25" s="26">
        <f t="shared" si="3"/>
        <v>3524.31</v>
      </c>
      <c r="K25" s="29" t="s">
        <v>101</v>
      </c>
    </row>
    <row r="26" ht="64.5" customHeight="1">
      <c r="A26" s="20"/>
      <c r="B26" s="21" t="s">
        <v>60</v>
      </c>
      <c r="C26" s="22" t="s">
        <v>32</v>
      </c>
      <c r="D26" s="27" t="s">
        <v>102</v>
      </c>
      <c r="E26" s="24" t="s">
        <v>50</v>
      </c>
      <c r="F26" s="25">
        <v>7048.62</v>
      </c>
      <c r="G26" s="26">
        <f t="shared" si="1"/>
        <v>14332.194</v>
      </c>
      <c r="H26" s="23">
        <v>0.5</v>
      </c>
      <c r="I26" s="28">
        <f t="shared" si="7"/>
        <v>4.066666667</v>
      </c>
      <c r="J26" s="26">
        <f t="shared" si="3"/>
        <v>3524.31</v>
      </c>
      <c r="K26" s="29" t="s">
        <v>103</v>
      </c>
    </row>
    <row r="27" ht="75.0" customHeight="1">
      <c r="A27" s="32" t="s">
        <v>63</v>
      </c>
      <c r="B27" s="33" t="s">
        <v>64</v>
      </c>
      <c r="C27" s="34" t="s">
        <v>32</v>
      </c>
      <c r="D27" s="35" t="s">
        <v>104</v>
      </c>
      <c r="E27" s="36" t="s">
        <v>50</v>
      </c>
      <c r="F27" s="37">
        <v>11000.0</v>
      </c>
      <c r="G27" s="38">
        <f t="shared" si="1"/>
        <v>44733.33333</v>
      </c>
      <c r="H27" s="42">
        <v>1.0</v>
      </c>
      <c r="I27" s="39">
        <f t="shared" si="7"/>
        <v>4.066666667</v>
      </c>
      <c r="J27" s="38">
        <f t="shared" si="3"/>
        <v>11000</v>
      </c>
      <c r="K27" s="40" t="s">
        <v>105</v>
      </c>
    </row>
    <row r="28">
      <c r="A28" s="30"/>
      <c r="B28" s="27"/>
      <c r="C28" s="22"/>
      <c r="D28" s="27"/>
      <c r="E28" s="24"/>
      <c r="F28" s="26">
        <f t="shared" ref="F28:G28" si="8">SUM(F3:F27)</f>
        <v>245486.2</v>
      </c>
      <c r="G28" s="26">
        <f t="shared" si="8"/>
        <v>1047410.132</v>
      </c>
      <c r="H28" s="27"/>
      <c r="I28" s="52"/>
      <c r="J28" s="26">
        <f>SUM(J3:J27)</f>
        <v>184381.996</v>
      </c>
      <c r="K28" s="27"/>
    </row>
    <row r="29">
      <c r="A29" s="30"/>
      <c r="B29" s="27"/>
      <c r="C29" s="22"/>
      <c r="D29" s="27"/>
      <c r="E29" s="24"/>
      <c r="F29" s="27"/>
      <c r="G29" s="26"/>
      <c r="H29" s="27"/>
      <c r="I29" s="52"/>
      <c r="J29" s="27"/>
      <c r="K29" s="27"/>
    </row>
    <row r="30">
      <c r="A30" s="30"/>
      <c r="B30" s="27"/>
      <c r="C30" s="22"/>
      <c r="D30" s="27"/>
      <c r="E30" s="24"/>
      <c r="F30" s="27"/>
      <c r="G30" s="26"/>
      <c r="H30" s="27"/>
      <c r="I30" s="52"/>
      <c r="J30" s="27"/>
      <c r="K30" s="27"/>
    </row>
    <row r="31">
      <c r="A31" s="30"/>
      <c r="B31" s="27"/>
      <c r="C31" s="22"/>
      <c r="D31" s="27"/>
      <c r="E31" s="24"/>
      <c r="F31" s="27"/>
      <c r="G31" s="26"/>
      <c r="H31" s="27"/>
      <c r="I31" s="52"/>
      <c r="J31" s="27"/>
      <c r="K31" s="27"/>
    </row>
    <row r="32">
      <c r="A32" s="32"/>
      <c r="B32" s="35"/>
      <c r="C32" s="34"/>
      <c r="D32" s="35"/>
      <c r="E32" s="36"/>
      <c r="F32" s="35"/>
      <c r="G32" s="38"/>
      <c r="H32" s="35"/>
      <c r="I32" s="53"/>
      <c r="J32" s="35"/>
      <c r="K32" s="35"/>
    </row>
    <row r="33" ht="24.0" customHeight="1">
      <c r="A33" s="30"/>
      <c r="B33" s="27"/>
      <c r="C33" s="22"/>
      <c r="D33" s="22"/>
      <c r="E33" s="24"/>
      <c r="F33" s="27"/>
      <c r="G33" s="26"/>
      <c r="H33" s="27"/>
      <c r="I33" s="52"/>
      <c r="J33" s="27"/>
      <c r="K33" s="27" t="str">
        <f t="shared" ref="K33:K81" si="9">IF(E33="planowany","jeśli pracownik jest planowany do zatrudnienia - proszę uzupełnić","jeśli pracownik jest już zatrudniony - nie dotyczy")</f>
        <v>jeśli pracownik jest już zatrudniony - nie dotyczy</v>
      </c>
    </row>
    <row r="34" ht="24.0" customHeight="1">
      <c r="A34" s="54" t="s">
        <v>106</v>
      </c>
      <c r="B34" s="55">
        <f>zadania!D2</f>
        <v>6.033333333</v>
      </c>
      <c r="C34" s="22"/>
      <c r="D34" s="30" t="s">
        <v>107</v>
      </c>
      <c r="E34" s="24"/>
      <c r="F34" s="26">
        <f t="shared" ref="F34:F38" si="10">G3+G8+G13+G18+G23</f>
        <v>296616.6667</v>
      </c>
      <c r="G34" s="26"/>
      <c r="H34" s="27"/>
      <c r="I34" s="52"/>
      <c r="J34" s="27"/>
      <c r="K34" s="27" t="str">
        <f t="shared" si="9"/>
        <v>jeśli pracownik jest już zatrudniony - nie dotyczy</v>
      </c>
    </row>
    <row r="35" ht="24.0" customHeight="1">
      <c r="A35" s="54" t="s">
        <v>108</v>
      </c>
      <c r="B35" s="55">
        <f>zadania!D3</f>
        <v>6.066666667</v>
      </c>
      <c r="C35" s="22"/>
      <c r="D35" s="30" t="s">
        <v>52</v>
      </c>
      <c r="E35" s="24"/>
      <c r="F35" s="26">
        <f t="shared" si="10"/>
        <v>206433.3333</v>
      </c>
      <c r="G35" s="26"/>
      <c r="H35" s="27"/>
      <c r="I35" s="52"/>
      <c r="J35" s="27"/>
      <c r="K35" s="27" t="str">
        <f t="shared" si="9"/>
        <v>jeśli pracownik jest już zatrudniony - nie dotyczy</v>
      </c>
    </row>
    <row r="36" ht="24.0" customHeight="1">
      <c r="A36" s="54" t="s">
        <v>109</v>
      </c>
      <c r="B36" s="55">
        <f>zadania!D4</f>
        <v>6.033333333</v>
      </c>
      <c r="C36" s="22"/>
      <c r="D36" s="30" t="s">
        <v>70</v>
      </c>
      <c r="E36" s="24"/>
      <c r="F36" s="26">
        <f t="shared" si="10"/>
        <v>133806.303</v>
      </c>
      <c r="G36" s="26"/>
      <c r="H36" s="27"/>
      <c r="I36" s="52"/>
      <c r="J36" s="27"/>
      <c r="K36" s="27" t="str">
        <f t="shared" si="9"/>
        <v>jeśli pracownik jest już zatrudniony - nie dotyczy</v>
      </c>
    </row>
    <row r="37" ht="24.0" customHeight="1">
      <c r="A37" s="54" t="s">
        <v>110</v>
      </c>
      <c r="B37" s="55">
        <f>zadania!D5</f>
        <v>6.066666667</v>
      </c>
      <c r="C37" s="22"/>
      <c r="D37" s="30" t="s">
        <v>111</v>
      </c>
      <c r="E37" s="24"/>
      <c r="F37" s="26">
        <f t="shared" si="10"/>
        <v>99620.496</v>
      </c>
      <c r="G37" s="26"/>
      <c r="H37" s="27"/>
      <c r="I37" s="52"/>
      <c r="J37" s="27"/>
      <c r="K37" s="27" t="str">
        <f t="shared" si="9"/>
        <v>jeśli pracownik jest już zatrudniony - nie dotyczy</v>
      </c>
    </row>
    <row r="38" ht="24.0" customHeight="1">
      <c r="A38" s="54" t="s">
        <v>112</v>
      </c>
      <c r="B38" s="55">
        <f>zadania!D6</f>
        <v>4.066666667</v>
      </c>
      <c r="C38" s="22"/>
      <c r="D38" s="32" t="s">
        <v>63</v>
      </c>
      <c r="E38" s="24"/>
      <c r="F38" s="26">
        <f t="shared" si="10"/>
        <v>310933.3333</v>
      </c>
      <c r="G38" s="26"/>
      <c r="H38" s="27"/>
      <c r="I38" s="52"/>
      <c r="J38" s="27"/>
      <c r="K38" s="27" t="str">
        <f t="shared" si="9"/>
        <v>jeśli pracownik jest już zatrudniony - nie dotyczy</v>
      </c>
    </row>
    <row r="39" ht="24.0" customHeight="1">
      <c r="A39" s="30"/>
      <c r="B39" s="56">
        <f>SUM(B34:B38)</f>
        <v>28.26666667</v>
      </c>
      <c r="C39" s="22"/>
      <c r="D39" s="22"/>
      <c r="E39" s="24"/>
      <c r="F39" s="26">
        <f>SUM(F34:F38)</f>
        <v>1047410.132</v>
      </c>
      <c r="G39" s="26"/>
      <c r="H39" s="27"/>
      <c r="I39" s="52"/>
      <c r="J39" s="27"/>
      <c r="K39" s="27" t="str">
        <f t="shared" si="9"/>
        <v>jeśli pracownik jest już zatrudniony - nie dotyczy</v>
      </c>
    </row>
    <row r="40" ht="24.0" customHeight="1">
      <c r="A40" s="30"/>
      <c r="B40" s="27"/>
      <c r="C40" s="22"/>
      <c r="D40" s="22"/>
      <c r="E40" s="24"/>
      <c r="F40" s="27"/>
      <c r="G40" s="26"/>
      <c r="H40" s="27"/>
      <c r="I40" s="52"/>
      <c r="J40" s="27"/>
      <c r="K40" s="27" t="str">
        <f t="shared" si="9"/>
        <v>jeśli pracownik jest już zatrudniony - nie dotyczy</v>
      </c>
    </row>
    <row r="41" ht="24.0" customHeight="1">
      <c r="A41" s="30"/>
      <c r="B41" s="27"/>
      <c r="C41" s="22"/>
      <c r="D41" s="22"/>
      <c r="E41" s="24"/>
      <c r="F41" s="27"/>
      <c r="G41" s="26"/>
      <c r="H41" s="27"/>
      <c r="I41" s="52"/>
      <c r="J41" s="27"/>
      <c r="K41" s="27" t="str">
        <f t="shared" si="9"/>
        <v>jeśli pracownik jest już zatrudniony - nie dotyczy</v>
      </c>
    </row>
    <row r="42" ht="24.0" customHeight="1">
      <c r="A42" s="30"/>
      <c r="B42" s="27"/>
      <c r="C42" s="22"/>
      <c r="D42" s="22"/>
      <c r="E42" s="24"/>
      <c r="F42" s="27"/>
      <c r="G42" s="26"/>
      <c r="H42" s="27"/>
      <c r="I42" s="52"/>
      <c r="J42" s="27"/>
      <c r="K42" s="27" t="str">
        <f t="shared" si="9"/>
        <v>jeśli pracownik jest już zatrudniony - nie dotyczy</v>
      </c>
    </row>
    <row r="43" ht="24.0" customHeight="1">
      <c r="A43" s="30"/>
      <c r="B43" s="27"/>
      <c r="C43" s="22"/>
      <c r="D43" s="22"/>
      <c r="E43" s="24"/>
      <c r="F43" s="27"/>
      <c r="G43" s="26"/>
      <c r="H43" s="27"/>
      <c r="I43" s="52"/>
      <c r="J43" s="27"/>
      <c r="K43" s="27" t="str">
        <f t="shared" si="9"/>
        <v>jeśli pracownik jest już zatrudniony - nie dotyczy</v>
      </c>
    </row>
    <row r="44" ht="24.0" customHeight="1">
      <c r="A44" s="30"/>
      <c r="B44" s="27"/>
      <c r="C44" s="22"/>
      <c r="D44" s="22"/>
      <c r="E44" s="24"/>
      <c r="F44" s="27"/>
      <c r="G44" s="26"/>
      <c r="H44" s="27"/>
      <c r="I44" s="52"/>
      <c r="J44" s="27"/>
      <c r="K44" s="27" t="str">
        <f t="shared" si="9"/>
        <v>jeśli pracownik jest już zatrudniony - nie dotyczy</v>
      </c>
    </row>
    <row r="45" ht="24.0" customHeight="1">
      <c r="A45" s="30"/>
      <c r="B45" s="27"/>
      <c r="C45" s="22"/>
      <c r="D45" s="22"/>
      <c r="E45" s="24"/>
      <c r="F45" s="27"/>
      <c r="G45" s="26"/>
      <c r="H45" s="27"/>
      <c r="I45" s="52"/>
      <c r="J45" s="27"/>
      <c r="K45" s="27" t="str">
        <f t="shared" si="9"/>
        <v>jeśli pracownik jest już zatrudniony - nie dotyczy</v>
      </c>
    </row>
    <row r="46" ht="24.0" customHeight="1">
      <c r="A46" s="30"/>
      <c r="B46" s="27"/>
      <c r="C46" s="22"/>
      <c r="D46" s="22"/>
      <c r="E46" s="24"/>
      <c r="F46" s="27"/>
      <c r="G46" s="26"/>
      <c r="H46" s="27"/>
      <c r="I46" s="52"/>
      <c r="J46" s="27"/>
      <c r="K46" s="27" t="str">
        <f t="shared" si="9"/>
        <v>jeśli pracownik jest już zatrudniony - nie dotyczy</v>
      </c>
    </row>
    <row r="47" ht="24.0" customHeight="1">
      <c r="A47" s="30"/>
      <c r="B47" s="27"/>
      <c r="C47" s="22"/>
      <c r="D47" s="22"/>
      <c r="E47" s="24"/>
      <c r="F47" s="27"/>
      <c r="G47" s="26"/>
      <c r="H47" s="27"/>
      <c r="I47" s="52"/>
      <c r="J47" s="27"/>
      <c r="K47" s="27" t="str">
        <f t="shared" si="9"/>
        <v>jeśli pracownik jest już zatrudniony - nie dotyczy</v>
      </c>
    </row>
    <row r="48" ht="24.0" customHeight="1">
      <c r="A48" s="30"/>
      <c r="B48" s="27"/>
      <c r="C48" s="22"/>
      <c r="D48" s="22"/>
      <c r="E48" s="24"/>
      <c r="F48" s="27"/>
      <c r="G48" s="26"/>
      <c r="H48" s="27"/>
      <c r="I48" s="52"/>
      <c r="J48" s="27"/>
      <c r="K48" s="27" t="str">
        <f t="shared" si="9"/>
        <v>jeśli pracownik jest już zatrudniony - nie dotyczy</v>
      </c>
    </row>
    <row r="49" ht="24.0" customHeight="1">
      <c r="A49" s="30"/>
      <c r="B49" s="27"/>
      <c r="C49" s="22"/>
      <c r="D49" s="22"/>
      <c r="E49" s="24"/>
      <c r="F49" s="27"/>
      <c r="G49" s="26"/>
      <c r="H49" s="27"/>
      <c r="I49" s="52"/>
      <c r="J49" s="27"/>
      <c r="K49" s="27" t="str">
        <f t="shared" si="9"/>
        <v>jeśli pracownik jest już zatrudniony - nie dotyczy</v>
      </c>
    </row>
    <row r="50" ht="24.0" customHeight="1">
      <c r="A50" s="30"/>
      <c r="B50" s="27"/>
      <c r="C50" s="22"/>
      <c r="D50" s="22"/>
      <c r="E50" s="24"/>
      <c r="F50" s="27"/>
      <c r="G50" s="26"/>
      <c r="H50" s="27"/>
      <c r="I50" s="52"/>
      <c r="J50" s="27"/>
      <c r="K50" s="27" t="str">
        <f t="shared" si="9"/>
        <v>jeśli pracownik jest już zatrudniony - nie dotyczy</v>
      </c>
    </row>
    <row r="51" ht="24.0" customHeight="1">
      <c r="A51" s="30"/>
      <c r="B51" s="27"/>
      <c r="C51" s="22"/>
      <c r="D51" s="22"/>
      <c r="E51" s="24"/>
      <c r="F51" s="27"/>
      <c r="G51" s="26"/>
      <c r="H51" s="27"/>
      <c r="I51" s="52"/>
      <c r="J51" s="27"/>
      <c r="K51" s="27" t="str">
        <f t="shared" si="9"/>
        <v>jeśli pracownik jest już zatrudniony - nie dotyczy</v>
      </c>
    </row>
    <row r="52" ht="24.0" customHeight="1">
      <c r="A52" s="30"/>
      <c r="B52" s="27"/>
      <c r="C52" s="22"/>
      <c r="D52" s="22"/>
      <c r="E52" s="24"/>
      <c r="F52" s="27"/>
      <c r="G52" s="26"/>
      <c r="H52" s="27"/>
      <c r="I52" s="52"/>
      <c r="J52" s="27"/>
      <c r="K52" s="27" t="str">
        <f t="shared" si="9"/>
        <v>jeśli pracownik jest już zatrudniony - nie dotyczy</v>
      </c>
    </row>
    <row r="53" ht="24.0" customHeight="1">
      <c r="A53" s="30"/>
      <c r="B53" s="27"/>
      <c r="C53" s="22"/>
      <c r="D53" s="22"/>
      <c r="E53" s="24"/>
      <c r="F53" s="27"/>
      <c r="G53" s="26"/>
      <c r="H53" s="27"/>
      <c r="I53" s="52"/>
      <c r="J53" s="27"/>
      <c r="K53" s="27" t="str">
        <f t="shared" si="9"/>
        <v>jeśli pracownik jest już zatrudniony - nie dotyczy</v>
      </c>
    </row>
    <row r="54" ht="24.0" customHeight="1">
      <c r="A54" s="30"/>
      <c r="B54" s="27"/>
      <c r="C54" s="22"/>
      <c r="D54" s="22"/>
      <c r="E54" s="24"/>
      <c r="F54" s="27"/>
      <c r="G54" s="26"/>
      <c r="H54" s="27"/>
      <c r="I54" s="52"/>
      <c r="J54" s="27"/>
      <c r="K54" s="27" t="str">
        <f t="shared" si="9"/>
        <v>jeśli pracownik jest już zatrudniony - nie dotyczy</v>
      </c>
    </row>
    <row r="55" ht="24.0" customHeight="1">
      <c r="A55" s="30"/>
      <c r="B55" s="27"/>
      <c r="C55" s="22"/>
      <c r="D55" s="22"/>
      <c r="E55" s="24"/>
      <c r="F55" s="27"/>
      <c r="G55" s="26"/>
      <c r="H55" s="27"/>
      <c r="I55" s="52"/>
      <c r="J55" s="27"/>
      <c r="K55" s="27" t="str">
        <f t="shared" si="9"/>
        <v>jeśli pracownik jest już zatrudniony - nie dotyczy</v>
      </c>
    </row>
    <row r="56" ht="24.0" customHeight="1">
      <c r="A56" s="30"/>
      <c r="B56" s="27"/>
      <c r="C56" s="22"/>
      <c r="D56" s="22"/>
      <c r="E56" s="24"/>
      <c r="F56" s="27"/>
      <c r="G56" s="26"/>
      <c r="H56" s="27"/>
      <c r="I56" s="52"/>
      <c r="J56" s="27"/>
      <c r="K56" s="27" t="str">
        <f t="shared" si="9"/>
        <v>jeśli pracownik jest już zatrudniony - nie dotyczy</v>
      </c>
    </row>
    <row r="57" ht="24.0" customHeight="1">
      <c r="A57" s="30"/>
      <c r="B57" s="27"/>
      <c r="C57" s="22"/>
      <c r="D57" s="22"/>
      <c r="E57" s="24"/>
      <c r="F57" s="27"/>
      <c r="G57" s="26"/>
      <c r="H57" s="27"/>
      <c r="I57" s="52"/>
      <c r="J57" s="27"/>
      <c r="K57" s="27" t="str">
        <f t="shared" si="9"/>
        <v>jeśli pracownik jest już zatrudniony - nie dotyczy</v>
      </c>
    </row>
    <row r="58" ht="24.0" customHeight="1">
      <c r="A58" s="30"/>
      <c r="B58" s="27"/>
      <c r="C58" s="22"/>
      <c r="D58" s="22"/>
      <c r="E58" s="24"/>
      <c r="F58" s="27"/>
      <c r="G58" s="26"/>
      <c r="H58" s="27"/>
      <c r="I58" s="52"/>
      <c r="J58" s="27"/>
      <c r="K58" s="27" t="str">
        <f t="shared" si="9"/>
        <v>jeśli pracownik jest już zatrudniony - nie dotyczy</v>
      </c>
    </row>
    <row r="59" ht="24.0" customHeight="1">
      <c r="A59" s="30"/>
      <c r="B59" s="27"/>
      <c r="C59" s="22"/>
      <c r="D59" s="22"/>
      <c r="E59" s="24"/>
      <c r="F59" s="27"/>
      <c r="G59" s="26"/>
      <c r="H59" s="27"/>
      <c r="I59" s="52"/>
      <c r="J59" s="27"/>
      <c r="K59" s="27" t="str">
        <f t="shared" si="9"/>
        <v>jeśli pracownik jest już zatrudniony - nie dotyczy</v>
      </c>
    </row>
    <row r="60" ht="24.0" customHeight="1">
      <c r="A60" s="30"/>
      <c r="B60" s="27"/>
      <c r="C60" s="22"/>
      <c r="D60" s="22"/>
      <c r="E60" s="24"/>
      <c r="F60" s="27"/>
      <c r="G60" s="26"/>
      <c r="H60" s="27"/>
      <c r="I60" s="52"/>
      <c r="J60" s="27"/>
      <c r="K60" s="27" t="str">
        <f t="shared" si="9"/>
        <v>jeśli pracownik jest już zatrudniony - nie dotyczy</v>
      </c>
    </row>
    <row r="61" ht="24.0" customHeight="1">
      <c r="A61" s="30"/>
      <c r="B61" s="27"/>
      <c r="C61" s="22"/>
      <c r="D61" s="22"/>
      <c r="E61" s="24"/>
      <c r="F61" s="27"/>
      <c r="G61" s="26"/>
      <c r="H61" s="27"/>
      <c r="I61" s="52"/>
      <c r="J61" s="27"/>
      <c r="K61" s="27" t="str">
        <f t="shared" si="9"/>
        <v>jeśli pracownik jest już zatrudniony - nie dotyczy</v>
      </c>
    </row>
    <row r="62" ht="24.0" customHeight="1">
      <c r="A62" s="30"/>
      <c r="B62" s="27"/>
      <c r="C62" s="22"/>
      <c r="D62" s="22"/>
      <c r="E62" s="24"/>
      <c r="F62" s="27"/>
      <c r="G62" s="26"/>
      <c r="H62" s="27"/>
      <c r="I62" s="52"/>
      <c r="J62" s="27"/>
      <c r="K62" s="27" t="str">
        <f t="shared" si="9"/>
        <v>jeśli pracownik jest już zatrudniony - nie dotyczy</v>
      </c>
    </row>
    <row r="63" ht="24.0" customHeight="1">
      <c r="A63" s="30"/>
      <c r="B63" s="27"/>
      <c r="C63" s="22"/>
      <c r="D63" s="22"/>
      <c r="E63" s="24"/>
      <c r="F63" s="27"/>
      <c r="G63" s="26"/>
      <c r="H63" s="27"/>
      <c r="I63" s="52"/>
      <c r="J63" s="27"/>
      <c r="K63" s="27" t="str">
        <f t="shared" si="9"/>
        <v>jeśli pracownik jest już zatrudniony - nie dotyczy</v>
      </c>
    </row>
    <row r="64" ht="24.0" customHeight="1">
      <c r="A64" s="30"/>
      <c r="B64" s="27"/>
      <c r="C64" s="22"/>
      <c r="D64" s="22"/>
      <c r="E64" s="24"/>
      <c r="F64" s="27"/>
      <c r="G64" s="26"/>
      <c r="H64" s="27"/>
      <c r="I64" s="52"/>
      <c r="J64" s="27"/>
      <c r="K64" s="27" t="str">
        <f t="shared" si="9"/>
        <v>jeśli pracownik jest już zatrudniony - nie dotyczy</v>
      </c>
    </row>
    <row r="65" ht="24.0" customHeight="1">
      <c r="A65" s="30"/>
      <c r="B65" s="27"/>
      <c r="C65" s="22"/>
      <c r="D65" s="22"/>
      <c r="E65" s="24"/>
      <c r="F65" s="27"/>
      <c r="G65" s="26"/>
      <c r="H65" s="27"/>
      <c r="I65" s="52"/>
      <c r="J65" s="27"/>
      <c r="K65" s="27" t="str">
        <f t="shared" si="9"/>
        <v>jeśli pracownik jest już zatrudniony - nie dotyczy</v>
      </c>
    </row>
    <row r="66" ht="24.0" customHeight="1">
      <c r="A66" s="30"/>
      <c r="B66" s="27"/>
      <c r="C66" s="22"/>
      <c r="D66" s="22"/>
      <c r="E66" s="24"/>
      <c r="F66" s="27"/>
      <c r="G66" s="26"/>
      <c r="H66" s="27"/>
      <c r="I66" s="52"/>
      <c r="J66" s="27"/>
      <c r="K66" s="27" t="str">
        <f t="shared" si="9"/>
        <v>jeśli pracownik jest już zatrudniony - nie dotyczy</v>
      </c>
    </row>
    <row r="67" ht="24.0" customHeight="1">
      <c r="A67" s="30"/>
      <c r="B67" s="27"/>
      <c r="C67" s="22"/>
      <c r="D67" s="22"/>
      <c r="E67" s="24"/>
      <c r="F67" s="27"/>
      <c r="G67" s="26"/>
      <c r="H67" s="27"/>
      <c r="I67" s="52"/>
      <c r="J67" s="27"/>
      <c r="K67" s="27" t="str">
        <f t="shared" si="9"/>
        <v>jeśli pracownik jest już zatrudniony - nie dotyczy</v>
      </c>
    </row>
    <row r="68" ht="24.0" customHeight="1">
      <c r="A68" s="30"/>
      <c r="B68" s="27"/>
      <c r="C68" s="22"/>
      <c r="D68" s="22"/>
      <c r="E68" s="24"/>
      <c r="F68" s="27"/>
      <c r="G68" s="26"/>
      <c r="H68" s="27"/>
      <c r="I68" s="52"/>
      <c r="J68" s="27"/>
      <c r="K68" s="27" t="str">
        <f t="shared" si="9"/>
        <v>jeśli pracownik jest już zatrudniony - nie dotyczy</v>
      </c>
    </row>
    <row r="69" ht="24.0" customHeight="1">
      <c r="A69" s="30"/>
      <c r="B69" s="27"/>
      <c r="C69" s="22"/>
      <c r="D69" s="22"/>
      <c r="E69" s="24"/>
      <c r="F69" s="27"/>
      <c r="G69" s="26"/>
      <c r="H69" s="27"/>
      <c r="I69" s="52"/>
      <c r="J69" s="27"/>
      <c r="K69" s="27" t="str">
        <f t="shared" si="9"/>
        <v>jeśli pracownik jest już zatrudniony - nie dotyczy</v>
      </c>
    </row>
    <row r="70" ht="24.0" customHeight="1">
      <c r="A70" s="30"/>
      <c r="B70" s="27"/>
      <c r="C70" s="22"/>
      <c r="D70" s="22"/>
      <c r="E70" s="24"/>
      <c r="F70" s="27"/>
      <c r="G70" s="26"/>
      <c r="H70" s="27"/>
      <c r="I70" s="52"/>
      <c r="J70" s="27"/>
      <c r="K70" s="27" t="str">
        <f t="shared" si="9"/>
        <v>jeśli pracownik jest już zatrudniony - nie dotyczy</v>
      </c>
    </row>
    <row r="71" ht="24.0" customHeight="1">
      <c r="A71" s="30"/>
      <c r="B71" s="27"/>
      <c r="C71" s="22"/>
      <c r="D71" s="22"/>
      <c r="E71" s="24"/>
      <c r="F71" s="27"/>
      <c r="G71" s="26"/>
      <c r="H71" s="27"/>
      <c r="I71" s="52"/>
      <c r="J71" s="27"/>
      <c r="K71" s="27" t="str">
        <f t="shared" si="9"/>
        <v>jeśli pracownik jest już zatrudniony - nie dotyczy</v>
      </c>
    </row>
    <row r="72" ht="24.0" customHeight="1">
      <c r="A72" s="30"/>
      <c r="B72" s="27"/>
      <c r="C72" s="22"/>
      <c r="D72" s="22"/>
      <c r="E72" s="24"/>
      <c r="F72" s="27"/>
      <c r="G72" s="26"/>
      <c r="H72" s="27"/>
      <c r="I72" s="52"/>
      <c r="J72" s="27"/>
      <c r="K72" s="27" t="str">
        <f t="shared" si="9"/>
        <v>jeśli pracownik jest już zatrudniony - nie dotyczy</v>
      </c>
    </row>
    <row r="73" ht="24.0" customHeight="1">
      <c r="A73" s="30"/>
      <c r="B73" s="27"/>
      <c r="C73" s="22"/>
      <c r="D73" s="22"/>
      <c r="E73" s="24"/>
      <c r="F73" s="27"/>
      <c r="G73" s="26"/>
      <c r="H73" s="27"/>
      <c r="I73" s="52"/>
      <c r="J73" s="27"/>
      <c r="K73" s="27" t="str">
        <f t="shared" si="9"/>
        <v>jeśli pracownik jest już zatrudniony - nie dotyczy</v>
      </c>
    </row>
    <row r="74" ht="24.0" customHeight="1">
      <c r="A74" s="30"/>
      <c r="B74" s="27"/>
      <c r="C74" s="22"/>
      <c r="D74" s="22"/>
      <c r="E74" s="24"/>
      <c r="F74" s="27"/>
      <c r="G74" s="26"/>
      <c r="H74" s="27"/>
      <c r="I74" s="52"/>
      <c r="J74" s="27"/>
      <c r="K74" s="27" t="str">
        <f t="shared" si="9"/>
        <v>jeśli pracownik jest już zatrudniony - nie dotyczy</v>
      </c>
    </row>
    <row r="75" ht="24.0" customHeight="1">
      <c r="A75" s="30"/>
      <c r="B75" s="27"/>
      <c r="C75" s="22"/>
      <c r="D75" s="22"/>
      <c r="E75" s="24"/>
      <c r="F75" s="27"/>
      <c r="G75" s="26"/>
      <c r="H75" s="27"/>
      <c r="I75" s="52"/>
      <c r="J75" s="27"/>
      <c r="K75" s="27" t="str">
        <f t="shared" si="9"/>
        <v>jeśli pracownik jest już zatrudniony - nie dotyczy</v>
      </c>
    </row>
    <row r="76" ht="24.0" customHeight="1">
      <c r="A76" s="30"/>
      <c r="B76" s="27"/>
      <c r="C76" s="22"/>
      <c r="D76" s="22"/>
      <c r="E76" s="24"/>
      <c r="F76" s="27"/>
      <c r="G76" s="26"/>
      <c r="H76" s="27"/>
      <c r="I76" s="52"/>
      <c r="J76" s="27"/>
      <c r="K76" s="27" t="str">
        <f t="shared" si="9"/>
        <v>jeśli pracownik jest już zatrudniony - nie dotyczy</v>
      </c>
    </row>
    <row r="77" ht="24.0" customHeight="1">
      <c r="A77" s="30"/>
      <c r="B77" s="27"/>
      <c r="C77" s="22"/>
      <c r="D77" s="22"/>
      <c r="E77" s="24"/>
      <c r="F77" s="27"/>
      <c r="G77" s="26"/>
      <c r="H77" s="27"/>
      <c r="I77" s="52"/>
      <c r="J77" s="27"/>
      <c r="K77" s="27" t="str">
        <f t="shared" si="9"/>
        <v>jeśli pracownik jest już zatrudniony - nie dotyczy</v>
      </c>
    </row>
    <row r="78" ht="24.0" customHeight="1">
      <c r="A78" s="30"/>
      <c r="B78" s="27"/>
      <c r="C78" s="22"/>
      <c r="D78" s="22"/>
      <c r="E78" s="24"/>
      <c r="F78" s="27"/>
      <c r="G78" s="26"/>
      <c r="H78" s="27"/>
      <c r="I78" s="52"/>
      <c r="J78" s="27"/>
      <c r="K78" s="27" t="str">
        <f t="shared" si="9"/>
        <v>jeśli pracownik jest już zatrudniony - nie dotyczy</v>
      </c>
    </row>
    <row r="79" ht="24.0" customHeight="1">
      <c r="A79" s="30"/>
      <c r="B79" s="27"/>
      <c r="C79" s="22"/>
      <c r="D79" s="22"/>
      <c r="E79" s="24"/>
      <c r="F79" s="27"/>
      <c r="G79" s="26"/>
      <c r="H79" s="27"/>
      <c r="I79" s="52"/>
      <c r="J79" s="27"/>
      <c r="K79" s="27" t="str">
        <f t="shared" si="9"/>
        <v>jeśli pracownik jest już zatrudniony - nie dotyczy</v>
      </c>
    </row>
    <row r="80" ht="24.0" customHeight="1">
      <c r="A80" s="30"/>
      <c r="B80" s="27"/>
      <c r="C80" s="22"/>
      <c r="D80" s="22"/>
      <c r="E80" s="24"/>
      <c r="F80" s="27"/>
      <c r="G80" s="26"/>
      <c r="H80" s="27"/>
      <c r="I80" s="52"/>
      <c r="J80" s="27"/>
      <c r="K80" s="27" t="str">
        <f t="shared" si="9"/>
        <v>jeśli pracownik jest już zatrudniony - nie dotyczy</v>
      </c>
    </row>
    <row r="81" ht="24.0" customHeight="1">
      <c r="A81" s="30"/>
      <c r="B81" s="27"/>
      <c r="C81" s="22"/>
      <c r="D81" s="22"/>
      <c r="E81" s="24"/>
      <c r="F81" s="27"/>
      <c r="G81" s="26"/>
      <c r="H81" s="27"/>
      <c r="I81" s="52"/>
      <c r="J81" s="27"/>
      <c r="K81" s="27" t="str">
        <f t="shared" si="9"/>
        <v>jeśli pracownik jest już zatrudniony - nie dotyczy</v>
      </c>
    </row>
  </sheetData>
  <mergeCells count="1">
    <mergeCell ref="B1:G1"/>
  </mergeCells>
  <conditionalFormatting sqref="A1:K81">
    <cfRule type="containsText" dxfId="0" priority="1" operator="containsText" text="uzupełn">
      <formula>NOT(ISERROR(SEARCH(("uzupełn"),(A1))))</formula>
    </cfRule>
  </conditionalFormatting>
  <dataValidations>
    <dataValidation type="list" allowBlank="1" showErrorMessage="1" sqref="E3:E81">
      <formula1>"zatrudniony,planowany"</formula1>
    </dataValidation>
    <dataValidation type="list" allowBlank="1" showErrorMessage="1" sqref="C3:C81">
      <formula1>zadania!$C$2:$C$10</formula1>
    </dataValidation>
  </dataValidations>
  <hyperlinks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</hyperlinks>
  <drawing r:id="rId27"/>
  <legacyDrawing r:id="rId28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16.57"/>
    <col customWidth="1" min="2" max="2" width="55.43"/>
    <col customWidth="1" min="3" max="3" width="15.14"/>
    <col customWidth="1" min="4" max="4" width="16.14"/>
    <col customWidth="1" min="5" max="5" width="12.29"/>
    <col customWidth="1" min="6" max="8" width="11.57"/>
    <col customWidth="1" min="9" max="9" width="21.29"/>
    <col customWidth="1" hidden="1" min="10" max="10" width="40.71"/>
    <col customWidth="1" hidden="1" min="11" max="11" width="42.43"/>
    <col customWidth="1" hidden="1" min="12" max="12" width="30.14"/>
    <col customWidth="1" min="13" max="15" width="28.29"/>
  </cols>
  <sheetData>
    <row r="1">
      <c r="A1" s="57"/>
      <c r="B1" s="58" t="s">
        <v>113</v>
      </c>
      <c r="C1" s="59"/>
      <c r="D1" s="59"/>
      <c r="E1" s="59"/>
      <c r="F1" s="60"/>
      <c r="G1" s="60"/>
      <c r="H1" s="59"/>
      <c r="I1" s="59"/>
      <c r="J1" s="59"/>
      <c r="K1" s="59"/>
      <c r="L1" s="59"/>
      <c r="M1" s="57"/>
      <c r="N1" s="57"/>
      <c r="O1" s="57"/>
    </row>
    <row r="2">
      <c r="A2" s="61" t="s">
        <v>114</v>
      </c>
      <c r="B2" s="62" t="s">
        <v>115</v>
      </c>
      <c r="C2" s="63" t="s">
        <v>116</v>
      </c>
      <c r="D2" s="64" t="s">
        <v>117</v>
      </c>
      <c r="E2" s="63" t="s">
        <v>118</v>
      </c>
      <c r="F2" s="64" t="s">
        <v>119</v>
      </c>
      <c r="G2" s="64" t="s">
        <v>120</v>
      </c>
      <c r="H2" s="63" t="s">
        <v>121</v>
      </c>
      <c r="I2" s="63" t="s">
        <v>122</v>
      </c>
      <c r="J2" s="63" t="s">
        <v>123</v>
      </c>
      <c r="K2" s="63" t="s">
        <v>124</v>
      </c>
      <c r="L2" s="63" t="s">
        <v>125</v>
      </c>
      <c r="M2" s="61" t="s">
        <v>126</v>
      </c>
      <c r="N2" s="61" t="s">
        <v>127</v>
      </c>
      <c r="O2" s="61" t="s">
        <v>128</v>
      </c>
    </row>
    <row r="3" ht="33.75" customHeight="1">
      <c r="A3" s="65"/>
      <c r="B3" s="66" t="s">
        <v>129</v>
      </c>
      <c r="C3" s="67" t="s">
        <v>27</v>
      </c>
      <c r="D3" s="68">
        <v>2300.0</v>
      </c>
      <c r="E3" s="65">
        <v>1.0</v>
      </c>
      <c r="F3" s="69">
        <f t="shared" ref="F3:F64" si="1">G3/1.23</f>
        <v>1869.918699</v>
      </c>
      <c r="G3" s="69">
        <f t="shared" ref="G3:G68" si="2">D3*E3</f>
        <v>2300</v>
      </c>
      <c r="H3" s="70">
        <v>1.0</v>
      </c>
      <c r="I3" s="65" t="s">
        <v>130</v>
      </c>
      <c r="J3" s="66"/>
      <c r="K3" s="66"/>
      <c r="L3" s="66"/>
      <c r="M3" s="71" t="s">
        <v>131</v>
      </c>
      <c r="N3" s="71" t="s">
        <v>132</v>
      </c>
      <c r="O3" s="71" t="s">
        <v>133</v>
      </c>
    </row>
    <row r="4">
      <c r="A4" s="72"/>
      <c r="B4" s="72" t="s">
        <v>134</v>
      </c>
      <c r="C4" s="73" t="s">
        <v>27</v>
      </c>
      <c r="D4" s="74">
        <v>2100.0</v>
      </c>
      <c r="E4" s="75">
        <v>1.0</v>
      </c>
      <c r="F4" s="76">
        <f t="shared" si="1"/>
        <v>1707.317073</v>
      </c>
      <c r="G4" s="76">
        <f t="shared" si="2"/>
        <v>2100</v>
      </c>
      <c r="H4" s="77">
        <v>1.0</v>
      </c>
      <c r="I4" s="75" t="s">
        <v>130</v>
      </c>
      <c r="J4" s="72"/>
      <c r="K4" s="72"/>
      <c r="L4" s="72"/>
      <c r="M4" s="78" t="s">
        <v>131</v>
      </c>
      <c r="N4" s="79" t="s">
        <v>132</v>
      </c>
      <c r="O4" s="79" t="s">
        <v>133</v>
      </c>
    </row>
    <row r="5">
      <c r="A5" s="66"/>
      <c r="B5" s="66" t="s">
        <v>135</v>
      </c>
      <c r="C5" s="67" t="s">
        <v>27</v>
      </c>
      <c r="D5" s="80">
        <v>310.0</v>
      </c>
      <c r="E5" s="65">
        <v>1.0</v>
      </c>
      <c r="F5" s="69">
        <f t="shared" si="1"/>
        <v>252.0325203</v>
      </c>
      <c r="G5" s="69">
        <f t="shared" si="2"/>
        <v>310</v>
      </c>
      <c r="H5" s="70">
        <v>1.0</v>
      </c>
      <c r="I5" s="65" t="s">
        <v>130</v>
      </c>
      <c r="J5" s="66"/>
      <c r="K5" s="66"/>
      <c r="L5" s="66"/>
      <c r="M5" s="81" t="s">
        <v>136</v>
      </c>
      <c r="N5" s="82" t="s">
        <v>137</v>
      </c>
      <c r="O5" s="82" t="s">
        <v>138</v>
      </c>
    </row>
    <row r="6">
      <c r="A6" s="72"/>
      <c r="B6" s="72" t="s">
        <v>139</v>
      </c>
      <c r="C6" s="73" t="s">
        <v>27</v>
      </c>
      <c r="D6" s="83">
        <v>300.0</v>
      </c>
      <c r="E6" s="75">
        <v>1.0</v>
      </c>
      <c r="F6" s="76">
        <f t="shared" si="1"/>
        <v>243.902439</v>
      </c>
      <c r="G6" s="76">
        <f t="shared" si="2"/>
        <v>300</v>
      </c>
      <c r="H6" s="77">
        <v>1.0</v>
      </c>
      <c r="I6" s="75" t="s">
        <v>130</v>
      </c>
      <c r="J6" s="72"/>
      <c r="K6" s="72"/>
      <c r="L6" s="72"/>
      <c r="M6" s="78" t="s">
        <v>136</v>
      </c>
      <c r="N6" s="79" t="s">
        <v>137</v>
      </c>
      <c r="O6" s="79" t="s">
        <v>138</v>
      </c>
    </row>
    <row r="7">
      <c r="A7" s="66"/>
      <c r="B7" s="66" t="s">
        <v>140</v>
      </c>
      <c r="C7" s="67" t="s">
        <v>27</v>
      </c>
      <c r="D7" s="80">
        <v>300.0</v>
      </c>
      <c r="E7" s="65">
        <v>1.0</v>
      </c>
      <c r="F7" s="69">
        <f t="shared" si="1"/>
        <v>243.902439</v>
      </c>
      <c r="G7" s="69">
        <f t="shared" si="2"/>
        <v>300</v>
      </c>
      <c r="H7" s="70">
        <v>1.0</v>
      </c>
      <c r="I7" s="65" t="s">
        <v>130</v>
      </c>
      <c r="J7" s="66"/>
      <c r="K7" s="66"/>
      <c r="L7" s="66"/>
      <c r="M7" s="81" t="s">
        <v>136</v>
      </c>
      <c r="N7" s="82" t="s">
        <v>137</v>
      </c>
      <c r="O7" s="82" t="s">
        <v>138</v>
      </c>
    </row>
    <row r="8">
      <c r="A8" s="72"/>
      <c r="B8" s="72" t="s">
        <v>141</v>
      </c>
      <c r="C8" s="73" t="s">
        <v>27</v>
      </c>
      <c r="D8" s="83">
        <v>400.0</v>
      </c>
      <c r="E8" s="75">
        <v>1.0</v>
      </c>
      <c r="F8" s="76">
        <f t="shared" si="1"/>
        <v>325.203252</v>
      </c>
      <c r="G8" s="76">
        <f t="shared" si="2"/>
        <v>400</v>
      </c>
      <c r="H8" s="77">
        <v>1.0</v>
      </c>
      <c r="I8" s="75" t="s">
        <v>130</v>
      </c>
      <c r="J8" s="72"/>
      <c r="K8" s="72"/>
      <c r="L8" s="72"/>
      <c r="M8" s="78" t="s">
        <v>136</v>
      </c>
      <c r="N8" s="79" t="s">
        <v>137</v>
      </c>
      <c r="O8" s="79" t="s">
        <v>138</v>
      </c>
    </row>
    <row r="9">
      <c r="A9" s="66"/>
      <c r="B9" s="66" t="s">
        <v>142</v>
      </c>
      <c r="C9" s="67" t="s">
        <v>27</v>
      </c>
      <c r="D9" s="80">
        <v>1750.0</v>
      </c>
      <c r="E9" s="65">
        <v>1.0</v>
      </c>
      <c r="F9" s="69">
        <f t="shared" si="1"/>
        <v>1422.764228</v>
      </c>
      <c r="G9" s="69">
        <f t="shared" si="2"/>
        <v>1750</v>
      </c>
      <c r="H9" s="70">
        <v>1.0</v>
      </c>
      <c r="I9" s="65" t="s">
        <v>130</v>
      </c>
      <c r="J9" s="66"/>
      <c r="K9" s="66"/>
      <c r="L9" s="66"/>
      <c r="M9" s="81" t="s">
        <v>143</v>
      </c>
      <c r="N9" s="82" t="s">
        <v>144</v>
      </c>
      <c r="O9" s="82" t="s">
        <v>145</v>
      </c>
    </row>
    <row r="10">
      <c r="A10" s="72"/>
      <c r="B10" s="72" t="s">
        <v>146</v>
      </c>
      <c r="C10" s="73" t="s">
        <v>27</v>
      </c>
      <c r="D10" s="83">
        <v>1750.0</v>
      </c>
      <c r="E10" s="75">
        <v>1.0</v>
      </c>
      <c r="F10" s="76">
        <f t="shared" si="1"/>
        <v>1422.764228</v>
      </c>
      <c r="G10" s="76">
        <f t="shared" si="2"/>
        <v>1750</v>
      </c>
      <c r="H10" s="77">
        <v>1.0</v>
      </c>
      <c r="I10" s="75" t="s">
        <v>130</v>
      </c>
      <c r="J10" s="72"/>
      <c r="K10" s="72"/>
      <c r="L10" s="72"/>
      <c r="M10" s="78" t="s">
        <v>147</v>
      </c>
      <c r="N10" s="79" t="s">
        <v>144</v>
      </c>
      <c r="O10" s="79" t="s">
        <v>148</v>
      </c>
    </row>
    <row r="11">
      <c r="A11" s="66"/>
      <c r="B11" s="66" t="s">
        <v>149</v>
      </c>
      <c r="C11" s="67" t="s">
        <v>27</v>
      </c>
      <c r="D11" s="80">
        <v>2100.0</v>
      </c>
      <c r="E11" s="65">
        <v>1.0</v>
      </c>
      <c r="F11" s="69">
        <f t="shared" si="1"/>
        <v>1707.317073</v>
      </c>
      <c r="G11" s="69">
        <f t="shared" si="2"/>
        <v>2100</v>
      </c>
      <c r="H11" s="70">
        <v>1.0</v>
      </c>
      <c r="I11" s="65" t="s">
        <v>130</v>
      </c>
      <c r="J11" s="66"/>
      <c r="K11" s="66"/>
      <c r="L11" s="66"/>
      <c r="M11" s="81" t="s">
        <v>150</v>
      </c>
      <c r="N11" s="82" t="s">
        <v>144</v>
      </c>
      <c r="O11" s="82" t="s">
        <v>148</v>
      </c>
    </row>
    <row r="12">
      <c r="A12" s="72"/>
      <c r="B12" s="72" t="s">
        <v>151</v>
      </c>
      <c r="C12" s="73" t="s">
        <v>27</v>
      </c>
      <c r="D12" s="83">
        <v>2100.0</v>
      </c>
      <c r="E12" s="75">
        <v>1.0</v>
      </c>
      <c r="F12" s="76">
        <f t="shared" si="1"/>
        <v>1707.317073</v>
      </c>
      <c r="G12" s="76">
        <f t="shared" si="2"/>
        <v>2100</v>
      </c>
      <c r="H12" s="77">
        <v>1.0</v>
      </c>
      <c r="I12" s="75" t="s">
        <v>130</v>
      </c>
      <c r="J12" s="72"/>
      <c r="K12" s="72"/>
      <c r="L12" s="72"/>
      <c r="M12" s="78" t="s">
        <v>152</v>
      </c>
      <c r="N12" s="79" t="s">
        <v>144</v>
      </c>
      <c r="O12" s="79" t="s">
        <v>153</v>
      </c>
    </row>
    <row r="13" ht="30.75" customHeight="1">
      <c r="A13" s="66"/>
      <c r="B13" s="66" t="s">
        <v>154</v>
      </c>
      <c r="C13" s="67" t="s">
        <v>27</v>
      </c>
      <c r="D13" s="80">
        <v>1750.0</v>
      </c>
      <c r="E13" s="65">
        <v>1.0</v>
      </c>
      <c r="F13" s="69">
        <f t="shared" si="1"/>
        <v>1422.764228</v>
      </c>
      <c r="G13" s="69">
        <f t="shared" si="2"/>
        <v>1750</v>
      </c>
      <c r="H13" s="70">
        <v>1.0</v>
      </c>
      <c r="I13" s="65" t="s">
        <v>130</v>
      </c>
      <c r="J13" s="66"/>
      <c r="K13" s="66"/>
      <c r="L13" s="66"/>
      <c r="M13" s="81" t="s">
        <v>155</v>
      </c>
      <c r="N13" s="82" t="s">
        <v>156</v>
      </c>
      <c r="O13" s="82" t="s">
        <v>157</v>
      </c>
    </row>
    <row r="14">
      <c r="A14" s="72"/>
      <c r="B14" s="72" t="s">
        <v>158</v>
      </c>
      <c r="C14" s="73" t="s">
        <v>27</v>
      </c>
      <c r="D14" s="83">
        <v>1600.0</v>
      </c>
      <c r="E14" s="75">
        <v>1.0</v>
      </c>
      <c r="F14" s="76">
        <f t="shared" si="1"/>
        <v>1300.813008</v>
      </c>
      <c r="G14" s="76">
        <f t="shared" si="2"/>
        <v>1600</v>
      </c>
      <c r="H14" s="77">
        <v>1.0</v>
      </c>
      <c r="I14" s="75" t="s">
        <v>130</v>
      </c>
      <c r="J14" s="72"/>
      <c r="K14" s="72"/>
      <c r="L14" s="72"/>
      <c r="M14" s="78" t="s">
        <v>159</v>
      </c>
      <c r="N14" s="79" t="s">
        <v>160</v>
      </c>
      <c r="O14" s="79" t="s">
        <v>161</v>
      </c>
    </row>
    <row r="15">
      <c r="A15" s="66"/>
      <c r="B15" s="66" t="s">
        <v>162</v>
      </c>
      <c r="C15" s="67" t="s">
        <v>27</v>
      </c>
      <c r="D15" s="80">
        <v>1800.0</v>
      </c>
      <c r="E15" s="65">
        <v>1.0</v>
      </c>
      <c r="F15" s="69">
        <f t="shared" si="1"/>
        <v>1463.414634</v>
      </c>
      <c r="G15" s="69">
        <f t="shared" si="2"/>
        <v>1800</v>
      </c>
      <c r="H15" s="70">
        <v>1.0</v>
      </c>
      <c r="I15" s="65" t="s">
        <v>130</v>
      </c>
      <c r="J15" s="66"/>
      <c r="K15" s="66"/>
      <c r="L15" s="66"/>
      <c r="M15" s="81" t="s">
        <v>159</v>
      </c>
      <c r="N15" s="82" t="s">
        <v>163</v>
      </c>
      <c r="O15" s="82" t="s">
        <v>161</v>
      </c>
    </row>
    <row r="16" ht="24.75" customHeight="1">
      <c r="A16" s="72"/>
      <c r="B16" s="72" t="s">
        <v>164</v>
      </c>
      <c r="C16" s="73" t="s">
        <v>27</v>
      </c>
      <c r="D16" s="83">
        <v>7200.0</v>
      </c>
      <c r="E16" s="75">
        <v>1.0</v>
      </c>
      <c r="F16" s="76">
        <f t="shared" si="1"/>
        <v>5853.658537</v>
      </c>
      <c r="G16" s="76">
        <f t="shared" si="2"/>
        <v>7200</v>
      </c>
      <c r="H16" s="77">
        <v>1.0</v>
      </c>
      <c r="I16" s="75" t="s">
        <v>130</v>
      </c>
      <c r="J16" s="72"/>
      <c r="K16" s="72"/>
      <c r="L16" s="72"/>
      <c r="M16" s="78" t="s">
        <v>165</v>
      </c>
      <c r="N16" s="79" t="s">
        <v>166</v>
      </c>
      <c r="O16" s="79" t="s">
        <v>167</v>
      </c>
    </row>
    <row r="17" ht="32.25" customHeight="1">
      <c r="A17" s="65" t="s">
        <v>168</v>
      </c>
      <c r="B17" s="66" t="s">
        <v>169</v>
      </c>
      <c r="C17" s="67" t="s">
        <v>25</v>
      </c>
      <c r="D17" s="80">
        <v>7000.0</v>
      </c>
      <c r="E17" s="65">
        <v>2.0</v>
      </c>
      <c r="F17" s="69">
        <f t="shared" si="1"/>
        <v>11382.11382</v>
      </c>
      <c r="G17" s="69">
        <f t="shared" si="2"/>
        <v>14000</v>
      </c>
      <c r="H17" s="70">
        <v>1.0</v>
      </c>
      <c r="I17" s="65" t="s">
        <v>130</v>
      </c>
      <c r="J17" s="66"/>
      <c r="K17" s="66"/>
      <c r="L17" s="66"/>
      <c r="M17" s="81" t="s">
        <v>170</v>
      </c>
      <c r="N17" s="82" t="s">
        <v>171</v>
      </c>
      <c r="O17" s="82" t="s">
        <v>172</v>
      </c>
    </row>
    <row r="18">
      <c r="A18" s="75" t="s">
        <v>173</v>
      </c>
      <c r="B18" s="72" t="s">
        <v>174</v>
      </c>
      <c r="C18" s="73" t="s">
        <v>23</v>
      </c>
      <c r="D18" s="83">
        <v>7000.0</v>
      </c>
      <c r="E18" s="75">
        <v>1.0</v>
      </c>
      <c r="F18" s="76">
        <f t="shared" si="1"/>
        <v>5691.056911</v>
      </c>
      <c r="G18" s="76">
        <f t="shared" si="2"/>
        <v>7000</v>
      </c>
      <c r="H18" s="77">
        <v>1.0</v>
      </c>
      <c r="I18" s="75" t="s">
        <v>130</v>
      </c>
      <c r="J18" s="72"/>
      <c r="K18" s="72"/>
      <c r="L18" s="72"/>
      <c r="M18" s="78" t="s">
        <v>175</v>
      </c>
      <c r="N18" s="79" t="s">
        <v>176</v>
      </c>
      <c r="O18" s="79" t="s">
        <v>177</v>
      </c>
    </row>
    <row r="19">
      <c r="A19" s="65" t="s">
        <v>173</v>
      </c>
      <c r="B19" s="66" t="s">
        <v>178</v>
      </c>
      <c r="C19" s="67" t="s">
        <v>23</v>
      </c>
      <c r="D19" s="80">
        <v>7400.0</v>
      </c>
      <c r="E19" s="65">
        <v>1.0</v>
      </c>
      <c r="F19" s="69">
        <f t="shared" si="1"/>
        <v>6016.260163</v>
      </c>
      <c r="G19" s="69">
        <f t="shared" si="2"/>
        <v>7400</v>
      </c>
      <c r="H19" s="70">
        <v>1.0</v>
      </c>
      <c r="I19" s="65" t="s">
        <v>130</v>
      </c>
      <c r="J19" s="66"/>
      <c r="K19" s="66"/>
      <c r="L19" s="66"/>
      <c r="M19" s="81" t="s">
        <v>175</v>
      </c>
      <c r="N19" s="82" t="s">
        <v>179</v>
      </c>
      <c r="O19" s="82" t="s">
        <v>180</v>
      </c>
    </row>
    <row r="20">
      <c r="A20" s="75" t="s">
        <v>168</v>
      </c>
      <c r="B20" s="72" t="s">
        <v>181</v>
      </c>
      <c r="C20" s="73" t="s">
        <v>25</v>
      </c>
      <c r="D20" s="83">
        <v>2800.0</v>
      </c>
      <c r="E20" s="75">
        <v>1.0</v>
      </c>
      <c r="F20" s="76">
        <f t="shared" si="1"/>
        <v>2276.422764</v>
      </c>
      <c r="G20" s="76">
        <f t="shared" si="2"/>
        <v>2800</v>
      </c>
      <c r="H20" s="77">
        <v>1.0</v>
      </c>
      <c r="I20" s="75" t="s">
        <v>130</v>
      </c>
      <c r="J20" s="72"/>
      <c r="K20" s="72"/>
      <c r="L20" s="72"/>
      <c r="M20" s="78" t="s">
        <v>182</v>
      </c>
      <c r="N20" s="79" t="s">
        <v>183</v>
      </c>
      <c r="O20" s="79" t="s">
        <v>184</v>
      </c>
    </row>
    <row r="21">
      <c r="A21" s="65" t="s">
        <v>185</v>
      </c>
      <c r="B21" s="66" t="s">
        <v>186</v>
      </c>
      <c r="C21" s="67" t="s">
        <v>25</v>
      </c>
      <c r="D21" s="80">
        <v>10000.0</v>
      </c>
      <c r="E21" s="65">
        <v>1.0</v>
      </c>
      <c r="F21" s="69">
        <f t="shared" si="1"/>
        <v>8130.081301</v>
      </c>
      <c r="G21" s="69">
        <f t="shared" si="2"/>
        <v>10000</v>
      </c>
      <c r="H21" s="70">
        <v>1.0</v>
      </c>
      <c r="I21" s="65" t="s">
        <v>130</v>
      </c>
      <c r="J21" s="66"/>
      <c r="K21" s="66"/>
      <c r="L21" s="66"/>
      <c r="M21" s="81" t="s">
        <v>187</v>
      </c>
      <c r="N21" s="82" t="s">
        <v>188</v>
      </c>
      <c r="O21" s="82" t="s">
        <v>189</v>
      </c>
    </row>
    <row r="22">
      <c r="A22" s="75" t="s">
        <v>168</v>
      </c>
      <c r="B22" s="72" t="s">
        <v>190</v>
      </c>
      <c r="C22" s="73" t="s">
        <v>25</v>
      </c>
      <c r="D22" s="83">
        <v>6000.0</v>
      </c>
      <c r="E22" s="75">
        <v>1.0</v>
      </c>
      <c r="F22" s="76">
        <f t="shared" si="1"/>
        <v>4878.04878</v>
      </c>
      <c r="G22" s="76">
        <f t="shared" si="2"/>
        <v>6000</v>
      </c>
      <c r="H22" s="77">
        <v>1.0</v>
      </c>
      <c r="I22" s="75" t="s">
        <v>191</v>
      </c>
      <c r="J22" s="72"/>
      <c r="K22" s="72"/>
      <c r="L22" s="72"/>
      <c r="M22" s="78" t="s">
        <v>192</v>
      </c>
      <c r="N22" s="79" t="s">
        <v>193</v>
      </c>
      <c r="O22" s="79" t="s">
        <v>194</v>
      </c>
    </row>
    <row r="23">
      <c r="A23" s="65" t="s">
        <v>168</v>
      </c>
      <c r="B23" s="66" t="s">
        <v>195</v>
      </c>
      <c r="C23" s="67" t="s">
        <v>25</v>
      </c>
      <c r="D23" s="80">
        <v>1500.0</v>
      </c>
      <c r="E23" s="65">
        <v>1.0</v>
      </c>
      <c r="F23" s="69">
        <f t="shared" si="1"/>
        <v>1219.512195</v>
      </c>
      <c r="G23" s="69">
        <f t="shared" si="2"/>
        <v>1500</v>
      </c>
      <c r="H23" s="70">
        <v>1.0</v>
      </c>
      <c r="I23" s="65" t="s">
        <v>130</v>
      </c>
      <c r="J23" s="66"/>
      <c r="K23" s="66"/>
      <c r="L23" s="66"/>
      <c r="M23" s="81" t="s">
        <v>196</v>
      </c>
      <c r="N23" s="82" t="s">
        <v>197</v>
      </c>
      <c r="O23" s="82" t="s">
        <v>198</v>
      </c>
    </row>
    <row r="24">
      <c r="A24" s="75" t="s">
        <v>173</v>
      </c>
      <c r="B24" s="72" t="s">
        <v>199</v>
      </c>
      <c r="C24" s="73" t="s">
        <v>23</v>
      </c>
      <c r="D24" s="83">
        <v>750.0</v>
      </c>
      <c r="E24" s="75">
        <v>2.0</v>
      </c>
      <c r="F24" s="76">
        <f t="shared" si="1"/>
        <v>1219.512195</v>
      </c>
      <c r="G24" s="76">
        <f t="shared" si="2"/>
        <v>1500</v>
      </c>
      <c r="H24" s="77">
        <v>1.0</v>
      </c>
      <c r="I24" s="75" t="s">
        <v>130</v>
      </c>
      <c r="J24" s="72"/>
      <c r="K24" s="72"/>
      <c r="L24" s="72"/>
      <c r="M24" s="78" t="s">
        <v>200</v>
      </c>
      <c r="N24" s="79" t="s">
        <v>201</v>
      </c>
      <c r="O24" s="79" t="s">
        <v>202</v>
      </c>
    </row>
    <row r="25">
      <c r="A25" s="65" t="s">
        <v>173</v>
      </c>
      <c r="B25" s="66" t="s">
        <v>199</v>
      </c>
      <c r="C25" s="67" t="s">
        <v>23</v>
      </c>
      <c r="D25" s="80">
        <v>750.0</v>
      </c>
      <c r="E25" s="65">
        <v>2.0</v>
      </c>
      <c r="F25" s="69">
        <f t="shared" si="1"/>
        <v>1219.512195</v>
      </c>
      <c r="G25" s="69">
        <f t="shared" si="2"/>
        <v>1500</v>
      </c>
      <c r="H25" s="70">
        <v>1.0</v>
      </c>
      <c r="I25" s="65" t="s">
        <v>130</v>
      </c>
      <c r="J25" s="66"/>
      <c r="K25" s="66"/>
      <c r="L25" s="66"/>
      <c r="M25" s="81" t="s">
        <v>200</v>
      </c>
      <c r="N25" s="82" t="s">
        <v>203</v>
      </c>
      <c r="O25" s="82" t="s">
        <v>204</v>
      </c>
    </row>
    <row r="26">
      <c r="A26" s="75" t="s">
        <v>173</v>
      </c>
      <c r="B26" s="72" t="s">
        <v>199</v>
      </c>
      <c r="C26" s="73" t="s">
        <v>23</v>
      </c>
      <c r="D26" s="83">
        <v>500.0</v>
      </c>
      <c r="E26" s="75">
        <v>3.0</v>
      </c>
      <c r="F26" s="76">
        <f t="shared" si="1"/>
        <v>1219.512195</v>
      </c>
      <c r="G26" s="76">
        <f t="shared" si="2"/>
        <v>1500</v>
      </c>
      <c r="H26" s="77">
        <v>1.0</v>
      </c>
      <c r="I26" s="75" t="s">
        <v>130</v>
      </c>
      <c r="J26" s="72"/>
      <c r="K26" s="72"/>
      <c r="L26" s="72"/>
      <c r="M26" s="78" t="s">
        <v>200</v>
      </c>
      <c r="N26" s="79" t="s">
        <v>205</v>
      </c>
      <c r="O26" s="79" t="s">
        <v>204</v>
      </c>
    </row>
    <row r="27">
      <c r="A27" s="65" t="s">
        <v>168</v>
      </c>
      <c r="B27" s="66" t="s">
        <v>206</v>
      </c>
      <c r="C27" s="67" t="s">
        <v>25</v>
      </c>
      <c r="D27" s="80">
        <v>4500.0</v>
      </c>
      <c r="E27" s="65">
        <v>1.0</v>
      </c>
      <c r="F27" s="69">
        <f t="shared" si="1"/>
        <v>3658.536585</v>
      </c>
      <c r="G27" s="69">
        <f t="shared" si="2"/>
        <v>4500</v>
      </c>
      <c r="H27" s="70">
        <v>1.0</v>
      </c>
      <c r="I27" s="65" t="s">
        <v>130</v>
      </c>
      <c r="J27" s="66"/>
      <c r="K27" s="66"/>
      <c r="L27" s="66"/>
      <c r="M27" s="81" t="s">
        <v>207</v>
      </c>
      <c r="N27" s="82" t="s">
        <v>208</v>
      </c>
      <c r="O27" s="82" t="s">
        <v>209</v>
      </c>
    </row>
    <row r="28">
      <c r="A28" s="75" t="s">
        <v>168</v>
      </c>
      <c r="B28" s="72" t="s">
        <v>210</v>
      </c>
      <c r="C28" s="73" t="s">
        <v>25</v>
      </c>
      <c r="D28" s="83">
        <v>5400.0</v>
      </c>
      <c r="E28" s="75">
        <v>1.0</v>
      </c>
      <c r="F28" s="76">
        <f t="shared" si="1"/>
        <v>4390.243902</v>
      </c>
      <c r="G28" s="76">
        <f t="shared" si="2"/>
        <v>5400</v>
      </c>
      <c r="H28" s="77">
        <v>1.0</v>
      </c>
      <c r="I28" s="75" t="s">
        <v>130</v>
      </c>
      <c r="J28" s="72"/>
      <c r="K28" s="72"/>
      <c r="L28" s="72"/>
      <c r="M28" s="78" t="s">
        <v>211</v>
      </c>
      <c r="N28" s="79" t="s">
        <v>212</v>
      </c>
      <c r="O28" s="79" t="s">
        <v>213</v>
      </c>
    </row>
    <row r="29">
      <c r="A29" s="65" t="s">
        <v>168</v>
      </c>
      <c r="B29" s="66" t="s">
        <v>214</v>
      </c>
      <c r="C29" s="67" t="s">
        <v>25</v>
      </c>
      <c r="D29" s="80">
        <v>8300.0</v>
      </c>
      <c r="E29" s="65">
        <v>1.0</v>
      </c>
      <c r="F29" s="69">
        <f t="shared" si="1"/>
        <v>6747.96748</v>
      </c>
      <c r="G29" s="69">
        <f t="shared" si="2"/>
        <v>8300</v>
      </c>
      <c r="H29" s="70">
        <v>1.0</v>
      </c>
      <c r="I29" s="65" t="s">
        <v>130</v>
      </c>
      <c r="J29" s="66"/>
      <c r="K29" s="66"/>
      <c r="L29" s="66"/>
      <c r="M29" s="81" t="s">
        <v>215</v>
      </c>
      <c r="N29" s="82" t="s">
        <v>216</v>
      </c>
      <c r="O29" s="82" t="s">
        <v>217</v>
      </c>
    </row>
    <row r="30">
      <c r="A30" s="75" t="s">
        <v>218</v>
      </c>
      <c r="B30" s="75" t="s">
        <v>219</v>
      </c>
      <c r="C30" s="73" t="s">
        <v>27</v>
      </c>
      <c r="D30" s="83">
        <v>3100.0</v>
      </c>
      <c r="E30" s="75">
        <v>1.0</v>
      </c>
      <c r="F30" s="76">
        <f t="shared" si="1"/>
        <v>2520.325203</v>
      </c>
      <c r="G30" s="76">
        <f t="shared" si="2"/>
        <v>3100</v>
      </c>
      <c r="H30" s="77">
        <v>1.0</v>
      </c>
      <c r="I30" s="75" t="s">
        <v>130</v>
      </c>
      <c r="J30" s="72"/>
      <c r="K30" s="72"/>
      <c r="L30" s="72"/>
      <c r="M30" s="79" t="s">
        <v>220</v>
      </c>
      <c r="N30" s="79" t="s">
        <v>221</v>
      </c>
      <c r="O30" s="79" t="s">
        <v>222</v>
      </c>
    </row>
    <row r="31">
      <c r="A31" s="65" t="s">
        <v>218</v>
      </c>
      <c r="B31" s="66" t="s">
        <v>223</v>
      </c>
      <c r="C31" s="67" t="s">
        <v>27</v>
      </c>
      <c r="D31" s="80">
        <v>800.0</v>
      </c>
      <c r="E31" s="65">
        <v>2.0</v>
      </c>
      <c r="F31" s="69">
        <f t="shared" si="1"/>
        <v>1300.813008</v>
      </c>
      <c r="G31" s="69">
        <f t="shared" si="2"/>
        <v>1600</v>
      </c>
      <c r="H31" s="70">
        <v>1.0</v>
      </c>
      <c r="I31" s="65" t="s">
        <v>130</v>
      </c>
      <c r="J31" s="66"/>
      <c r="K31" s="66"/>
      <c r="L31" s="66"/>
      <c r="M31" s="81" t="s">
        <v>224</v>
      </c>
      <c r="N31" s="82" t="s">
        <v>225</v>
      </c>
      <c r="O31" s="82" t="s">
        <v>226</v>
      </c>
    </row>
    <row r="32">
      <c r="A32" s="75" t="s">
        <v>218</v>
      </c>
      <c r="B32" s="72" t="s">
        <v>227</v>
      </c>
      <c r="C32" s="73" t="s">
        <v>27</v>
      </c>
      <c r="D32" s="83">
        <v>7400.0</v>
      </c>
      <c r="E32" s="75">
        <v>2.0</v>
      </c>
      <c r="F32" s="76">
        <f t="shared" si="1"/>
        <v>12032.52033</v>
      </c>
      <c r="G32" s="76">
        <f t="shared" si="2"/>
        <v>14800</v>
      </c>
      <c r="H32" s="77">
        <v>1.0</v>
      </c>
      <c r="I32" s="75" t="s">
        <v>130</v>
      </c>
      <c r="J32" s="72"/>
      <c r="K32" s="72"/>
      <c r="L32" s="72"/>
      <c r="M32" s="78" t="s">
        <v>228</v>
      </c>
      <c r="N32" s="79" t="s">
        <v>229</v>
      </c>
      <c r="O32" s="79" t="s">
        <v>230</v>
      </c>
    </row>
    <row r="33">
      <c r="A33" s="65" t="s">
        <v>231</v>
      </c>
      <c r="B33" s="65" t="s">
        <v>232</v>
      </c>
      <c r="C33" s="67" t="s">
        <v>27</v>
      </c>
      <c r="D33" s="80">
        <v>1000.0</v>
      </c>
      <c r="E33" s="65">
        <v>3.0</v>
      </c>
      <c r="F33" s="69">
        <f t="shared" si="1"/>
        <v>2439.02439</v>
      </c>
      <c r="G33" s="69">
        <f t="shared" si="2"/>
        <v>3000</v>
      </c>
      <c r="H33" s="70">
        <v>1.0</v>
      </c>
      <c r="I33" s="65" t="s">
        <v>130</v>
      </c>
      <c r="J33" s="66"/>
      <c r="K33" s="66"/>
      <c r="L33" s="66"/>
      <c r="M33" s="82" t="s">
        <v>233</v>
      </c>
      <c r="N33" s="82" t="s">
        <v>234</v>
      </c>
      <c r="O33" s="82" t="s">
        <v>235</v>
      </c>
    </row>
    <row r="34">
      <c r="A34" s="75" t="s">
        <v>231</v>
      </c>
      <c r="B34" s="75" t="s">
        <v>236</v>
      </c>
      <c r="C34" s="73" t="s">
        <v>27</v>
      </c>
      <c r="D34" s="83">
        <v>157.0</v>
      </c>
      <c r="E34" s="75">
        <v>20.0</v>
      </c>
      <c r="F34" s="76">
        <f t="shared" si="1"/>
        <v>2552.845528</v>
      </c>
      <c r="G34" s="76">
        <f t="shared" si="2"/>
        <v>3140</v>
      </c>
      <c r="H34" s="77"/>
      <c r="I34" s="75"/>
      <c r="J34" s="72"/>
      <c r="K34" s="72"/>
      <c r="L34" s="72"/>
      <c r="M34" s="79" t="s">
        <v>237</v>
      </c>
      <c r="N34" s="79" t="s">
        <v>238</v>
      </c>
      <c r="O34" s="79" t="s">
        <v>239</v>
      </c>
    </row>
    <row r="35">
      <c r="A35" s="65" t="s">
        <v>240</v>
      </c>
      <c r="B35" s="66" t="s">
        <v>241</v>
      </c>
      <c r="C35" s="67" t="s">
        <v>23</v>
      </c>
      <c r="D35" s="80">
        <v>930.0</v>
      </c>
      <c r="E35" s="65">
        <v>10.0</v>
      </c>
      <c r="F35" s="69">
        <f t="shared" si="1"/>
        <v>7560.97561</v>
      </c>
      <c r="G35" s="69">
        <f t="shared" si="2"/>
        <v>9300</v>
      </c>
      <c r="H35" s="70">
        <v>1.0</v>
      </c>
      <c r="I35" s="65" t="s">
        <v>130</v>
      </c>
      <c r="J35" s="66"/>
      <c r="K35" s="66"/>
      <c r="L35" s="66"/>
      <c r="M35" s="81" t="s">
        <v>242</v>
      </c>
      <c r="N35" s="82" t="s">
        <v>243</v>
      </c>
      <c r="O35" s="82" t="s">
        <v>244</v>
      </c>
    </row>
    <row r="36">
      <c r="A36" s="75" t="s">
        <v>240</v>
      </c>
      <c r="B36" s="72" t="s">
        <v>245</v>
      </c>
      <c r="C36" s="73" t="s">
        <v>23</v>
      </c>
      <c r="D36" s="83">
        <v>1000.0</v>
      </c>
      <c r="E36" s="75">
        <v>8.0</v>
      </c>
      <c r="F36" s="76">
        <f t="shared" si="1"/>
        <v>6504.065041</v>
      </c>
      <c r="G36" s="76">
        <f t="shared" si="2"/>
        <v>8000</v>
      </c>
      <c r="H36" s="77">
        <v>1.0</v>
      </c>
      <c r="I36" s="75" t="s">
        <v>130</v>
      </c>
      <c r="J36" s="72"/>
      <c r="K36" s="72"/>
      <c r="L36" s="72"/>
      <c r="M36" s="78" t="s">
        <v>246</v>
      </c>
      <c r="N36" s="79" t="s">
        <v>247</v>
      </c>
      <c r="O36" s="79" t="s">
        <v>248</v>
      </c>
    </row>
    <row r="37">
      <c r="A37" s="65" t="s">
        <v>231</v>
      </c>
      <c r="B37" s="66" t="s">
        <v>249</v>
      </c>
      <c r="C37" s="67" t="s">
        <v>27</v>
      </c>
      <c r="D37" s="80">
        <v>1400.0</v>
      </c>
      <c r="E37" s="65">
        <v>8.0</v>
      </c>
      <c r="F37" s="69">
        <f t="shared" si="1"/>
        <v>9105.691057</v>
      </c>
      <c r="G37" s="69">
        <f t="shared" si="2"/>
        <v>11200</v>
      </c>
      <c r="H37" s="70">
        <v>1.0</v>
      </c>
      <c r="I37" s="65" t="s">
        <v>130</v>
      </c>
      <c r="J37" s="66"/>
      <c r="K37" s="66"/>
      <c r="L37" s="66"/>
      <c r="M37" s="81" t="s">
        <v>250</v>
      </c>
      <c r="N37" s="82" t="s">
        <v>251</v>
      </c>
      <c r="O37" s="82" t="s">
        <v>252</v>
      </c>
    </row>
    <row r="38">
      <c r="A38" s="75" t="s">
        <v>240</v>
      </c>
      <c r="B38" s="72" t="s">
        <v>253</v>
      </c>
      <c r="C38" s="73" t="s">
        <v>23</v>
      </c>
      <c r="D38" s="83">
        <v>9900.0</v>
      </c>
      <c r="E38" s="75">
        <v>1.0</v>
      </c>
      <c r="F38" s="76">
        <f t="shared" si="1"/>
        <v>8048.780488</v>
      </c>
      <c r="G38" s="76">
        <f t="shared" si="2"/>
        <v>9900</v>
      </c>
      <c r="H38" s="77">
        <v>1.0</v>
      </c>
      <c r="I38" s="75" t="s">
        <v>130</v>
      </c>
      <c r="J38" s="72"/>
      <c r="K38" s="72"/>
      <c r="L38" s="72"/>
      <c r="M38" s="78" t="s">
        <v>254</v>
      </c>
      <c r="N38" s="79" t="s">
        <v>255</v>
      </c>
      <c r="O38" s="79" t="s">
        <v>256</v>
      </c>
    </row>
    <row r="39">
      <c r="A39" s="65" t="s">
        <v>240</v>
      </c>
      <c r="B39" s="66" t="s">
        <v>257</v>
      </c>
      <c r="C39" s="67" t="s">
        <v>23</v>
      </c>
      <c r="D39" s="69">
        <f>40*3.75</f>
        <v>150</v>
      </c>
      <c r="E39" s="65">
        <v>25.0</v>
      </c>
      <c r="F39" s="69">
        <f t="shared" si="1"/>
        <v>3048.780488</v>
      </c>
      <c r="G39" s="69">
        <f t="shared" si="2"/>
        <v>3750</v>
      </c>
      <c r="H39" s="70">
        <v>1.0</v>
      </c>
      <c r="I39" s="65" t="s">
        <v>130</v>
      </c>
      <c r="J39" s="66"/>
      <c r="K39" s="66"/>
      <c r="L39" s="66"/>
      <c r="M39" s="84" t="s">
        <v>258</v>
      </c>
      <c r="N39" s="85" t="s">
        <v>259</v>
      </c>
      <c r="O39" s="71" t="s">
        <v>260</v>
      </c>
    </row>
    <row r="40">
      <c r="A40" s="75" t="s">
        <v>240</v>
      </c>
      <c r="B40" s="72" t="s">
        <v>261</v>
      </c>
      <c r="C40" s="73" t="s">
        <v>23</v>
      </c>
      <c r="D40" s="76">
        <f t="shared" ref="D40:D41" si="3">36*3.75</f>
        <v>135</v>
      </c>
      <c r="E40" s="75">
        <v>300.0</v>
      </c>
      <c r="F40" s="76">
        <f t="shared" si="1"/>
        <v>32926.82927</v>
      </c>
      <c r="G40" s="76">
        <f t="shared" si="2"/>
        <v>40500</v>
      </c>
      <c r="H40" s="77">
        <v>1.0</v>
      </c>
      <c r="I40" s="75" t="s">
        <v>130</v>
      </c>
      <c r="J40" s="72"/>
      <c r="K40" s="72"/>
      <c r="L40" s="72"/>
      <c r="M40" s="86" t="s">
        <v>262</v>
      </c>
      <c r="N40" s="79" t="s">
        <v>259</v>
      </c>
      <c r="O40" s="79" t="s">
        <v>260</v>
      </c>
    </row>
    <row r="41">
      <c r="A41" s="65" t="s">
        <v>240</v>
      </c>
      <c r="B41" s="66" t="s">
        <v>263</v>
      </c>
      <c r="C41" s="67" t="s">
        <v>23</v>
      </c>
      <c r="D41" s="69">
        <f t="shared" si="3"/>
        <v>135</v>
      </c>
      <c r="E41" s="65">
        <v>300.0</v>
      </c>
      <c r="F41" s="69">
        <f t="shared" si="1"/>
        <v>32926.82927</v>
      </c>
      <c r="G41" s="69">
        <f t="shared" si="2"/>
        <v>40500</v>
      </c>
      <c r="H41" s="70">
        <v>1.0</v>
      </c>
      <c r="I41" s="65" t="s">
        <v>130</v>
      </c>
      <c r="J41" s="66"/>
      <c r="K41" s="66"/>
      <c r="L41" s="66"/>
      <c r="M41" s="84" t="s">
        <v>262</v>
      </c>
      <c r="N41" s="82" t="s">
        <v>259</v>
      </c>
      <c r="O41" s="82" t="s">
        <v>260</v>
      </c>
    </row>
    <row r="42">
      <c r="A42" s="75" t="s">
        <v>240</v>
      </c>
      <c r="B42" s="72" t="s">
        <v>264</v>
      </c>
      <c r="C42" s="73" t="s">
        <v>23</v>
      </c>
      <c r="D42" s="76">
        <f>34*3.75</f>
        <v>127.5</v>
      </c>
      <c r="E42" s="75">
        <v>300.0</v>
      </c>
      <c r="F42" s="76">
        <f t="shared" si="1"/>
        <v>31097.56098</v>
      </c>
      <c r="G42" s="76">
        <f t="shared" si="2"/>
        <v>38250</v>
      </c>
      <c r="H42" s="77">
        <v>1.0</v>
      </c>
      <c r="I42" s="75" t="s">
        <v>130</v>
      </c>
      <c r="J42" s="72"/>
      <c r="K42" s="72"/>
      <c r="L42" s="72"/>
      <c r="M42" s="86" t="s">
        <v>265</v>
      </c>
      <c r="N42" s="79" t="s">
        <v>259</v>
      </c>
      <c r="O42" s="79" t="s">
        <v>260</v>
      </c>
    </row>
    <row r="43">
      <c r="A43" s="65" t="s">
        <v>168</v>
      </c>
      <c r="B43" s="66" t="s">
        <v>266</v>
      </c>
      <c r="C43" s="67" t="s">
        <v>25</v>
      </c>
      <c r="D43" s="80">
        <v>46.0</v>
      </c>
      <c r="E43" s="65">
        <v>1050.0</v>
      </c>
      <c r="F43" s="69">
        <f t="shared" si="1"/>
        <v>39268.29268</v>
      </c>
      <c r="G43" s="69">
        <f t="shared" si="2"/>
        <v>48300</v>
      </c>
      <c r="H43" s="70">
        <v>1.0</v>
      </c>
      <c r="I43" s="65" t="s">
        <v>130</v>
      </c>
      <c r="J43" s="66"/>
      <c r="K43" s="66"/>
      <c r="L43" s="66"/>
      <c r="M43" s="84" t="s">
        <v>267</v>
      </c>
      <c r="N43" s="84"/>
      <c r="O43" s="84"/>
    </row>
    <row r="44">
      <c r="A44" s="75" t="s">
        <v>168</v>
      </c>
      <c r="B44" s="72" t="s">
        <v>268</v>
      </c>
      <c r="C44" s="73" t="s">
        <v>25</v>
      </c>
      <c r="D44" s="83">
        <v>72.0</v>
      </c>
      <c r="E44" s="75">
        <v>1050.0</v>
      </c>
      <c r="F44" s="76">
        <f t="shared" si="1"/>
        <v>61463.41463</v>
      </c>
      <c r="G44" s="76">
        <f t="shared" si="2"/>
        <v>75600</v>
      </c>
      <c r="H44" s="77">
        <v>1.0</v>
      </c>
      <c r="I44" s="75" t="s">
        <v>130</v>
      </c>
      <c r="J44" s="72"/>
      <c r="K44" s="72"/>
      <c r="L44" s="72"/>
      <c r="M44" s="86" t="s">
        <v>269</v>
      </c>
      <c r="N44" s="86"/>
      <c r="O44" s="86"/>
    </row>
    <row r="45">
      <c r="A45" s="65" t="s">
        <v>168</v>
      </c>
      <c r="B45" s="66" t="s">
        <v>270</v>
      </c>
      <c r="C45" s="67" t="s">
        <v>25</v>
      </c>
      <c r="D45" s="80">
        <v>37.0</v>
      </c>
      <c r="E45" s="65">
        <v>400.0</v>
      </c>
      <c r="F45" s="69">
        <f t="shared" si="1"/>
        <v>12032.52033</v>
      </c>
      <c r="G45" s="69">
        <f t="shared" si="2"/>
        <v>14800</v>
      </c>
      <c r="H45" s="70">
        <v>1.0</v>
      </c>
      <c r="I45" s="65" t="s">
        <v>130</v>
      </c>
      <c r="J45" s="66"/>
      <c r="K45" s="66"/>
      <c r="L45" s="66"/>
      <c r="M45" s="84" t="s">
        <v>271</v>
      </c>
      <c r="N45" s="82" t="s">
        <v>272</v>
      </c>
      <c r="O45" s="82" t="s">
        <v>273</v>
      </c>
    </row>
    <row r="46">
      <c r="A46" s="75" t="s">
        <v>185</v>
      </c>
      <c r="B46" s="72" t="s">
        <v>274</v>
      </c>
      <c r="C46" s="73" t="s">
        <v>25</v>
      </c>
      <c r="D46" s="83">
        <v>33.0</v>
      </c>
      <c r="E46" s="75">
        <v>400.0</v>
      </c>
      <c r="F46" s="76">
        <f t="shared" si="1"/>
        <v>10731.70732</v>
      </c>
      <c r="G46" s="76">
        <f t="shared" si="2"/>
        <v>13200</v>
      </c>
      <c r="H46" s="77">
        <v>1.0</v>
      </c>
      <c r="I46" s="75" t="s">
        <v>130</v>
      </c>
      <c r="J46" s="72"/>
      <c r="K46" s="72"/>
      <c r="L46" s="72"/>
      <c r="M46" s="79" t="s">
        <v>275</v>
      </c>
      <c r="N46" s="79" t="s">
        <v>276</v>
      </c>
      <c r="O46" s="79" t="s">
        <v>277</v>
      </c>
    </row>
    <row r="47">
      <c r="A47" s="65" t="s">
        <v>185</v>
      </c>
      <c r="B47" s="66" t="s">
        <v>278</v>
      </c>
      <c r="C47" s="67" t="s">
        <v>25</v>
      </c>
      <c r="D47" s="80">
        <v>48.0</v>
      </c>
      <c r="E47" s="65">
        <v>150.0</v>
      </c>
      <c r="F47" s="69">
        <f t="shared" si="1"/>
        <v>5853.658537</v>
      </c>
      <c r="G47" s="69">
        <f t="shared" si="2"/>
        <v>7200</v>
      </c>
      <c r="H47" s="70">
        <v>1.0</v>
      </c>
      <c r="I47" s="65" t="s">
        <v>130</v>
      </c>
      <c r="J47" s="66"/>
      <c r="K47" s="66"/>
      <c r="L47" s="66"/>
      <c r="M47" s="82" t="s">
        <v>279</v>
      </c>
      <c r="N47" s="82" t="s">
        <v>280</v>
      </c>
      <c r="O47" s="82" t="s">
        <v>281</v>
      </c>
    </row>
    <row r="48">
      <c r="A48" s="75" t="s">
        <v>185</v>
      </c>
      <c r="B48" s="72" t="s">
        <v>282</v>
      </c>
      <c r="C48" s="73" t="s">
        <v>25</v>
      </c>
      <c r="D48" s="87">
        <v>15000.0</v>
      </c>
      <c r="E48" s="75">
        <v>1.0</v>
      </c>
      <c r="F48" s="76">
        <f t="shared" si="1"/>
        <v>12195.12195</v>
      </c>
      <c r="G48" s="76">
        <f t="shared" si="2"/>
        <v>15000</v>
      </c>
      <c r="H48" s="77">
        <v>1.0</v>
      </c>
      <c r="I48" s="75" t="s">
        <v>130</v>
      </c>
      <c r="J48" s="72"/>
      <c r="K48" s="72"/>
      <c r="L48" s="72"/>
      <c r="M48" s="86" t="s">
        <v>283</v>
      </c>
      <c r="N48" s="86"/>
      <c r="O48" s="86"/>
    </row>
    <row r="49">
      <c r="A49" s="65" t="s">
        <v>185</v>
      </c>
      <c r="B49" s="66" t="s">
        <v>284</v>
      </c>
      <c r="C49" s="67" t="s">
        <v>25</v>
      </c>
      <c r="D49" s="80">
        <v>5000.0</v>
      </c>
      <c r="E49" s="65">
        <v>1.0</v>
      </c>
      <c r="F49" s="69">
        <f t="shared" si="1"/>
        <v>4065.04065</v>
      </c>
      <c r="G49" s="69">
        <f t="shared" si="2"/>
        <v>5000</v>
      </c>
      <c r="H49" s="70">
        <v>1.0</v>
      </c>
      <c r="I49" s="65" t="s">
        <v>130</v>
      </c>
      <c r="J49" s="66"/>
      <c r="K49" s="66"/>
      <c r="L49" s="66"/>
      <c r="M49" s="81" t="s">
        <v>285</v>
      </c>
      <c r="N49" s="82" t="s">
        <v>286</v>
      </c>
      <c r="O49" s="84"/>
    </row>
    <row r="50">
      <c r="A50" s="75" t="s">
        <v>240</v>
      </c>
      <c r="B50" s="72" t="s">
        <v>287</v>
      </c>
      <c r="C50" s="73" t="s">
        <v>23</v>
      </c>
      <c r="D50" s="87">
        <v>15000.0</v>
      </c>
      <c r="E50" s="75">
        <v>1.0</v>
      </c>
      <c r="F50" s="76">
        <f t="shared" si="1"/>
        <v>12195.12195</v>
      </c>
      <c r="G50" s="76">
        <f t="shared" si="2"/>
        <v>15000</v>
      </c>
      <c r="H50" s="77">
        <v>1.0</v>
      </c>
      <c r="I50" s="75" t="s">
        <v>130</v>
      </c>
      <c r="J50" s="72"/>
      <c r="K50" s="72"/>
      <c r="L50" s="72"/>
      <c r="M50" s="86"/>
      <c r="N50" s="86"/>
      <c r="O50" s="86"/>
    </row>
    <row r="51">
      <c r="A51" s="65" t="s">
        <v>185</v>
      </c>
      <c r="B51" s="66" t="s">
        <v>288</v>
      </c>
      <c r="C51" s="67" t="s">
        <v>25</v>
      </c>
      <c r="D51" s="80">
        <v>5000.0</v>
      </c>
      <c r="E51" s="65">
        <v>1.0</v>
      </c>
      <c r="F51" s="69">
        <f t="shared" si="1"/>
        <v>4065.04065</v>
      </c>
      <c r="G51" s="69">
        <f t="shared" si="2"/>
        <v>5000</v>
      </c>
      <c r="H51" s="70">
        <v>1.0</v>
      </c>
      <c r="I51" s="65" t="s">
        <v>130</v>
      </c>
      <c r="J51" s="66"/>
      <c r="K51" s="66"/>
      <c r="L51" s="66"/>
      <c r="M51" s="81" t="s">
        <v>289</v>
      </c>
      <c r="N51" s="82" t="s">
        <v>290</v>
      </c>
      <c r="O51" s="82" t="s">
        <v>291</v>
      </c>
    </row>
    <row r="52">
      <c r="A52" s="75" t="s">
        <v>231</v>
      </c>
      <c r="B52" s="88" t="s">
        <v>292</v>
      </c>
      <c r="C52" s="73" t="s">
        <v>27</v>
      </c>
      <c r="D52" s="89">
        <v>1540.0</v>
      </c>
      <c r="E52" s="75">
        <v>1.0</v>
      </c>
      <c r="F52" s="76">
        <f t="shared" si="1"/>
        <v>1252.03252</v>
      </c>
      <c r="G52" s="76">
        <f t="shared" si="2"/>
        <v>1540</v>
      </c>
      <c r="H52" s="77">
        <v>1.0</v>
      </c>
      <c r="I52" s="75" t="s">
        <v>130</v>
      </c>
      <c r="J52" s="72"/>
      <c r="K52" s="72"/>
      <c r="L52" s="72"/>
      <c r="M52" s="90" t="s">
        <v>293</v>
      </c>
      <c r="N52" s="79" t="s">
        <v>293</v>
      </c>
      <c r="O52" s="79" t="s">
        <v>294</v>
      </c>
    </row>
    <row r="53">
      <c r="A53" s="65" t="s">
        <v>231</v>
      </c>
      <c r="B53" s="91" t="s">
        <v>295</v>
      </c>
      <c r="C53" s="67" t="s">
        <v>27</v>
      </c>
      <c r="D53" s="92">
        <v>1590.0</v>
      </c>
      <c r="E53" s="65">
        <v>1.0</v>
      </c>
      <c r="F53" s="69">
        <f t="shared" si="1"/>
        <v>1292.682927</v>
      </c>
      <c r="G53" s="69">
        <f t="shared" si="2"/>
        <v>1590</v>
      </c>
      <c r="H53" s="70">
        <v>1.0</v>
      </c>
      <c r="I53" s="65" t="s">
        <v>130</v>
      </c>
      <c r="J53" s="66"/>
      <c r="K53" s="66"/>
      <c r="L53" s="66"/>
      <c r="M53" s="82" t="s">
        <v>296</v>
      </c>
      <c r="N53" s="82" t="s">
        <v>293</v>
      </c>
      <c r="O53" s="93" t="s">
        <v>297</v>
      </c>
    </row>
    <row r="54">
      <c r="A54" s="75" t="s">
        <v>231</v>
      </c>
      <c r="B54" s="88" t="s">
        <v>298</v>
      </c>
      <c r="C54" s="73" t="s">
        <v>27</v>
      </c>
      <c r="D54" s="89">
        <v>1600.0</v>
      </c>
      <c r="E54" s="75">
        <v>1.0</v>
      </c>
      <c r="F54" s="76">
        <f t="shared" si="1"/>
        <v>1300.813008</v>
      </c>
      <c r="G54" s="76">
        <f t="shared" si="2"/>
        <v>1600</v>
      </c>
      <c r="H54" s="77">
        <v>1.0</v>
      </c>
      <c r="I54" s="75" t="s">
        <v>130</v>
      </c>
      <c r="J54" s="72"/>
      <c r="K54" s="72"/>
      <c r="L54" s="72"/>
      <c r="M54" s="79" t="s">
        <v>296</v>
      </c>
      <c r="N54" s="79" t="s">
        <v>293</v>
      </c>
      <c r="O54" s="94" t="s">
        <v>299</v>
      </c>
    </row>
    <row r="55">
      <c r="A55" s="65" t="s">
        <v>231</v>
      </c>
      <c r="B55" s="91" t="s">
        <v>300</v>
      </c>
      <c r="C55" s="67" t="s">
        <v>27</v>
      </c>
      <c r="D55" s="92">
        <v>2100.0</v>
      </c>
      <c r="E55" s="65">
        <v>1.0</v>
      </c>
      <c r="F55" s="69">
        <f t="shared" si="1"/>
        <v>1707.317073</v>
      </c>
      <c r="G55" s="69">
        <f t="shared" si="2"/>
        <v>2100</v>
      </c>
      <c r="H55" s="70">
        <v>1.0</v>
      </c>
      <c r="I55" s="65" t="s">
        <v>130</v>
      </c>
      <c r="J55" s="66"/>
      <c r="K55" s="66"/>
      <c r="L55" s="66"/>
      <c r="M55" s="82" t="s">
        <v>296</v>
      </c>
      <c r="N55" s="82" t="s">
        <v>293</v>
      </c>
      <c r="O55" s="93" t="s">
        <v>301</v>
      </c>
    </row>
    <row r="56">
      <c r="A56" s="75" t="s">
        <v>231</v>
      </c>
      <c r="B56" s="88" t="s">
        <v>302</v>
      </c>
      <c r="C56" s="73" t="s">
        <v>27</v>
      </c>
      <c r="D56" s="89">
        <v>1800.0</v>
      </c>
      <c r="E56" s="75">
        <v>1.0</v>
      </c>
      <c r="F56" s="76">
        <f t="shared" si="1"/>
        <v>1463.414634</v>
      </c>
      <c r="G56" s="76">
        <f t="shared" si="2"/>
        <v>1800</v>
      </c>
      <c r="H56" s="77">
        <v>1.0</v>
      </c>
      <c r="I56" s="75" t="s">
        <v>130</v>
      </c>
      <c r="J56" s="72"/>
      <c r="K56" s="72"/>
      <c r="L56" s="72"/>
      <c r="M56" s="79" t="s">
        <v>296</v>
      </c>
      <c r="N56" s="79" t="s">
        <v>293</v>
      </c>
      <c r="O56" s="94" t="s">
        <v>303</v>
      </c>
    </row>
    <row r="57">
      <c r="A57" s="65" t="s">
        <v>231</v>
      </c>
      <c r="B57" s="91" t="s">
        <v>304</v>
      </c>
      <c r="C57" s="67" t="s">
        <v>27</v>
      </c>
      <c r="D57" s="92">
        <v>740.0</v>
      </c>
      <c r="E57" s="65">
        <v>1.0</v>
      </c>
      <c r="F57" s="69">
        <f t="shared" si="1"/>
        <v>601.6260163</v>
      </c>
      <c r="G57" s="69">
        <f t="shared" si="2"/>
        <v>740</v>
      </c>
      <c r="H57" s="70">
        <v>1.0</v>
      </c>
      <c r="I57" s="65" t="s">
        <v>130</v>
      </c>
      <c r="J57" s="66"/>
      <c r="K57" s="66"/>
      <c r="L57" s="66"/>
      <c r="M57" s="82" t="s">
        <v>296</v>
      </c>
      <c r="N57" s="82" t="s">
        <v>293</v>
      </c>
      <c r="O57" s="93" t="s">
        <v>305</v>
      </c>
    </row>
    <row r="58">
      <c r="A58" s="75" t="s">
        <v>231</v>
      </c>
      <c r="B58" s="88" t="s">
        <v>306</v>
      </c>
      <c r="C58" s="73" t="s">
        <v>27</v>
      </c>
      <c r="D58" s="89">
        <v>404.0</v>
      </c>
      <c r="E58" s="75">
        <v>1.0</v>
      </c>
      <c r="F58" s="76">
        <f t="shared" si="1"/>
        <v>328.4552846</v>
      </c>
      <c r="G58" s="76">
        <f t="shared" si="2"/>
        <v>404</v>
      </c>
      <c r="H58" s="77">
        <v>1.0</v>
      </c>
      <c r="I58" s="75" t="s">
        <v>130</v>
      </c>
      <c r="J58" s="72"/>
      <c r="K58" s="72"/>
      <c r="L58" s="72"/>
      <c r="M58" s="79" t="s">
        <v>296</v>
      </c>
      <c r="N58" s="79" t="s">
        <v>293</v>
      </c>
      <c r="O58" s="94" t="s">
        <v>307</v>
      </c>
    </row>
    <row r="59">
      <c r="A59" s="65" t="s">
        <v>231</v>
      </c>
      <c r="B59" s="91" t="s">
        <v>308</v>
      </c>
      <c r="C59" s="67" t="s">
        <v>27</v>
      </c>
      <c r="D59" s="92">
        <v>1130.0</v>
      </c>
      <c r="E59" s="65">
        <v>1.0</v>
      </c>
      <c r="F59" s="69">
        <f t="shared" si="1"/>
        <v>918.699187</v>
      </c>
      <c r="G59" s="69">
        <f t="shared" si="2"/>
        <v>1130</v>
      </c>
      <c r="H59" s="70">
        <v>1.0</v>
      </c>
      <c r="I59" s="65" t="s">
        <v>130</v>
      </c>
      <c r="J59" s="66"/>
      <c r="K59" s="66"/>
      <c r="L59" s="66"/>
      <c r="M59" s="82" t="s">
        <v>296</v>
      </c>
      <c r="N59" s="82" t="s">
        <v>293</v>
      </c>
      <c r="O59" s="93" t="s">
        <v>309</v>
      </c>
    </row>
    <row r="60">
      <c r="A60" s="75" t="s">
        <v>231</v>
      </c>
      <c r="B60" s="88" t="s">
        <v>310</v>
      </c>
      <c r="C60" s="73" t="s">
        <v>27</v>
      </c>
      <c r="D60" s="89">
        <v>1215.0</v>
      </c>
      <c r="E60" s="75">
        <v>1.0</v>
      </c>
      <c r="F60" s="76">
        <f t="shared" si="1"/>
        <v>987.804878</v>
      </c>
      <c r="G60" s="76">
        <f t="shared" si="2"/>
        <v>1215</v>
      </c>
      <c r="H60" s="77">
        <v>1.0</v>
      </c>
      <c r="I60" s="75" t="s">
        <v>130</v>
      </c>
      <c r="J60" s="72"/>
      <c r="K60" s="72"/>
      <c r="L60" s="72"/>
      <c r="M60" s="79" t="s">
        <v>296</v>
      </c>
      <c r="N60" s="79" t="s">
        <v>293</v>
      </c>
      <c r="O60" s="94" t="s">
        <v>311</v>
      </c>
    </row>
    <row r="61">
      <c r="A61" s="65" t="s">
        <v>231</v>
      </c>
      <c r="B61" s="91" t="s">
        <v>312</v>
      </c>
      <c r="C61" s="67" t="s">
        <v>27</v>
      </c>
      <c r="D61" s="92">
        <v>618.0</v>
      </c>
      <c r="E61" s="65">
        <v>1.0</v>
      </c>
      <c r="F61" s="69">
        <f t="shared" si="1"/>
        <v>502.4390244</v>
      </c>
      <c r="G61" s="69">
        <f t="shared" si="2"/>
        <v>618</v>
      </c>
      <c r="H61" s="70">
        <v>1.0</v>
      </c>
      <c r="I61" s="65" t="s">
        <v>130</v>
      </c>
      <c r="J61" s="66"/>
      <c r="K61" s="66"/>
      <c r="L61" s="66"/>
      <c r="M61" s="82" t="s">
        <v>296</v>
      </c>
      <c r="N61" s="82" t="s">
        <v>293</v>
      </c>
      <c r="O61" s="93" t="s">
        <v>313</v>
      </c>
    </row>
    <row r="62">
      <c r="A62" s="75" t="s">
        <v>231</v>
      </c>
      <c r="B62" s="88" t="s">
        <v>314</v>
      </c>
      <c r="C62" s="73" t="s">
        <v>27</v>
      </c>
      <c r="D62" s="89">
        <v>1890.0</v>
      </c>
      <c r="E62" s="75">
        <v>1.0</v>
      </c>
      <c r="F62" s="76">
        <f t="shared" si="1"/>
        <v>1536.585366</v>
      </c>
      <c r="G62" s="76">
        <f t="shared" si="2"/>
        <v>1890</v>
      </c>
      <c r="H62" s="77">
        <v>1.0</v>
      </c>
      <c r="I62" s="75" t="s">
        <v>130</v>
      </c>
      <c r="J62" s="72"/>
      <c r="K62" s="72"/>
      <c r="L62" s="72"/>
      <c r="M62" s="79" t="s">
        <v>296</v>
      </c>
      <c r="N62" s="79" t="s">
        <v>293</v>
      </c>
      <c r="O62" s="94" t="s">
        <v>315</v>
      </c>
    </row>
    <row r="63">
      <c r="A63" s="65" t="s">
        <v>231</v>
      </c>
      <c r="B63" s="91" t="s">
        <v>316</v>
      </c>
      <c r="C63" s="67" t="s">
        <v>27</v>
      </c>
      <c r="D63" s="92">
        <v>60.0</v>
      </c>
      <c r="E63" s="65">
        <v>1.0</v>
      </c>
      <c r="F63" s="69">
        <f t="shared" si="1"/>
        <v>48.7804878</v>
      </c>
      <c r="G63" s="69">
        <f t="shared" si="2"/>
        <v>60</v>
      </c>
      <c r="H63" s="70">
        <v>1.0</v>
      </c>
      <c r="I63" s="65" t="s">
        <v>130</v>
      </c>
      <c r="J63" s="66"/>
      <c r="K63" s="66"/>
      <c r="L63" s="66"/>
      <c r="M63" s="95" t="s">
        <v>317</v>
      </c>
      <c r="N63" s="82" t="s">
        <v>293</v>
      </c>
      <c r="O63" s="93" t="s">
        <v>318</v>
      </c>
    </row>
    <row r="64">
      <c r="A64" s="75" t="s">
        <v>231</v>
      </c>
      <c r="B64" s="88" t="s">
        <v>319</v>
      </c>
      <c r="C64" s="73" t="s">
        <v>27</v>
      </c>
      <c r="D64" s="89">
        <v>540.0</v>
      </c>
      <c r="E64" s="75">
        <v>1.0</v>
      </c>
      <c r="F64" s="76">
        <f t="shared" si="1"/>
        <v>439.0243902</v>
      </c>
      <c r="G64" s="76">
        <f t="shared" si="2"/>
        <v>540</v>
      </c>
      <c r="H64" s="77">
        <v>1.0</v>
      </c>
      <c r="I64" s="75" t="s">
        <v>130</v>
      </c>
      <c r="J64" s="72"/>
      <c r="K64" s="72"/>
      <c r="L64" s="72"/>
      <c r="M64" s="79" t="s">
        <v>320</v>
      </c>
      <c r="N64" s="79" t="s">
        <v>321</v>
      </c>
      <c r="O64" s="79" t="s">
        <v>322</v>
      </c>
    </row>
    <row r="65">
      <c r="A65" s="96" t="s">
        <v>323</v>
      </c>
      <c r="B65" s="97" t="s">
        <v>324</v>
      </c>
      <c r="C65" s="97"/>
      <c r="D65" s="98">
        <v>250000.0</v>
      </c>
      <c r="E65" s="97">
        <v>1.0</v>
      </c>
      <c r="F65" s="99">
        <f t="shared" ref="F65:F66" si="4">G65</f>
        <v>250000</v>
      </c>
      <c r="G65" s="99">
        <f t="shared" si="2"/>
        <v>250000</v>
      </c>
      <c r="H65" s="100">
        <v>1.0</v>
      </c>
      <c r="I65" s="97" t="s">
        <v>130</v>
      </c>
      <c r="J65" s="101"/>
      <c r="K65" s="101"/>
      <c r="L65" s="101"/>
      <c r="M65" s="102" t="s">
        <v>325</v>
      </c>
      <c r="N65" s="102"/>
      <c r="O65" s="102"/>
    </row>
    <row r="66">
      <c r="A66" s="96" t="s">
        <v>326</v>
      </c>
      <c r="B66" s="103" t="s">
        <v>327</v>
      </c>
      <c r="C66" s="103"/>
      <c r="D66" s="104">
        <v>150000.0</v>
      </c>
      <c r="E66" s="103">
        <v>1.0</v>
      </c>
      <c r="F66" s="105">
        <f t="shared" si="4"/>
        <v>150000</v>
      </c>
      <c r="G66" s="105">
        <f t="shared" si="2"/>
        <v>150000</v>
      </c>
      <c r="H66" s="106">
        <v>1.0</v>
      </c>
      <c r="I66" s="103" t="s">
        <v>130</v>
      </c>
      <c r="J66" s="107"/>
      <c r="K66" s="107"/>
      <c r="L66" s="107"/>
      <c r="M66" s="108" t="s">
        <v>328</v>
      </c>
      <c r="N66" s="108"/>
      <c r="O66" s="108"/>
    </row>
    <row r="67">
      <c r="A67" s="65" t="s">
        <v>329</v>
      </c>
      <c r="B67" s="65" t="s">
        <v>330</v>
      </c>
      <c r="C67" s="67"/>
      <c r="D67" s="80">
        <v>1700.0</v>
      </c>
      <c r="E67" s="65">
        <v>12.0</v>
      </c>
      <c r="F67" s="69">
        <f t="shared" ref="F67:F68" si="5">G67/1.23</f>
        <v>16585.36585</v>
      </c>
      <c r="G67" s="69">
        <f t="shared" si="2"/>
        <v>20400</v>
      </c>
      <c r="H67" s="70">
        <v>1.0</v>
      </c>
      <c r="I67" s="65" t="s">
        <v>130</v>
      </c>
      <c r="J67" s="66"/>
      <c r="K67" s="66"/>
      <c r="L67" s="66"/>
      <c r="M67" s="84"/>
      <c r="N67" s="84"/>
      <c r="O67" s="84"/>
    </row>
    <row r="68">
      <c r="A68" s="75" t="s">
        <v>331</v>
      </c>
      <c r="B68" s="109" t="s">
        <v>332</v>
      </c>
      <c r="C68" s="73"/>
      <c r="D68" s="83">
        <v>20000.0</v>
      </c>
      <c r="E68" s="75">
        <v>1.0</v>
      </c>
      <c r="F68" s="76">
        <f t="shared" si="5"/>
        <v>16260.1626</v>
      </c>
      <c r="G68" s="76">
        <f t="shared" si="2"/>
        <v>20000</v>
      </c>
      <c r="H68" s="77">
        <v>1.0</v>
      </c>
      <c r="I68" s="75" t="s">
        <v>130</v>
      </c>
      <c r="J68" s="75" t="s">
        <v>333</v>
      </c>
      <c r="K68" s="75" t="s">
        <v>334</v>
      </c>
      <c r="L68" s="72"/>
      <c r="M68" s="94" t="s">
        <v>335</v>
      </c>
      <c r="N68" s="94"/>
      <c r="O68" s="94"/>
    </row>
    <row r="69">
      <c r="A69" s="66"/>
      <c r="B69" s="66"/>
      <c r="C69" s="67"/>
      <c r="D69" s="69"/>
      <c r="E69" s="66"/>
      <c r="F69" s="70"/>
      <c r="G69" s="70"/>
      <c r="H69" s="70">
        <v>1.0</v>
      </c>
      <c r="I69" s="66"/>
      <c r="J69" s="66"/>
      <c r="K69" s="66"/>
      <c r="L69" s="66"/>
      <c r="M69" s="84"/>
      <c r="N69" s="84"/>
      <c r="O69" s="84"/>
    </row>
    <row r="70">
      <c r="A70" s="72"/>
      <c r="B70" s="72"/>
      <c r="C70" s="73"/>
      <c r="D70" s="76"/>
      <c r="E70" s="72"/>
      <c r="F70" s="77"/>
      <c r="G70" s="77"/>
      <c r="H70" s="77">
        <v>1.0</v>
      </c>
      <c r="I70" s="72"/>
      <c r="J70" s="72"/>
      <c r="K70" s="72"/>
      <c r="L70" s="72"/>
      <c r="M70" s="86"/>
      <c r="N70" s="86"/>
      <c r="O70" s="86"/>
    </row>
    <row r="71">
      <c r="A71" s="66"/>
      <c r="B71" s="66"/>
      <c r="C71" s="67"/>
      <c r="D71" s="69"/>
      <c r="E71" s="66"/>
      <c r="F71" s="110" t="s">
        <v>336</v>
      </c>
      <c r="G71" s="69">
        <f>SUM(G2:G68)</f>
        <v>938927</v>
      </c>
      <c r="H71" s="70">
        <v>1.0</v>
      </c>
      <c r="I71" s="66"/>
      <c r="J71" s="66"/>
      <c r="K71" s="66"/>
      <c r="L71" s="66"/>
      <c r="M71" s="84"/>
      <c r="N71" s="84"/>
      <c r="O71" s="84"/>
    </row>
    <row r="72">
      <c r="A72" s="72"/>
      <c r="B72" s="72"/>
      <c r="C72" s="73"/>
      <c r="D72" s="76"/>
      <c r="E72" s="72"/>
      <c r="F72" s="77"/>
      <c r="G72" s="77"/>
      <c r="H72" s="77">
        <v>1.0</v>
      </c>
      <c r="I72" s="72"/>
      <c r="J72" s="72"/>
      <c r="K72" s="72"/>
      <c r="L72" s="72"/>
      <c r="M72" s="86"/>
      <c r="N72" s="86"/>
      <c r="O72" s="86"/>
    </row>
    <row r="73">
      <c r="A73" s="66"/>
      <c r="B73" s="66"/>
      <c r="C73" s="67"/>
      <c r="D73" s="69"/>
      <c r="E73" s="66"/>
      <c r="F73" s="70"/>
      <c r="G73" s="70"/>
      <c r="H73" s="70">
        <v>1.0</v>
      </c>
      <c r="I73" s="66"/>
      <c r="J73" s="66"/>
      <c r="K73" s="66"/>
      <c r="L73" s="66"/>
      <c r="M73" s="84"/>
      <c r="N73" s="84"/>
      <c r="O73" s="84"/>
    </row>
    <row r="74">
      <c r="A74" s="72"/>
      <c r="B74" s="72"/>
      <c r="C74" s="73"/>
      <c r="D74" s="76"/>
      <c r="E74" s="72"/>
      <c r="F74" s="77"/>
      <c r="G74" s="77"/>
      <c r="H74" s="77">
        <v>1.0</v>
      </c>
      <c r="I74" s="72"/>
      <c r="J74" s="72"/>
      <c r="K74" s="72"/>
      <c r="L74" s="72"/>
      <c r="M74" s="86"/>
      <c r="N74" s="86"/>
      <c r="O74" s="86"/>
    </row>
    <row r="75">
      <c r="A75" s="66"/>
      <c r="B75" s="66"/>
      <c r="C75" s="67"/>
      <c r="D75" s="69"/>
      <c r="E75" s="66"/>
      <c r="F75" s="70"/>
      <c r="G75" s="70"/>
      <c r="H75" s="70">
        <v>1.0</v>
      </c>
      <c r="I75" s="66"/>
      <c r="J75" s="66"/>
      <c r="K75" s="66"/>
      <c r="L75" s="66"/>
      <c r="M75" s="84"/>
      <c r="N75" s="84"/>
      <c r="O75" s="84"/>
    </row>
    <row r="76">
      <c r="A76" s="72"/>
      <c r="B76" s="72"/>
      <c r="C76" s="73"/>
      <c r="D76" s="76"/>
      <c r="E76" s="72"/>
      <c r="F76" s="77"/>
      <c r="G76" s="77"/>
      <c r="H76" s="77">
        <v>1.0</v>
      </c>
      <c r="I76" s="72"/>
      <c r="J76" s="72"/>
      <c r="K76" s="72"/>
      <c r="L76" s="72"/>
      <c r="M76" s="86"/>
      <c r="N76" s="86"/>
      <c r="O76" s="86"/>
    </row>
    <row r="77">
      <c r="A77" s="66"/>
      <c r="B77" s="66"/>
      <c r="C77" s="67"/>
      <c r="D77" s="66"/>
      <c r="E77" s="66"/>
      <c r="F77" s="70"/>
      <c r="G77" s="70"/>
      <c r="H77" s="70">
        <v>1.0</v>
      </c>
      <c r="I77" s="66"/>
      <c r="J77" s="66"/>
      <c r="K77" s="66"/>
      <c r="L77" s="66"/>
      <c r="M77" s="84"/>
      <c r="N77" s="84"/>
      <c r="O77" s="84"/>
    </row>
    <row r="78">
      <c r="A78" s="72"/>
      <c r="B78" s="72"/>
      <c r="C78" s="73"/>
      <c r="D78" s="72"/>
      <c r="E78" s="72"/>
      <c r="F78" s="77"/>
      <c r="G78" s="77"/>
      <c r="H78" s="77">
        <v>1.0</v>
      </c>
      <c r="I78" s="72"/>
      <c r="J78" s="72"/>
      <c r="K78" s="72"/>
      <c r="L78" s="72"/>
      <c r="M78" s="86"/>
      <c r="N78" s="86"/>
      <c r="O78" s="86"/>
    </row>
    <row r="79">
      <c r="A79" s="66"/>
      <c r="B79" s="66"/>
      <c r="C79" s="67"/>
      <c r="D79" s="66"/>
      <c r="E79" s="66"/>
      <c r="F79" s="70"/>
      <c r="G79" s="70"/>
      <c r="H79" s="70">
        <v>1.0</v>
      </c>
      <c r="I79" s="66"/>
      <c r="J79" s="66"/>
      <c r="K79" s="66"/>
      <c r="L79" s="66"/>
      <c r="M79" s="84"/>
      <c r="N79" s="84"/>
      <c r="O79" s="84"/>
    </row>
    <row r="80">
      <c r="A80" s="72"/>
      <c r="B80" s="72"/>
      <c r="C80" s="73"/>
      <c r="D80" s="72"/>
      <c r="E80" s="72"/>
      <c r="F80" s="77"/>
      <c r="G80" s="77"/>
      <c r="H80" s="77">
        <v>1.0</v>
      </c>
      <c r="I80" s="72"/>
      <c r="J80" s="72"/>
      <c r="K80" s="72"/>
      <c r="L80" s="72"/>
      <c r="M80" s="86"/>
      <c r="N80" s="86"/>
      <c r="O80" s="86"/>
    </row>
    <row r="81">
      <c r="A81" s="66"/>
      <c r="B81" s="66"/>
      <c r="C81" s="67"/>
      <c r="D81" s="66"/>
      <c r="E81" s="66"/>
      <c r="F81" s="70"/>
      <c r="G81" s="70"/>
      <c r="H81" s="70">
        <v>1.0</v>
      </c>
      <c r="I81" s="66"/>
      <c r="J81" s="66"/>
      <c r="K81" s="66"/>
      <c r="L81" s="66"/>
      <c r="M81" s="84"/>
      <c r="N81" s="84"/>
      <c r="O81" s="84"/>
    </row>
    <row r="82">
      <c r="A82" s="72"/>
      <c r="B82" s="72"/>
      <c r="C82" s="73"/>
      <c r="D82" s="72"/>
      <c r="E82" s="72"/>
      <c r="F82" s="77"/>
      <c r="G82" s="77"/>
      <c r="H82" s="77">
        <v>1.0</v>
      </c>
      <c r="I82" s="72"/>
      <c r="J82" s="72"/>
      <c r="K82" s="72"/>
      <c r="L82" s="72"/>
      <c r="M82" s="86"/>
      <c r="N82" s="86"/>
      <c r="O82" s="86"/>
    </row>
    <row r="83">
      <c r="A83" s="66"/>
      <c r="B83" s="66"/>
      <c r="C83" s="67"/>
      <c r="D83" s="66"/>
      <c r="E83" s="66"/>
      <c r="F83" s="70"/>
      <c r="G83" s="70"/>
      <c r="H83" s="70">
        <v>1.0</v>
      </c>
      <c r="I83" s="66"/>
      <c r="J83" s="66"/>
      <c r="K83" s="66"/>
      <c r="L83" s="66"/>
      <c r="M83" s="84"/>
      <c r="N83" s="84"/>
      <c r="O83" s="84"/>
    </row>
    <row r="84">
      <c r="A84" s="72"/>
      <c r="B84" s="72"/>
      <c r="C84" s="73"/>
      <c r="D84" s="72"/>
      <c r="E84" s="72"/>
      <c r="F84" s="77"/>
      <c r="G84" s="77"/>
      <c r="H84" s="77">
        <v>1.0</v>
      </c>
      <c r="I84" s="72"/>
      <c r="J84" s="72"/>
      <c r="K84" s="72"/>
      <c r="L84" s="72"/>
      <c r="M84" s="86"/>
      <c r="N84" s="86"/>
      <c r="O84" s="86"/>
    </row>
    <row r="85">
      <c r="A85" s="66"/>
      <c r="B85" s="66"/>
      <c r="C85" s="67"/>
      <c r="D85" s="66"/>
      <c r="E85" s="66"/>
      <c r="F85" s="70"/>
      <c r="G85" s="70"/>
      <c r="H85" s="70">
        <v>1.0</v>
      </c>
      <c r="I85" s="66"/>
      <c r="J85" s="66"/>
      <c r="K85" s="66"/>
      <c r="L85" s="66"/>
      <c r="M85" s="84"/>
      <c r="N85" s="84"/>
      <c r="O85" s="84"/>
    </row>
    <row r="86">
      <c r="A86" s="72"/>
      <c r="B86" s="72"/>
      <c r="C86" s="73"/>
      <c r="D86" s="72"/>
      <c r="E86" s="72"/>
      <c r="F86" s="77"/>
      <c r="G86" s="77"/>
      <c r="H86" s="77">
        <v>1.0</v>
      </c>
      <c r="I86" s="72"/>
      <c r="J86" s="72"/>
      <c r="K86" s="72"/>
      <c r="L86" s="72"/>
      <c r="M86" s="86"/>
      <c r="N86" s="86"/>
      <c r="O86" s="86"/>
    </row>
    <row r="87">
      <c r="A87" s="66"/>
      <c r="B87" s="66"/>
      <c r="C87" s="67"/>
      <c r="D87" s="66"/>
      <c r="E87" s="66"/>
      <c r="F87" s="70"/>
      <c r="G87" s="70"/>
      <c r="H87" s="70">
        <v>1.0</v>
      </c>
      <c r="I87" s="66"/>
      <c r="J87" s="66"/>
      <c r="K87" s="66"/>
      <c r="L87" s="66"/>
      <c r="M87" s="84"/>
      <c r="N87" s="84"/>
      <c r="O87" s="84"/>
    </row>
    <row r="88">
      <c r="A88" s="72"/>
      <c r="B88" s="72"/>
      <c r="C88" s="73"/>
      <c r="D88" s="72"/>
      <c r="E88" s="72"/>
      <c r="F88" s="77"/>
      <c r="G88" s="77"/>
      <c r="H88" s="77">
        <v>1.0</v>
      </c>
      <c r="I88" s="72"/>
      <c r="J88" s="72"/>
      <c r="K88" s="72"/>
      <c r="L88" s="72"/>
      <c r="M88" s="86"/>
      <c r="N88" s="86"/>
      <c r="O88" s="86"/>
    </row>
    <row r="89">
      <c r="A89" s="66"/>
      <c r="B89" s="66"/>
      <c r="C89" s="111"/>
      <c r="D89" s="66"/>
      <c r="E89" s="66"/>
      <c r="F89" s="70"/>
      <c r="G89" s="70"/>
      <c r="H89" s="70">
        <v>1.0</v>
      </c>
      <c r="I89" s="66"/>
      <c r="J89" s="66"/>
      <c r="K89" s="66"/>
      <c r="L89" s="66"/>
      <c r="M89" s="84"/>
      <c r="N89" s="84"/>
      <c r="O89" s="84"/>
    </row>
    <row r="90">
      <c r="A90" s="72"/>
      <c r="B90" s="72"/>
      <c r="C90" s="112"/>
      <c r="D90" s="72"/>
      <c r="E90" s="72"/>
      <c r="F90" s="77"/>
      <c r="G90" s="77"/>
      <c r="H90" s="77">
        <v>1.0</v>
      </c>
      <c r="I90" s="72"/>
      <c r="J90" s="72"/>
      <c r="K90" s="72"/>
      <c r="L90" s="72"/>
      <c r="M90" s="86"/>
      <c r="N90" s="86"/>
      <c r="O90" s="86"/>
    </row>
    <row r="91">
      <c r="A91" s="66"/>
      <c r="B91" s="66"/>
      <c r="C91" s="111"/>
      <c r="D91" s="113">
        <f>SUM(D3:D90)</f>
        <v>591057.5</v>
      </c>
      <c r="E91" s="66"/>
      <c r="F91" s="69">
        <f t="shared" ref="F91:G91" si="6">SUM(F3:F90)</f>
        <v>838152.0325</v>
      </c>
      <c r="G91" s="69">
        <f t="shared" si="6"/>
        <v>1877854</v>
      </c>
      <c r="H91" s="70">
        <v>1.0</v>
      </c>
      <c r="I91" s="66"/>
      <c r="J91" s="66"/>
      <c r="K91" s="66"/>
      <c r="L91" s="66"/>
      <c r="M91" s="84"/>
      <c r="N91" s="84"/>
      <c r="O91" s="84"/>
    </row>
  </sheetData>
  <autoFilter ref="$A$1:$O$91"/>
  <conditionalFormatting sqref="B1:B2 C1:L91 M1:O2 M52:O91 B67:B91">
    <cfRule type="containsText" dxfId="0" priority="1" operator="containsText" text="uzupełnić">
      <formula>NOT(ISERROR(SEARCH(("uzupełnić"),(B1))))</formula>
    </cfRule>
  </conditionalFormatting>
  <dataValidations>
    <dataValidation type="list" allowBlank="1" showErrorMessage="1" sqref="C3:C88">
      <formula1>zadania!$C$2:$C$10</formula1>
    </dataValidation>
    <dataValidation type="list" allowBlank="1" showErrorMessage="1" sqref="I3:I91">
      <formula1>katalog!$A$6:$A$15</formula1>
    </dataValidation>
    <dataValidation type="list" allowBlank="1" showErrorMessage="1" sqref="C89">
      <formula1>zadania!$C11:$C134</formula1>
    </dataValidation>
    <dataValidation type="list" allowBlank="1" showErrorMessage="1" sqref="C90">
      <formula1>zadania!$C11:$C135</formula1>
    </dataValidation>
    <dataValidation type="list" allowBlank="1" showErrorMessage="1" sqref="C91">
      <formula1>zadania!$C11:$C136</formula1>
    </dataValidation>
  </dataValidations>
  <hyperlinks>
    <hyperlink r:id="rId2" ref="M3"/>
    <hyperlink r:id="rId3" ref="N3"/>
    <hyperlink r:id="rId4" ref="O3"/>
    <hyperlink r:id="rId5" ref="M4"/>
    <hyperlink r:id="rId6" ref="N4"/>
    <hyperlink r:id="rId7" ref="O4"/>
    <hyperlink r:id="rId8" ref="M5"/>
    <hyperlink r:id="rId9" ref="N5"/>
    <hyperlink r:id="rId10" ref="O5"/>
    <hyperlink r:id="rId11" ref="M6"/>
    <hyperlink r:id="rId12" ref="N6"/>
    <hyperlink r:id="rId13" ref="O6"/>
    <hyperlink r:id="rId14" ref="M7"/>
    <hyperlink r:id="rId15" ref="N7"/>
    <hyperlink r:id="rId16" ref="O7"/>
    <hyperlink r:id="rId17" ref="M8"/>
    <hyperlink r:id="rId18" ref="N8"/>
    <hyperlink r:id="rId19" ref="O8"/>
    <hyperlink r:id="rId20" ref="M9"/>
    <hyperlink r:id="rId21" ref="N9"/>
    <hyperlink r:id="rId22" ref="O9"/>
    <hyperlink r:id="rId23" ref="M10"/>
    <hyperlink r:id="rId24" ref="N10"/>
    <hyperlink r:id="rId25" ref="O10"/>
    <hyperlink r:id="rId26" ref="M11"/>
    <hyperlink r:id="rId27" ref="N11"/>
    <hyperlink r:id="rId28" ref="O11"/>
    <hyperlink r:id="rId29" ref="M12"/>
    <hyperlink r:id="rId30" ref="N12"/>
    <hyperlink r:id="rId31" ref="O12"/>
    <hyperlink r:id="rId32" ref="M13"/>
    <hyperlink r:id="rId33" ref="N13"/>
    <hyperlink r:id="rId34" ref="O13"/>
    <hyperlink r:id="rId35" ref="M14"/>
    <hyperlink r:id="rId36" ref="N14"/>
    <hyperlink r:id="rId37" ref="O14"/>
    <hyperlink r:id="rId38" ref="M15"/>
    <hyperlink r:id="rId39" ref="N15"/>
    <hyperlink r:id="rId40" ref="O15"/>
    <hyperlink r:id="rId41" location="product-details" ref="M16"/>
    <hyperlink r:id="rId42" ref="N16"/>
    <hyperlink r:id="rId43" ref="O16"/>
    <hyperlink r:id="rId44" ref="M17"/>
    <hyperlink r:id="rId45" ref="N17"/>
    <hyperlink r:id="rId46" ref="O17"/>
    <hyperlink r:id="rId47" ref="M18"/>
    <hyperlink r:id="rId48" ref="N18"/>
    <hyperlink r:id="rId49" ref="O18"/>
    <hyperlink r:id="rId50" ref="M19"/>
    <hyperlink r:id="rId51" ref="N19"/>
    <hyperlink r:id="rId52" ref="O19"/>
    <hyperlink r:id="rId53" ref="M20"/>
    <hyperlink r:id="rId54" ref="N20"/>
    <hyperlink r:id="rId55" ref="O20"/>
    <hyperlink r:id="rId56" ref="M21"/>
    <hyperlink r:id="rId57" ref="N21"/>
    <hyperlink r:id="rId58" ref="O21"/>
    <hyperlink r:id="rId59" ref="M22"/>
    <hyperlink r:id="rId60" ref="N22"/>
    <hyperlink r:id="rId61" ref="O22"/>
    <hyperlink r:id="rId62" ref="M23"/>
    <hyperlink r:id="rId63" ref="N23"/>
    <hyperlink r:id="rId64" ref="O23"/>
    <hyperlink r:id="rId65" ref="M24"/>
    <hyperlink r:id="rId66" ref="N24"/>
    <hyperlink r:id="rId67" ref="O24"/>
    <hyperlink r:id="rId68" ref="M25"/>
    <hyperlink r:id="rId69" ref="N25"/>
    <hyperlink r:id="rId70" ref="O25"/>
    <hyperlink r:id="rId71" ref="M26"/>
    <hyperlink r:id="rId72" ref="N26"/>
    <hyperlink r:id="rId73" ref="O26"/>
    <hyperlink r:id="rId74" ref="M27"/>
    <hyperlink r:id="rId75" ref="N27"/>
    <hyperlink r:id="rId76" ref="O27"/>
    <hyperlink r:id="rId77" ref="M28"/>
    <hyperlink r:id="rId78" ref="N28"/>
    <hyperlink r:id="rId79" ref="O28"/>
    <hyperlink r:id="rId80" ref="M29"/>
    <hyperlink r:id="rId81" ref="N29"/>
    <hyperlink r:id="rId82" ref="O29"/>
    <hyperlink r:id="rId83" ref="M30"/>
    <hyperlink r:id="rId84" ref="N30"/>
    <hyperlink r:id="rId85" ref="O30"/>
    <hyperlink r:id="rId86" ref="M31"/>
    <hyperlink r:id="rId87" location="tab=spec" ref="N31"/>
    <hyperlink r:id="rId88" ref="O31"/>
    <hyperlink r:id="rId89" ref="M32"/>
    <hyperlink r:id="rId90" ref="N32"/>
    <hyperlink r:id="rId91" ref="O32"/>
    <hyperlink r:id="rId92" ref="M33"/>
    <hyperlink r:id="rId93" ref="N33"/>
    <hyperlink r:id="rId94" ref="O33"/>
    <hyperlink r:id="rId95" ref="M34"/>
    <hyperlink r:id="rId96" ref="N34"/>
    <hyperlink r:id="rId97" ref="O34"/>
    <hyperlink r:id="rId98" ref="M35"/>
    <hyperlink r:id="rId99" ref="N35"/>
    <hyperlink r:id="rId100" ref="O35"/>
    <hyperlink r:id="rId101" ref="M36"/>
    <hyperlink r:id="rId102" ref="N36"/>
    <hyperlink r:id="rId103" ref="O36"/>
    <hyperlink r:id="rId104" ref="M37"/>
    <hyperlink r:id="rId105" ref="N37"/>
    <hyperlink r:id="rId106" ref="O37"/>
    <hyperlink r:id="rId107" ref="M38"/>
    <hyperlink r:id="rId108" ref="N38"/>
    <hyperlink r:id="rId109" ref="O38"/>
    <hyperlink r:id="rId110" ref="N39"/>
    <hyperlink r:id="rId111" ref="O39"/>
    <hyperlink r:id="rId112" ref="N40"/>
    <hyperlink r:id="rId113" ref="O40"/>
    <hyperlink r:id="rId114" ref="N41"/>
    <hyperlink r:id="rId115" ref="O41"/>
    <hyperlink r:id="rId116" ref="N42"/>
    <hyperlink r:id="rId117" ref="O42"/>
    <hyperlink r:id="rId118" ref="N45"/>
    <hyperlink r:id="rId119" ref="O45"/>
    <hyperlink r:id="rId120" ref="M46"/>
    <hyperlink r:id="rId121" ref="N46"/>
    <hyperlink r:id="rId122" ref="O46"/>
    <hyperlink r:id="rId123" ref="M47"/>
    <hyperlink r:id="rId124" ref="N47"/>
    <hyperlink r:id="rId125" ref="O47"/>
    <hyperlink r:id="rId126" ref="M49"/>
    <hyperlink r:id="rId127" ref="N49"/>
    <hyperlink r:id="rId128" ref="M51"/>
    <hyperlink r:id="rId129" ref="N51"/>
    <hyperlink r:id="rId130" ref="O51"/>
    <hyperlink r:id="rId131" ref="M52"/>
    <hyperlink r:id="rId132" ref="N52"/>
    <hyperlink r:id="rId133" ref="O52"/>
    <hyperlink r:id="rId134" ref="M53"/>
    <hyperlink r:id="rId135" ref="N53"/>
    <hyperlink r:id="rId136" ref="M54"/>
    <hyperlink r:id="rId137" ref="N54"/>
    <hyperlink r:id="rId138" ref="M55"/>
    <hyperlink r:id="rId139" ref="N55"/>
    <hyperlink r:id="rId140" ref="M56"/>
    <hyperlink r:id="rId141" ref="N56"/>
    <hyperlink r:id="rId142" ref="M57"/>
    <hyperlink r:id="rId143" ref="N57"/>
    <hyperlink r:id="rId144" ref="M58"/>
    <hyperlink r:id="rId145" ref="N58"/>
    <hyperlink r:id="rId146" ref="M59"/>
    <hyperlink r:id="rId147" ref="N59"/>
    <hyperlink r:id="rId148" ref="M60"/>
    <hyperlink r:id="rId149" ref="N60"/>
    <hyperlink r:id="rId150" ref="M61"/>
    <hyperlink r:id="rId151" ref="N61"/>
    <hyperlink r:id="rId152" ref="M62"/>
    <hyperlink r:id="rId153" ref="N62"/>
    <hyperlink r:id="rId154" ref="M63"/>
    <hyperlink r:id="rId155" ref="N63"/>
    <hyperlink r:id="rId156" ref="M64"/>
    <hyperlink r:id="rId157" ref="N64"/>
    <hyperlink r:id="rId158" ref="O64"/>
  </hyperlinks>
  <drawing r:id="rId159"/>
  <legacyDrawing r:id="rId16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75.86"/>
  </cols>
  <sheetData>
    <row r="1">
      <c r="A1" s="114" t="s">
        <v>337</v>
      </c>
      <c r="B1" s="115"/>
    </row>
    <row r="2">
      <c r="A2" s="116" t="s">
        <v>338</v>
      </c>
      <c r="B2" s="8">
        <v>168.0</v>
      </c>
    </row>
    <row r="3">
      <c r="A3" s="117" t="s">
        <v>339</v>
      </c>
      <c r="B3" s="118">
        <v>3.75</v>
      </c>
    </row>
    <row r="4">
      <c r="A4" s="119"/>
      <c r="B4" s="119"/>
    </row>
    <row r="5">
      <c r="A5" s="120" t="s">
        <v>340</v>
      </c>
      <c r="B5" s="121"/>
    </row>
    <row r="6">
      <c r="A6" s="116" t="s">
        <v>341</v>
      </c>
      <c r="B6" s="8" t="s">
        <v>342</v>
      </c>
    </row>
    <row r="7" ht="30.75" customHeight="1">
      <c r="A7" s="116" t="s">
        <v>191</v>
      </c>
      <c r="B7" s="122" t="s">
        <v>343</v>
      </c>
    </row>
    <row r="8" ht="63.75" customHeight="1">
      <c r="A8" s="116" t="s">
        <v>344</v>
      </c>
      <c r="B8" s="8" t="s">
        <v>345</v>
      </c>
    </row>
    <row r="9" ht="27.0" customHeight="1">
      <c r="A9" s="116" t="s">
        <v>346</v>
      </c>
      <c r="B9" s="122" t="s">
        <v>347</v>
      </c>
    </row>
    <row r="10">
      <c r="A10" s="116" t="s">
        <v>130</v>
      </c>
      <c r="B10" s="122" t="s">
        <v>348</v>
      </c>
    </row>
    <row r="11" ht="39.75" customHeight="1">
      <c r="A11" s="116" t="s">
        <v>349</v>
      </c>
      <c r="B11" s="8" t="s">
        <v>350</v>
      </c>
    </row>
    <row r="12" ht="37.5" customHeight="1">
      <c r="A12" s="116" t="s">
        <v>351</v>
      </c>
      <c r="B12" s="122" t="s">
        <v>352</v>
      </c>
    </row>
    <row r="13">
      <c r="A13" s="116" t="s">
        <v>353</v>
      </c>
      <c r="B13" s="122" t="s">
        <v>354</v>
      </c>
    </row>
    <row r="14">
      <c r="A14" s="116" t="s">
        <v>355</v>
      </c>
      <c r="B14" s="122" t="s">
        <v>356</v>
      </c>
    </row>
    <row r="15">
      <c r="A15" s="116" t="s">
        <v>357</v>
      </c>
      <c r="B15" s="122" t="s">
        <v>358</v>
      </c>
    </row>
    <row r="16">
      <c r="A16" s="119"/>
      <c r="B16" s="119"/>
    </row>
    <row r="17">
      <c r="A17" s="116" t="s">
        <v>359</v>
      </c>
      <c r="B17" s="8" t="s">
        <v>360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31.57"/>
    <col customWidth="1" min="3" max="3" width="37.0"/>
    <col customWidth="1" min="4" max="4" width="30.0"/>
    <col customWidth="1" min="6" max="6" width="21.43"/>
    <col customWidth="1" min="7" max="7" width="24.86"/>
    <col customWidth="1" min="8" max="8" width="13.14"/>
    <col customWidth="1" min="9" max="9" width="12.29"/>
  </cols>
  <sheetData>
    <row r="1" ht="60.75" customHeight="1">
      <c r="A1" s="123" t="s">
        <v>361</v>
      </c>
      <c r="B1" s="123" t="s">
        <v>362</v>
      </c>
      <c r="C1" s="123" t="s">
        <v>363</v>
      </c>
      <c r="D1" s="123" t="s">
        <v>364</v>
      </c>
      <c r="E1" s="123" t="s">
        <v>365</v>
      </c>
      <c r="F1" s="123" t="s">
        <v>366</v>
      </c>
      <c r="G1" s="123" t="s">
        <v>367</v>
      </c>
      <c r="H1" s="123" t="s">
        <v>368</v>
      </c>
      <c r="I1" s="123" t="s">
        <v>369</v>
      </c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</row>
    <row r="2" ht="33.75" customHeight="1">
      <c r="A2" s="125" t="s">
        <v>39</v>
      </c>
      <c r="B2" s="125" t="s">
        <v>370</v>
      </c>
      <c r="C2" s="125" t="s">
        <v>371</v>
      </c>
      <c r="D2" s="125" t="s">
        <v>372</v>
      </c>
      <c r="E2" s="125" t="s">
        <v>373</v>
      </c>
      <c r="F2" s="125" t="s">
        <v>374</v>
      </c>
      <c r="G2" s="125" t="s">
        <v>375</v>
      </c>
      <c r="H2" s="125" t="s">
        <v>376</v>
      </c>
      <c r="I2" s="125" t="s">
        <v>377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</row>
    <row r="3">
      <c r="A3" s="127" t="s">
        <v>378</v>
      </c>
      <c r="B3" s="128" t="b">
        <v>1</v>
      </c>
      <c r="C3" s="127"/>
      <c r="D3" s="127" t="s">
        <v>379</v>
      </c>
      <c r="E3" s="128" t="s">
        <v>380</v>
      </c>
      <c r="F3" s="128" t="str">
        <f>IF(E3="planowany","uzupełnij","nie dotyczy")</f>
        <v>nie dotyczy</v>
      </c>
      <c r="G3" s="128">
        <v>15000.0</v>
      </c>
      <c r="H3" s="127" t="str">
        <f t="shared" ref="H3:H10" si="1">ROUND(G3/#REF!,1)</f>
        <v>#REF!</v>
      </c>
      <c r="I3" s="127">
        <v>1.0</v>
      </c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</row>
    <row r="4" ht="24.0" customHeight="1">
      <c r="A4" s="127" t="s">
        <v>381</v>
      </c>
      <c r="B4" s="128" t="b">
        <v>0</v>
      </c>
      <c r="C4" s="127"/>
      <c r="D4" s="127" t="s">
        <v>382</v>
      </c>
      <c r="E4" s="128" t="s">
        <v>50</v>
      </c>
      <c r="F4" s="128" t="s">
        <v>383</v>
      </c>
      <c r="G4" s="128">
        <v>21000.0</v>
      </c>
      <c r="H4" s="127" t="str">
        <f t="shared" si="1"/>
        <v>#REF!</v>
      </c>
      <c r="I4" s="127">
        <v>0.7</v>
      </c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</row>
    <row r="5" ht="24.0" customHeight="1">
      <c r="A5" s="127" t="s">
        <v>384</v>
      </c>
      <c r="B5" s="128" t="b">
        <v>0</v>
      </c>
      <c r="C5" s="127"/>
      <c r="D5" s="127" t="s">
        <v>382</v>
      </c>
      <c r="E5" s="128" t="s">
        <v>50</v>
      </c>
      <c r="F5" s="128" t="s">
        <v>383</v>
      </c>
      <c r="G5" s="128">
        <v>21000.0</v>
      </c>
      <c r="H5" s="127" t="str">
        <f t="shared" si="1"/>
        <v>#REF!</v>
      </c>
      <c r="I5" s="127">
        <v>0.7</v>
      </c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</row>
    <row r="6" ht="24.0" customHeight="1">
      <c r="A6" s="127" t="s">
        <v>384</v>
      </c>
      <c r="B6" s="128" t="b">
        <v>0</v>
      </c>
      <c r="C6" s="127"/>
      <c r="D6" s="127" t="s">
        <v>385</v>
      </c>
      <c r="E6" s="128" t="s">
        <v>50</v>
      </c>
      <c r="F6" s="128" t="s">
        <v>383</v>
      </c>
      <c r="G6" s="128">
        <v>21000.0</v>
      </c>
      <c r="H6" s="127" t="str">
        <f t="shared" si="1"/>
        <v>#REF!</v>
      </c>
      <c r="I6" s="127">
        <v>0.7</v>
      </c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</row>
    <row r="7" ht="24.0" customHeight="1">
      <c r="A7" s="127" t="s">
        <v>384</v>
      </c>
      <c r="B7" s="128" t="b">
        <v>0</v>
      </c>
      <c r="C7" s="127"/>
      <c r="D7" s="127" t="s">
        <v>386</v>
      </c>
      <c r="E7" s="128" t="s">
        <v>50</v>
      </c>
      <c r="F7" s="128" t="s">
        <v>383</v>
      </c>
      <c r="G7" s="128">
        <v>21000.0</v>
      </c>
      <c r="H7" s="127" t="str">
        <f t="shared" si="1"/>
        <v>#REF!</v>
      </c>
      <c r="I7" s="127">
        <v>0.7</v>
      </c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</row>
    <row r="8" ht="24.0" customHeight="1">
      <c r="A8" s="127" t="s">
        <v>387</v>
      </c>
      <c r="B8" s="128" t="b">
        <v>1</v>
      </c>
      <c r="C8" s="127"/>
      <c r="D8" s="127" t="s">
        <v>388</v>
      </c>
      <c r="E8" s="128" t="s">
        <v>380</v>
      </c>
      <c r="F8" s="128" t="str">
        <f t="shared" ref="F8:F10" si="2">IF(E8="planowany","uzupełnij","nie dotyczy")</f>
        <v>nie dotyczy</v>
      </c>
      <c r="G8" s="128">
        <v>30000.0</v>
      </c>
      <c r="H8" s="127" t="str">
        <f t="shared" si="1"/>
        <v>#REF!</v>
      </c>
      <c r="I8" s="127">
        <v>0.5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</row>
    <row r="9" ht="24.0" customHeight="1">
      <c r="A9" s="127" t="s">
        <v>387</v>
      </c>
      <c r="B9" s="128" t="b">
        <v>1</v>
      </c>
      <c r="C9" s="127"/>
      <c r="D9" s="127" t="s">
        <v>388</v>
      </c>
      <c r="E9" s="128" t="s">
        <v>380</v>
      </c>
      <c r="F9" s="128" t="str">
        <f t="shared" si="2"/>
        <v>nie dotyczy</v>
      </c>
      <c r="G9" s="128">
        <v>30000.0</v>
      </c>
      <c r="H9" s="127" t="str">
        <f t="shared" si="1"/>
        <v>#REF!</v>
      </c>
      <c r="I9" s="127">
        <v>0.5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</row>
    <row r="10" ht="24.0" customHeight="1">
      <c r="A10" s="127" t="s">
        <v>387</v>
      </c>
      <c r="B10" s="128" t="b">
        <v>1</v>
      </c>
      <c r="C10" s="127"/>
      <c r="D10" s="127" t="s">
        <v>388</v>
      </c>
      <c r="E10" s="128" t="s">
        <v>380</v>
      </c>
      <c r="F10" s="128" t="str">
        <f t="shared" si="2"/>
        <v>nie dotyczy</v>
      </c>
      <c r="G10" s="128">
        <v>30000.0</v>
      </c>
      <c r="H10" s="127" t="str">
        <f t="shared" si="1"/>
        <v>#REF!</v>
      </c>
      <c r="I10" s="127">
        <v>0.5</v>
      </c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</row>
    <row r="11" ht="27.0" customHeight="1">
      <c r="A11" s="129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</row>
    <row r="12">
      <c r="A12" s="123" t="s">
        <v>389</v>
      </c>
      <c r="B12" s="123" t="s">
        <v>390</v>
      </c>
      <c r="C12" s="123" t="s">
        <v>391</v>
      </c>
      <c r="D12" s="123" t="s">
        <v>392</v>
      </c>
      <c r="E12" s="123" t="s">
        <v>393</v>
      </c>
      <c r="F12" s="123" t="s">
        <v>394</v>
      </c>
      <c r="G12" s="130" t="s">
        <v>395</v>
      </c>
      <c r="H12" s="123" t="s">
        <v>396</v>
      </c>
      <c r="I12" s="123" t="s">
        <v>397</v>
      </c>
      <c r="J12" s="123" t="s">
        <v>398</v>
      </c>
      <c r="K12" s="123" t="s">
        <v>368</v>
      </c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</row>
    <row r="13">
      <c r="A13" s="131" t="s">
        <v>115</v>
      </c>
      <c r="B13" s="131" t="s">
        <v>399</v>
      </c>
      <c r="C13" s="131" t="s">
        <v>400</v>
      </c>
      <c r="D13" s="131" t="s">
        <v>401</v>
      </c>
      <c r="E13" s="131" t="s">
        <v>371</v>
      </c>
      <c r="F13" s="131" t="s">
        <v>402</v>
      </c>
      <c r="G13" s="131" t="s">
        <v>403</v>
      </c>
      <c r="H13" s="131" t="s">
        <v>404</v>
      </c>
      <c r="I13" s="131" t="s">
        <v>118</v>
      </c>
      <c r="J13" s="131" t="s">
        <v>121</v>
      </c>
      <c r="K13" s="132" t="s">
        <v>405</v>
      </c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</row>
    <row r="14">
      <c r="A14" s="133" t="s">
        <v>406</v>
      </c>
      <c r="B14" s="133" t="s">
        <v>407</v>
      </c>
      <c r="C14" s="133" t="s">
        <v>408</v>
      </c>
      <c r="D14" s="133" t="s">
        <v>409</v>
      </c>
      <c r="E14" s="127" t="s">
        <v>410</v>
      </c>
      <c r="F14" s="127" t="s">
        <v>411</v>
      </c>
      <c r="G14" s="127" t="str">
        <f>IF(OR(F14=katalog!$A$5,F14=katalog!$A$6,F14=katalog!$A$7),"UZUPEŁNIJ WG SCHEMATU: Wartość początkowa w ewidencji ŚT: XXX zł. Amortyzacja liniowa/nieliniowa/xxx. Okres amortyzacji XXX m-cy/lat. Miesięczny współczynnik amortyzacji XXX zł.","nie dotyczy")</f>
        <v>nie dotyczy</v>
      </c>
      <c r="H14" s="127">
        <v>345020.0</v>
      </c>
      <c r="I14" s="127">
        <v>1.0</v>
      </c>
      <c r="J14" s="134">
        <v>1.0</v>
      </c>
      <c r="K14" s="135">
        <f t="shared" ref="K14:K25" si="3">H14*I14*J14</f>
        <v>345020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</row>
    <row r="15">
      <c r="A15" s="137" t="s">
        <v>412</v>
      </c>
      <c r="B15" s="137" t="s">
        <v>413</v>
      </c>
      <c r="C15" s="137" t="s">
        <v>414</v>
      </c>
      <c r="D15" s="133" t="s">
        <v>415</v>
      </c>
      <c r="E15" s="127" t="s">
        <v>416</v>
      </c>
      <c r="F15" s="127" t="s">
        <v>411</v>
      </c>
      <c r="G15" s="127" t="str">
        <f>IF(OR(F15=katalog!$A$5,F15=katalog!$A$6,F15=katalog!$A$7),"UZUPEŁNIJ WG SCHEMATU: Wartość początkowa w ewidencji ŚT: XXX zł. Amortyzacja liniowa/nieliniowa/xxx. Okres amortyzacji XXX m-cy/lat. Miesięczny współczynnik amortyzacji XXX zł.","nie dotyczy")</f>
        <v>nie dotyczy</v>
      </c>
      <c r="H15" s="127">
        <v>3.2504342E7</v>
      </c>
      <c r="I15" s="127">
        <v>1.0</v>
      </c>
      <c r="J15" s="134">
        <v>1.0</v>
      </c>
      <c r="K15" s="135">
        <f t="shared" si="3"/>
        <v>32504342</v>
      </c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</row>
    <row r="16">
      <c r="A16" s="133" t="s">
        <v>417</v>
      </c>
      <c r="B16" s="137" t="s">
        <v>418</v>
      </c>
      <c r="C16" s="137" t="s">
        <v>419</v>
      </c>
      <c r="D16" s="133" t="s">
        <v>420</v>
      </c>
      <c r="E16" s="127" t="s">
        <v>421</v>
      </c>
      <c r="F16" s="127" t="s">
        <v>422</v>
      </c>
      <c r="G16" s="127" t="s">
        <v>423</v>
      </c>
      <c r="H16" s="127">
        <v>23342.0</v>
      </c>
      <c r="I16" s="127">
        <v>1.0</v>
      </c>
      <c r="J16" s="134">
        <v>1.0</v>
      </c>
      <c r="K16" s="135">
        <f t="shared" si="3"/>
        <v>23342</v>
      </c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</row>
    <row r="17">
      <c r="A17" s="137" t="s">
        <v>424</v>
      </c>
      <c r="B17" s="137" t="s">
        <v>425</v>
      </c>
      <c r="C17" s="137" t="s">
        <v>426</v>
      </c>
      <c r="D17" s="137" t="s">
        <v>427</v>
      </c>
      <c r="E17" s="127" t="s">
        <v>428</v>
      </c>
      <c r="F17" s="127" t="s">
        <v>429</v>
      </c>
      <c r="G17" s="127" t="s">
        <v>430</v>
      </c>
      <c r="H17" s="127">
        <v>23405.0</v>
      </c>
      <c r="I17" s="127">
        <v>1.0</v>
      </c>
      <c r="J17" s="134">
        <v>1.0</v>
      </c>
      <c r="K17" s="135">
        <f t="shared" si="3"/>
        <v>23405</v>
      </c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</row>
    <row r="18">
      <c r="A18" s="133" t="s">
        <v>431</v>
      </c>
      <c r="B18" s="133" t="s">
        <v>432</v>
      </c>
      <c r="C18" s="133" t="s">
        <v>433</v>
      </c>
      <c r="D18" s="133" t="s">
        <v>434</v>
      </c>
      <c r="E18" s="127" t="s">
        <v>435</v>
      </c>
      <c r="F18" s="127" t="s">
        <v>436</v>
      </c>
      <c r="G18" s="127" t="str">
        <f>IF(OR(F18=katalog!$A$5,F18=katalog!$A$6,F18=katalog!$A$7),"UZUPEŁNIJ WG SCHEMATU: Wartość początkowa w ewidencji ŚT: XXX zł. Amortyzacja liniowa/nieliniowa/xxx. Okres amortyzacji XXX m-cy/lat. Miesięczny współczynnik amortyzacji XXX zł.","nie dotyczy")</f>
        <v>nie dotyczy</v>
      </c>
      <c r="H18" s="127">
        <v>23405.0</v>
      </c>
      <c r="I18" s="127">
        <v>1.0</v>
      </c>
      <c r="J18" s="134">
        <v>1.0</v>
      </c>
      <c r="K18" s="135">
        <f t="shared" si="3"/>
        <v>23405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</row>
    <row r="19">
      <c r="A19" s="137" t="s">
        <v>437</v>
      </c>
      <c r="B19" s="137" t="s">
        <v>438</v>
      </c>
      <c r="C19" s="137" t="s">
        <v>439</v>
      </c>
      <c r="D19" s="137" t="s">
        <v>440</v>
      </c>
      <c r="E19" s="127" t="s">
        <v>410</v>
      </c>
      <c r="F19" s="127" t="s">
        <v>441</v>
      </c>
      <c r="G19" s="127" t="s">
        <v>442</v>
      </c>
      <c r="H19" s="127">
        <v>2340.0</v>
      </c>
      <c r="I19" s="127">
        <v>1.0</v>
      </c>
      <c r="J19" s="134">
        <v>1.0</v>
      </c>
      <c r="K19" s="135">
        <f t="shared" si="3"/>
        <v>2340</v>
      </c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</row>
    <row r="20" ht="58.5" customHeight="1">
      <c r="A20" s="133" t="s">
        <v>443</v>
      </c>
      <c r="B20" s="133" t="s">
        <v>444</v>
      </c>
      <c r="C20" s="137" t="s">
        <v>445</v>
      </c>
      <c r="D20" s="137" t="s">
        <v>446</v>
      </c>
      <c r="E20" s="127" t="s">
        <v>410</v>
      </c>
      <c r="F20" s="127" t="s">
        <v>447</v>
      </c>
      <c r="G20" s="127" t="str">
        <f>IF(OR(F20=katalog!$A$5,F20=katalog!$A$6,F20=katalog!$A$7),"UZUPEŁNIJ WG SCHEMATU: Wartość początkowa w ewidencji ŚT: XXX zł. Amortyzacja liniowa/nieliniowa/xxx. Okres amortyzacji XXX m-cy/lat. Miesięczny współczynnik amortyzacji XXX zł.","nie dotyczy")</f>
        <v>nie dotyczy</v>
      </c>
      <c r="H20" s="127">
        <v>32402.0</v>
      </c>
      <c r="I20" s="127">
        <v>1.0</v>
      </c>
      <c r="J20" s="134">
        <v>1.0</v>
      </c>
      <c r="K20" s="135">
        <f t="shared" si="3"/>
        <v>32402</v>
      </c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</row>
    <row r="21" ht="58.5" customHeight="1">
      <c r="A21" s="137" t="s">
        <v>448</v>
      </c>
      <c r="B21" s="137" t="s">
        <v>449</v>
      </c>
      <c r="C21" s="137" t="s">
        <v>450</v>
      </c>
      <c r="D21" s="137" t="s">
        <v>451</v>
      </c>
      <c r="E21" s="127" t="s">
        <v>421</v>
      </c>
      <c r="F21" s="127" t="s">
        <v>452</v>
      </c>
      <c r="G21" s="127" t="str">
        <f>IF(OR(F21=katalog!$A$5,F21=katalog!$A$6,F21=katalog!$A$7),"UZUPEŁNIJ WG SCHEMATU: Wartość początkowa w ewidencji ŚT: XXX zł. Amortyzacja liniowa/nieliniowa/xxx. Okres amortyzacji XXX m-cy/lat. Miesięczny współczynnik amortyzacji XXX zł.","nie dotyczy")</f>
        <v>nie dotyczy</v>
      </c>
      <c r="H21" s="127">
        <v>230423.0</v>
      </c>
      <c r="I21" s="127">
        <v>1.0</v>
      </c>
      <c r="J21" s="134">
        <v>1.0</v>
      </c>
      <c r="K21" s="135">
        <f t="shared" si="3"/>
        <v>230423</v>
      </c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</row>
    <row r="22" ht="58.5" customHeight="1">
      <c r="A22" s="133" t="s">
        <v>453</v>
      </c>
      <c r="B22" s="133" t="s">
        <v>454</v>
      </c>
      <c r="C22" s="133" t="s">
        <v>455</v>
      </c>
      <c r="D22" s="133" t="s">
        <v>456</v>
      </c>
      <c r="E22" s="127" t="s">
        <v>428</v>
      </c>
      <c r="F22" s="127" t="s">
        <v>452</v>
      </c>
      <c r="G22" s="127" t="str">
        <f>IF(OR(F22=katalog!$A$5,F22=katalog!$A$6,F22=katalog!$A$7),"UZUPEŁNIJ WG SCHEMATU: Wartość początkowa w ewidencji ŚT: XXX zł. Amortyzacja liniowa/nieliniowa/xxx. Okres amortyzacji XXX m-cy/lat. Miesięczny współczynnik amortyzacji XXX zł.","nie dotyczy")</f>
        <v>nie dotyczy</v>
      </c>
      <c r="H22" s="127">
        <v>4531.0</v>
      </c>
      <c r="I22" s="127">
        <v>1.0</v>
      </c>
      <c r="J22" s="134">
        <v>1.0</v>
      </c>
      <c r="K22" s="135">
        <f t="shared" si="3"/>
        <v>4531</v>
      </c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</row>
    <row r="23" ht="58.5" customHeight="1">
      <c r="A23" s="137" t="s">
        <v>457</v>
      </c>
      <c r="B23" s="137" t="s">
        <v>458</v>
      </c>
      <c r="C23" s="137" t="s">
        <v>459</v>
      </c>
      <c r="D23" s="137" t="s">
        <v>460</v>
      </c>
      <c r="E23" s="127" t="s">
        <v>435</v>
      </c>
      <c r="F23" s="127" t="s">
        <v>461</v>
      </c>
      <c r="G23" s="127" t="str">
        <f>IF(OR(F23=katalog!$A$5,F23=katalog!$A$6,F23=katalog!$A$7),"UZUPEŁNIJ WG SCHEMATU: Wartość początkowa w ewidencji ŚT: XXX zł. Amortyzacja liniowa/nieliniowa/xxx. Okres amortyzacji XXX m-cy/lat. Miesięczny współczynnik amortyzacji XXX zł.","nie dotyczy")</f>
        <v>nie dotyczy</v>
      </c>
      <c r="H23" s="127">
        <v>43242.0</v>
      </c>
      <c r="I23" s="127">
        <v>1.0</v>
      </c>
      <c r="J23" s="134">
        <v>1.0</v>
      </c>
      <c r="K23" s="135">
        <f t="shared" si="3"/>
        <v>43242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</row>
    <row r="24" ht="15.75" customHeight="1">
      <c r="A24" s="137" t="s">
        <v>462</v>
      </c>
      <c r="B24" s="137" t="s">
        <v>458</v>
      </c>
      <c r="C24" s="137" t="s">
        <v>459</v>
      </c>
      <c r="D24" s="137" t="s">
        <v>463</v>
      </c>
      <c r="E24" s="127" t="s">
        <v>435</v>
      </c>
      <c r="F24" s="127" t="s">
        <v>461</v>
      </c>
      <c r="G24" s="127" t="str">
        <f>IF(OR(F24=katalog!$A$5,F24=katalog!$A$6,F24=katalog!$A$7),"UZUPEŁNIJ WG SCHEMATU: Wartość początkowa w ewidencji ŚT: XXX zł. Amortyzacja liniowa/nieliniowa/xxx. Okres amortyzacji XXX m-cy/lat. Miesięczny współczynnik amortyzacji XXX zł.","nie dotyczy")</f>
        <v>nie dotyczy</v>
      </c>
      <c r="H24" s="127">
        <v>43242.0</v>
      </c>
      <c r="I24" s="127">
        <v>1.0</v>
      </c>
      <c r="J24" s="134">
        <v>1.0</v>
      </c>
      <c r="K24" s="135">
        <f t="shared" si="3"/>
        <v>43242</v>
      </c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</row>
    <row r="25" ht="15.75" customHeight="1">
      <c r="A25" s="137" t="s">
        <v>464</v>
      </c>
      <c r="B25" s="137" t="s">
        <v>458</v>
      </c>
      <c r="C25" s="137" t="s">
        <v>459</v>
      </c>
      <c r="D25" s="137" t="s">
        <v>465</v>
      </c>
      <c r="E25" s="127" t="s">
        <v>435</v>
      </c>
      <c r="F25" s="127" t="s">
        <v>461</v>
      </c>
      <c r="G25" s="127" t="str">
        <f>IF(OR(F25=katalog!$A$5,F25=katalog!$A$6,F25=katalog!$A$7),"UZUPEŁNIJ WG SCHEMATU: Wartość początkowa w ewidencji ŚT: XXX zł. Amortyzacja liniowa/nieliniowa/xxx. Okres amortyzacji XXX m-cy/lat. Miesięczny współczynnik amortyzacji XXX zł.","nie dotyczy")</f>
        <v>nie dotyczy</v>
      </c>
      <c r="H25" s="127">
        <v>43242.0</v>
      </c>
      <c r="I25" s="127">
        <v>1.0</v>
      </c>
      <c r="J25" s="134">
        <v>1.0</v>
      </c>
      <c r="K25" s="135">
        <f t="shared" si="3"/>
        <v>43242</v>
      </c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</row>
    <row r="26" ht="15.75" customHeight="1">
      <c r="A26" s="129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</row>
    <row r="27" ht="15.75" customHeight="1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</row>
    <row r="28" ht="15.75" customHeight="1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</row>
    <row r="29" ht="15.75" customHeight="1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</row>
    <row r="30" ht="15.75" customHeight="1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</row>
    <row r="31" ht="15.75" customHeight="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</row>
    <row r="32" ht="15.75" customHeight="1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</row>
    <row r="33" ht="15.75" customHeight="1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</row>
    <row r="34" ht="15.75" customHeight="1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</row>
    <row r="35" ht="15.75" customHeight="1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</row>
    <row r="36" ht="15.75" customHeight="1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</row>
    <row r="37" ht="15.75" customHeight="1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</row>
    <row r="38" ht="15.75" customHeight="1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</row>
    <row r="39" ht="15.75" customHeight="1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</row>
    <row r="40" ht="15.75" customHeight="1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</row>
    <row r="41" ht="15.75" customHeight="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</row>
    <row r="42" ht="15.75" customHeight="1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</row>
    <row r="43" ht="15.75" customHeight="1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</row>
    <row r="44" ht="15.75" customHeight="1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</row>
    <row r="45" ht="15.75" customHeight="1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</row>
    <row r="46" ht="15.75" customHeight="1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</row>
    <row r="47" ht="15.75" customHeight="1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</row>
    <row r="48" ht="15.75" customHeight="1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</row>
    <row r="49" ht="15.75" customHeight="1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</row>
    <row r="50" ht="15.75" customHeight="1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</row>
    <row r="51" ht="15.75" customHeight="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</row>
    <row r="52" ht="15.75" customHeight="1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</row>
    <row r="53" ht="15.75" customHeight="1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</row>
    <row r="54" ht="15.75" customHeight="1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</row>
    <row r="55" ht="15.75" customHeight="1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</row>
    <row r="56" ht="15.75" customHeight="1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</row>
    <row r="57" ht="15.75" customHeight="1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</row>
    <row r="58" ht="15.75" customHeight="1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</row>
    <row r="59" ht="15.75" customHeight="1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</row>
    <row r="60" ht="15.75" customHeight="1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  <c r="AD60" s="129"/>
      <c r="AE60" s="129"/>
    </row>
    <row r="61" ht="15.75" customHeight="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</row>
    <row r="62" ht="15.75" customHeight="1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</row>
    <row r="63" ht="15.75" customHeight="1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</row>
    <row r="64" ht="15.75" customHeight="1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</row>
    <row r="65" ht="15.75" customHeight="1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  <c r="AC65" s="129"/>
      <c r="AD65" s="129"/>
      <c r="AE65" s="129"/>
    </row>
    <row r="66" ht="15.75" customHeight="1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</row>
    <row r="67" ht="15.75" customHeight="1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</row>
    <row r="68" ht="15.75" customHeight="1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</row>
    <row r="69" ht="15.75" customHeight="1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</row>
    <row r="70" ht="15.75" customHeight="1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</row>
    <row r="71" ht="15.75" customHeight="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</row>
    <row r="72" ht="15.75" customHeight="1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</row>
    <row r="73" ht="15.75" customHeight="1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</row>
    <row r="74" ht="15.75" customHeight="1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</row>
    <row r="75" ht="15.75" customHeight="1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</row>
    <row r="76" ht="15.75" customHeight="1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</row>
    <row r="77" ht="15.75" customHeight="1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</row>
    <row r="78" ht="15.75" customHeight="1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</row>
    <row r="79" ht="15.75" customHeight="1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</row>
    <row r="80" ht="15.75" customHeight="1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  <c r="AA80" s="129"/>
      <c r="AB80" s="129"/>
      <c r="AC80" s="129"/>
      <c r="AD80" s="129"/>
      <c r="AE80" s="129"/>
    </row>
    <row r="81" ht="15.75" customHeight="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129"/>
    </row>
    <row r="82" ht="15.75" customHeight="1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  <c r="AA82" s="129"/>
      <c r="AB82" s="129"/>
      <c r="AC82" s="129"/>
      <c r="AD82" s="129"/>
      <c r="AE82" s="129"/>
    </row>
    <row r="83" ht="15.75" customHeight="1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</row>
    <row r="84" ht="15.75" customHeight="1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</row>
    <row r="85" ht="15.75" customHeight="1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</row>
    <row r="86" ht="15.75" customHeight="1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</row>
    <row r="87" ht="15.75" customHeight="1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</row>
    <row r="88" ht="15.75" customHeight="1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</row>
    <row r="89" ht="15.75" customHeight="1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  <c r="AA89" s="129"/>
      <c r="AB89" s="129"/>
      <c r="AC89" s="129"/>
      <c r="AD89" s="129"/>
      <c r="AE89" s="129"/>
    </row>
    <row r="90" ht="15.75" customHeight="1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29"/>
    </row>
    <row r="91" ht="15.75" customHeight="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</row>
    <row r="92" ht="15.75" customHeight="1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  <c r="AA92" s="129"/>
      <c r="AB92" s="129"/>
      <c r="AC92" s="129"/>
      <c r="AD92" s="129"/>
      <c r="AE92" s="129"/>
    </row>
    <row r="93" ht="15.75" customHeight="1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  <c r="AA93" s="129"/>
      <c r="AB93" s="129"/>
      <c r="AC93" s="129"/>
      <c r="AD93" s="129"/>
      <c r="AE93" s="129"/>
    </row>
    <row r="94" ht="15.75" customHeight="1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  <c r="AA94" s="129"/>
      <c r="AB94" s="129"/>
      <c r="AC94" s="129"/>
      <c r="AD94" s="129"/>
      <c r="AE94" s="129"/>
    </row>
    <row r="95" ht="15.75" customHeight="1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</row>
    <row r="96" ht="15.75" customHeight="1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  <c r="AA96" s="129"/>
      <c r="AB96" s="129"/>
      <c r="AC96" s="129"/>
      <c r="AD96" s="129"/>
      <c r="AE96" s="129"/>
    </row>
    <row r="97" ht="15.75" customHeight="1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  <c r="AA97" s="129"/>
      <c r="AB97" s="129"/>
      <c r="AC97" s="129"/>
      <c r="AD97" s="129"/>
      <c r="AE97" s="129"/>
    </row>
    <row r="98" ht="15.75" customHeight="1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  <c r="AA98" s="129"/>
      <c r="AB98" s="129"/>
      <c r="AC98" s="129"/>
      <c r="AD98" s="129"/>
      <c r="AE98" s="129"/>
    </row>
    <row r="99" ht="15.75" customHeight="1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  <c r="AA99" s="129"/>
      <c r="AB99" s="129"/>
      <c r="AC99" s="129"/>
      <c r="AD99" s="129"/>
      <c r="AE99" s="129"/>
    </row>
    <row r="100" ht="15.75" customHeight="1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  <c r="AA100" s="129"/>
      <c r="AB100" s="129"/>
      <c r="AC100" s="129"/>
      <c r="AD100" s="129"/>
      <c r="AE100" s="129"/>
    </row>
    <row r="101" ht="15.75" customHeight="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  <c r="AA101" s="129"/>
      <c r="AB101" s="129"/>
      <c r="AC101" s="129"/>
      <c r="AD101" s="129"/>
      <c r="AE101" s="129"/>
    </row>
    <row r="102" ht="15.75" customHeight="1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  <c r="AA102" s="129"/>
      <c r="AB102" s="129"/>
      <c r="AC102" s="129"/>
      <c r="AD102" s="129"/>
      <c r="AE102" s="129"/>
    </row>
    <row r="103" ht="15.75" customHeight="1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  <c r="AA103" s="129"/>
      <c r="AB103" s="129"/>
      <c r="AC103" s="129"/>
      <c r="AD103" s="129"/>
      <c r="AE103" s="129"/>
    </row>
    <row r="104" ht="15.75" customHeight="1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</row>
    <row r="105" ht="15.75" customHeight="1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29"/>
      <c r="AB105" s="129"/>
      <c r="AC105" s="129"/>
      <c r="AD105" s="129"/>
      <c r="AE105" s="129"/>
    </row>
    <row r="106" ht="15.75" customHeight="1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29"/>
      <c r="AB106" s="129"/>
      <c r="AC106" s="129"/>
      <c r="AD106" s="129"/>
      <c r="AE106" s="129"/>
    </row>
    <row r="107" ht="15.75" customHeight="1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29"/>
      <c r="AB107" s="129"/>
      <c r="AC107" s="129"/>
      <c r="AD107" s="129"/>
      <c r="AE107" s="129"/>
    </row>
    <row r="108" ht="15.75" customHeight="1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29"/>
      <c r="AB108" s="129"/>
      <c r="AC108" s="129"/>
      <c r="AD108" s="129"/>
      <c r="AE108" s="129"/>
    </row>
    <row r="109" ht="15.75" customHeight="1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</row>
    <row r="110" ht="15.75" customHeight="1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  <c r="AA110" s="129"/>
      <c r="AB110" s="129"/>
      <c r="AC110" s="129"/>
      <c r="AD110" s="129"/>
      <c r="AE110" s="129"/>
    </row>
    <row r="111" ht="15.75" customHeight="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  <c r="AA111" s="129"/>
      <c r="AB111" s="129"/>
      <c r="AC111" s="129"/>
      <c r="AD111" s="129"/>
      <c r="AE111" s="129"/>
    </row>
    <row r="112" ht="15.75" customHeight="1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  <c r="AA112" s="129"/>
      <c r="AB112" s="129"/>
      <c r="AC112" s="129"/>
      <c r="AD112" s="129"/>
      <c r="AE112" s="129"/>
    </row>
    <row r="113" ht="15.75" customHeight="1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</row>
    <row r="114" ht="15.75" customHeight="1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  <c r="AA114" s="129"/>
      <c r="AB114" s="129"/>
      <c r="AC114" s="129"/>
      <c r="AD114" s="129"/>
      <c r="AE114" s="129"/>
    </row>
    <row r="115" ht="15.75" customHeight="1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</row>
    <row r="116" ht="15.75" customHeight="1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  <c r="AA116" s="129"/>
      <c r="AB116" s="129"/>
      <c r="AC116" s="129"/>
      <c r="AD116" s="129"/>
      <c r="AE116" s="129"/>
    </row>
    <row r="117" ht="15.75" customHeight="1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</row>
    <row r="118" ht="15.75" customHeight="1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</row>
    <row r="119" ht="15.75" customHeight="1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  <c r="AA119" s="129"/>
      <c r="AB119" s="129"/>
      <c r="AC119" s="129"/>
      <c r="AD119" s="129"/>
      <c r="AE119" s="129"/>
    </row>
    <row r="120" ht="15.75" customHeight="1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  <c r="AA120" s="129"/>
      <c r="AB120" s="129"/>
      <c r="AC120" s="129"/>
      <c r="AD120" s="129"/>
      <c r="AE120" s="129"/>
    </row>
    <row r="121" ht="15.75" customHeight="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</row>
    <row r="122" ht="15.75" customHeight="1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</row>
    <row r="123" ht="15.75" customHeight="1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</row>
    <row r="124" ht="15.75" customHeight="1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  <c r="AA124" s="129"/>
      <c r="AB124" s="129"/>
      <c r="AC124" s="129"/>
      <c r="AD124" s="129"/>
      <c r="AE124" s="129"/>
    </row>
    <row r="125" ht="15.75" customHeight="1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</row>
    <row r="126" ht="15.75" customHeight="1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</row>
    <row r="127" ht="15.75" customHeight="1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  <c r="AA127" s="129"/>
      <c r="AB127" s="129"/>
      <c r="AC127" s="129"/>
      <c r="AD127" s="129"/>
      <c r="AE127" s="129"/>
    </row>
    <row r="128" ht="15.75" customHeight="1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  <c r="AA128" s="129"/>
      <c r="AB128" s="129"/>
      <c r="AC128" s="129"/>
      <c r="AD128" s="129"/>
      <c r="AE128" s="129"/>
    </row>
    <row r="129" ht="15.75" customHeight="1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</row>
    <row r="130" ht="15.75" customHeight="1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  <c r="AA130" s="129"/>
      <c r="AB130" s="129"/>
      <c r="AC130" s="129"/>
      <c r="AD130" s="129"/>
      <c r="AE130" s="129"/>
    </row>
    <row r="131" ht="15.75" customHeight="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  <c r="AA131" s="129"/>
      <c r="AB131" s="129"/>
      <c r="AC131" s="129"/>
      <c r="AD131" s="129"/>
      <c r="AE131" s="129"/>
    </row>
    <row r="132" ht="15.75" customHeight="1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</row>
    <row r="133" ht="15.75" customHeight="1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</row>
    <row r="134" ht="15.75" customHeight="1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  <c r="AA134" s="129"/>
      <c r="AB134" s="129"/>
      <c r="AC134" s="129"/>
      <c r="AD134" s="129"/>
      <c r="AE134" s="129"/>
    </row>
    <row r="135" ht="15.75" customHeight="1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  <c r="AB135" s="129"/>
      <c r="AC135" s="129"/>
      <c r="AD135" s="129"/>
      <c r="AE135" s="129"/>
    </row>
    <row r="136" ht="15.75" customHeight="1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  <c r="AA136" s="129"/>
      <c r="AB136" s="129"/>
      <c r="AC136" s="129"/>
      <c r="AD136" s="129"/>
      <c r="AE136" s="129"/>
    </row>
    <row r="137" ht="15.75" customHeight="1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</row>
    <row r="138" ht="15.75" customHeight="1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</row>
    <row r="139" ht="15.75" customHeight="1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9"/>
      <c r="AE139" s="129"/>
    </row>
    <row r="140" ht="15.75" customHeight="1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</row>
    <row r="141" ht="15.75" customHeight="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9"/>
      <c r="AE141" s="129"/>
    </row>
    <row r="142" ht="15.75" customHeight="1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</row>
    <row r="143" ht="15.75" customHeight="1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9"/>
      <c r="AE143" s="129"/>
    </row>
    <row r="144" ht="15.75" customHeight="1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9"/>
      <c r="AE144" s="129"/>
    </row>
    <row r="145" ht="15.75" customHeight="1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129"/>
    </row>
    <row r="146" ht="15.75" customHeight="1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129"/>
    </row>
    <row r="147" ht="15.75" customHeight="1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  <c r="AA147" s="129"/>
      <c r="AB147" s="129"/>
      <c r="AC147" s="129"/>
      <c r="AD147" s="129"/>
      <c r="AE147" s="129"/>
    </row>
    <row r="148" ht="15.75" customHeight="1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129"/>
    </row>
    <row r="149" ht="15.75" customHeight="1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</row>
    <row r="150" ht="15.75" customHeight="1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  <c r="AA150" s="129"/>
      <c r="AB150" s="129"/>
      <c r="AC150" s="129"/>
      <c r="AD150" s="129"/>
      <c r="AE150" s="129"/>
    </row>
    <row r="151" ht="15.75" customHeight="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  <c r="AA151" s="129"/>
      <c r="AB151" s="129"/>
      <c r="AC151" s="129"/>
      <c r="AD151" s="129"/>
      <c r="AE151" s="129"/>
    </row>
    <row r="152" ht="15.75" customHeight="1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  <c r="AA152" s="129"/>
      <c r="AB152" s="129"/>
      <c r="AC152" s="129"/>
      <c r="AD152" s="129"/>
      <c r="AE152" s="129"/>
    </row>
    <row r="153" ht="15.75" customHeight="1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29"/>
      <c r="AD153" s="129"/>
      <c r="AE153" s="129"/>
    </row>
    <row r="154" ht="15.75" customHeight="1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  <c r="AA154" s="129"/>
      <c r="AB154" s="129"/>
      <c r="AC154" s="129"/>
      <c r="AD154" s="129"/>
      <c r="AE154" s="129"/>
    </row>
    <row r="155" ht="15.75" customHeight="1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  <c r="AA155" s="129"/>
      <c r="AB155" s="129"/>
      <c r="AC155" s="129"/>
      <c r="AD155" s="129"/>
      <c r="AE155" s="129"/>
    </row>
    <row r="156" ht="15.75" customHeight="1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  <c r="AA156" s="129"/>
      <c r="AB156" s="129"/>
      <c r="AC156" s="129"/>
      <c r="AD156" s="129"/>
      <c r="AE156" s="129"/>
    </row>
    <row r="157" ht="15.75" customHeight="1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  <c r="AA157" s="129"/>
      <c r="AB157" s="129"/>
      <c r="AC157" s="129"/>
      <c r="AD157" s="129"/>
      <c r="AE157" s="129"/>
    </row>
    <row r="158" ht="15.75" customHeight="1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  <c r="AA158" s="129"/>
      <c r="AB158" s="129"/>
      <c r="AC158" s="129"/>
      <c r="AD158" s="129"/>
      <c r="AE158" s="129"/>
    </row>
    <row r="159" ht="15.75" customHeight="1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29"/>
      <c r="AB159" s="129"/>
      <c r="AC159" s="129"/>
      <c r="AD159" s="129"/>
      <c r="AE159" s="129"/>
    </row>
    <row r="160" ht="15.75" customHeight="1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29"/>
      <c r="AB160" s="129"/>
      <c r="AC160" s="129"/>
      <c r="AD160" s="129"/>
      <c r="AE160" s="129"/>
    </row>
    <row r="161" ht="15.75" customHeight="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  <c r="AA161" s="129"/>
      <c r="AB161" s="129"/>
      <c r="AC161" s="129"/>
      <c r="AD161" s="129"/>
      <c r="AE161" s="129"/>
    </row>
    <row r="162" ht="15.75" customHeight="1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  <c r="AA162" s="129"/>
      <c r="AB162" s="129"/>
      <c r="AC162" s="129"/>
      <c r="AD162" s="129"/>
      <c r="AE162" s="129"/>
    </row>
    <row r="163" ht="15.75" customHeight="1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29"/>
      <c r="AB163" s="129"/>
      <c r="AC163" s="129"/>
      <c r="AD163" s="129"/>
      <c r="AE163" s="129"/>
    </row>
    <row r="164" ht="15.75" customHeight="1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</row>
    <row r="165" ht="15.75" customHeight="1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</row>
    <row r="166" ht="15.75" customHeight="1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29"/>
      <c r="AB166" s="129"/>
      <c r="AC166" s="129"/>
      <c r="AD166" s="129"/>
      <c r="AE166" s="129"/>
    </row>
    <row r="167" ht="15.75" customHeight="1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29"/>
      <c r="AB167" s="129"/>
      <c r="AC167" s="129"/>
      <c r="AD167" s="129"/>
      <c r="AE167" s="129"/>
    </row>
    <row r="168" ht="15.75" customHeight="1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  <c r="AA168" s="129"/>
      <c r="AB168" s="129"/>
      <c r="AC168" s="129"/>
      <c r="AD168" s="129"/>
      <c r="AE168" s="129"/>
    </row>
    <row r="169" ht="15.75" customHeight="1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</row>
    <row r="170" ht="15.75" customHeight="1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  <c r="AA170" s="129"/>
      <c r="AB170" s="129"/>
      <c r="AC170" s="129"/>
      <c r="AD170" s="129"/>
      <c r="AE170" s="129"/>
    </row>
    <row r="171" ht="15.75" customHeight="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29"/>
      <c r="AB171" s="129"/>
      <c r="AC171" s="129"/>
      <c r="AD171" s="129"/>
      <c r="AE171" s="129"/>
    </row>
    <row r="172" ht="15.75" customHeight="1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  <c r="AA172" s="129"/>
      <c r="AB172" s="129"/>
      <c r="AC172" s="129"/>
      <c r="AD172" s="129"/>
      <c r="AE172" s="129"/>
    </row>
    <row r="173" ht="15.75" customHeight="1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</row>
    <row r="174" ht="15.75" customHeight="1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  <c r="AA174" s="129"/>
      <c r="AB174" s="129"/>
      <c r="AC174" s="129"/>
      <c r="AD174" s="129"/>
      <c r="AE174" s="129"/>
    </row>
    <row r="175" ht="15.75" customHeight="1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  <c r="AA175" s="129"/>
      <c r="AB175" s="129"/>
      <c r="AC175" s="129"/>
      <c r="AD175" s="129"/>
      <c r="AE175" s="129"/>
    </row>
    <row r="176" ht="15.75" customHeight="1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29"/>
      <c r="AB176" s="129"/>
      <c r="AC176" s="129"/>
      <c r="AD176" s="129"/>
      <c r="AE176" s="129"/>
    </row>
    <row r="177" ht="15.75" customHeight="1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</row>
    <row r="178" ht="15.75" customHeight="1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</row>
    <row r="179" ht="15.75" customHeight="1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  <c r="AA179" s="129"/>
      <c r="AB179" s="129"/>
      <c r="AC179" s="129"/>
      <c r="AD179" s="129"/>
      <c r="AE179" s="129"/>
    </row>
    <row r="180" ht="15.75" customHeight="1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  <c r="AA180" s="129"/>
      <c r="AB180" s="129"/>
      <c r="AC180" s="129"/>
      <c r="AD180" s="129"/>
      <c r="AE180" s="129"/>
    </row>
    <row r="181" ht="15.75" customHeight="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  <c r="AA181" s="129"/>
      <c r="AB181" s="129"/>
      <c r="AC181" s="129"/>
      <c r="AD181" s="129"/>
      <c r="AE181" s="129"/>
    </row>
    <row r="182" ht="15.75" customHeight="1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</row>
    <row r="183" ht="15.75" customHeight="1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  <c r="AA183" s="129"/>
      <c r="AB183" s="129"/>
      <c r="AC183" s="129"/>
      <c r="AD183" s="129"/>
      <c r="AE183" s="129"/>
    </row>
    <row r="184" ht="15.75" customHeight="1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  <c r="AA184" s="129"/>
      <c r="AB184" s="129"/>
      <c r="AC184" s="129"/>
      <c r="AD184" s="129"/>
      <c r="AE184" s="129"/>
    </row>
    <row r="185" ht="15.75" customHeight="1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  <c r="AA185" s="129"/>
      <c r="AB185" s="129"/>
      <c r="AC185" s="129"/>
      <c r="AD185" s="129"/>
      <c r="AE185" s="129"/>
    </row>
    <row r="186" ht="15.75" customHeight="1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  <c r="AA186" s="129"/>
      <c r="AB186" s="129"/>
      <c r="AC186" s="129"/>
      <c r="AD186" s="129"/>
      <c r="AE186" s="129"/>
    </row>
    <row r="187" ht="15.75" customHeight="1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  <c r="AA187" s="129"/>
      <c r="AB187" s="129"/>
      <c r="AC187" s="129"/>
      <c r="AD187" s="129"/>
      <c r="AE187" s="129"/>
    </row>
    <row r="188" ht="15.75" customHeight="1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  <c r="AA188" s="129"/>
      <c r="AB188" s="129"/>
      <c r="AC188" s="129"/>
      <c r="AD188" s="129"/>
      <c r="AE188" s="129"/>
    </row>
    <row r="189" ht="15.75" customHeight="1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  <c r="AA189" s="129"/>
      <c r="AB189" s="129"/>
      <c r="AC189" s="129"/>
      <c r="AD189" s="129"/>
      <c r="AE189" s="129"/>
    </row>
    <row r="190" ht="15.75" customHeight="1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  <c r="AA190" s="129"/>
      <c r="AB190" s="129"/>
      <c r="AC190" s="129"/>
      <c r="AD190" s="129"/>
      <c r="AE190" s="129"/>
    </row>
    <row r="191" ht="15.75" customHeight="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  <c r="AA191" s="129"/>
      <c r="AB191" s="129"/>
      <c r="AC191" s="129"/>
      <c r="AD191" s="129"/>
      <c r="AE191" s="129"/>
    </row>
    <row r="192" ht="15.75" customHeight="1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  <c r="AA192" s="129"/>
      <c r="AB192" s="129"/>
      <c r="AC192" s="129"/>
      <c r="AD192" s="129"/>
      <c r="AE192" s="129"/>
    </row>
    <row r="193" ht="15.75" customHeight="1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29"/>
      <c r="AC193" s="129"/>
      <c r="AD193" s="129"/>
      <c r="AE193" s="129"/>
    </row>
    <row r="194" ht="15.75" customHeight="1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  <c r="AA194" s="129"/>
      <c r="AB194" s="129"/>
      <c r="AC194" s="129"/>
      <c r="AD194" s="129"/>
      <c r="AE194" s="129"/>
    </row>
    <row r="195" ht="15.75" customHeight="1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  <c r="AA195" s="129"/>
      <c r="AB195" s="129"/>
      <c r="AC195" s="129"/>
      <c r="AD195" s="129"/>
      <c r="AE195" s="129"/>
    </row>
    <row r="196" ht="15.75" customHeight="1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  <c r="AA196" s="129"/>
      <c r="AB196" s="129"/>
      <c r="AC196" s="129"/>
      <c r="AD196" s="129"/>
      <c r="AE196" s="129"/>
    </row>
    <row r="197" ht="15.75" customHeight="1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  <c r="AA197" s="129"/>
      <c r="AB197" s="129"/>
      <c r="AC197" s="129"/>
      <c r="AD197" s="129"/>
      <c r="AE197" s="129"/>
    </row>
    <row r="198" ht="15.75" customHeight="1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  <c r="AA198" s="129"/>
      <c r="AB198" s="129"/>
      <c r="AC198" s="129"/>
      <c r="AD198" s="129"/>
      <c r="AE198" s="129"/>
    </row>
    <row r="199" ht="15.75" customHeight="1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  <c r="AA199" s="129"/>
      <c r="AB199" s="129"/>
      <c r="AC199" s="129"/>
      <c r="AD199" s="129"/>
      <c r="AE199" s="129"/>
    </row>
    <row r="200" ht="15.75" customHeight="1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  <c r="AA200" s="129"/>
      <c r="AB200" s="129"/>
      <c r="AC200" s="129"/>
      <c r="AD200" s="129"/>
      <c r="AE200" s="129"/>
    </row>
    <row r="201" ht="15.75" customHeight="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  <c r="AA201" s="129"/>
      <c r="AB201" s="129"/>
      <c r="AC201" s="129"/>
      <c r="AD201" s="129"/>
      <c r="AE201" s="129"/>
    </row>
    <row r="202" ht="15.75" customHeight="1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29"/>
      <c r="AD202" s="129"/>
      <c r="AE202" s="129"/>
    </row>
    <row r="203" ht="15.75" customHeight="1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29"/>
      <c r="AB203" s="129"/>
      <c r="AC203" s="129"/>
      <c r="AD203" s="129"/>
      <c r="AE203" s="129"/>
    </row>
    <row r="204" ht="15.75" customHeight="1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29"/>
      <c r="AB204" s="129"/>
      <c r="AC204" s="129"/>
      <c r="AD204" s="129"/>
      <c r="AE204" s="129"/>
    </row>
    <row r="205" ht="15.75" customHeight="1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  <c r="AA205" s="129"/>
      <c r="AB205" s="129"/>
      <c r="AC205" s="129"/>
      <c r="AD205" s="129"/>
      <c r="AE205" s="129"/>
    </row>
    <row r="206" ht="15.75" customHeight="1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29"/>
      <c r="AB206" s="129"/>
      <c r="AC206" s="129"/>
      <c r="AD206" s="129"/>
      <c r="AE206" s="129"/>
    </row>
    <row r="207" ht="15.75" customHeight="1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29"/>
      <c r="AB207" s="129"/>
      <c r="AC207" s="129"/>
      <c r="AD207" s="129"/>
      <c r="AE207" s="129"/>
    </row>
    <row r="208" ht="15.75" customHeight="1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  <c r="AA208" s="129"/>
      <c r="AB208" s="129"/>
      <c r="AC208" s="129"/>
      <c r="AD208" s="129"/>
      <c r="AE208" s="129"/>
    </row>
    <row r="209" ht="15.75" customHeight="1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29"/>
      <c r="AB209" s="129"/>
      <c r="AC209" s="129"/>
      <c r="AD209" s="129"/>
      <c r="AE209" s="129"/>
    </row>
    <row r="210" ht="15.75" customHeight="1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29"/>
      <c r="AB210" s="129"/>
      <c r="AC210" s="129"/>
      <c r="AD210" s="129"/>
      <c r="AE210" s="129"/>
    </row>
    <row r="211" ht="15.75" customHeight="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29"/>
      <c r="AB211" s="129"/>
      <c r="AC211" s="129"/>
      <c r="AD211" s="129"/>
      <c r="AE211" s="129"/>
    </row>
    <row r="212" ht="15.75" customHeight="1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29"/>
      <c r="AB212" s="129"/>
      <c r="AC212" s="129"/>
      <c r="AD212" s="129"/>
      <c r="AE212" s="129"/>
    </row>
    <row r="213" ht="15.75" customHeight="1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29"/>
      <c r="AB213" s="129"/>
      <c r="AC213" s="129"/>
      <c r="AD213" s="129"/>
      <c r="AE213" s="129"/>
    </row>
    <row r="214" ht="15.75" customHeight="1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  <c r="AA214" s="129"/>
      <c r="AB214" s="129"/>
      <c r="AC214" s="129"/>
      <c r="AD214" s="129"/>
      <c r="AE214" s="129"/>
    </row>
    <row r="215" ht="15.75" customHeight="1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</row>
    <row r="216" ht="15.75" customHeight="1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  <c r="AA216" s="129"/>
      <c r="AB216" s="129"/>
      <c r="AC216" s="129"/>
      <c r="AD216" s="129"/>
      <c r="AE216" s="129"/>
    </row>
    <row r="217" ht="15.75" customHeight="1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  <c r="AA217" s="129"/>
      <c r="AB217" s="129"/>
      <c r="AC217" s="129"/>
      <c r="AD217" s="129"/>
      <c r="AE217" s="129"/>
    </row>
    <row r="218" ht="15.75" customHeight="1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  <c r="AA218" s="129"/>
      <c r="AB218" s="129"/>
      <c r="AC218" s="129"/>
      <c r="AD218" s="129"/>
      <c r="AE218" s="129"/>
    </row>
    <row r="219" ht="15.75" customHeight="1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  <c r="AA219" s="129"/>
      <c r="AB219" s="129"/>
      <c r="AC219" s="129"/>
      <c r="AD219" s="129"/>
      <c r="AE219" s="129"/>
    </row>
    <row r="220" ht="15.75" customHeight="1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  <c r="AA220" s="129"/>
      <c r="AB220" s="129"/>
      <c r="AC220" s="129"/>
      <c r="AD220" s="129"/>
      <c r="AE220" s="129"/>
    </row>
    <row r="221" ht="15.75" customHeight="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  <c r="AA221" s="129"/>
      <c r="AB221" s="129"/>
      <c r="AC221" s="129"/>
      <c r="AD221" s="129"/>
      <c r="AE221" s="129"/>
    </row>
    <row r="222" ht="15.75" customHeight="1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  <c r="AA222" s="129"/>
      <c r="AB222" s="129"/>
      <c r="AC222" s="129"/>
      <c r="AD222" s="129"/>
      <c r="AE222" s="129"/>
    </row>
    <row r="223" ht="15.75" customHeight="1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  <c r="AA223" s="129"/>
      <c r="AB223" s="129"/>
      <c r="AC223" s="129"/>
      <c r="AD223" s="129"/>
      <c r="AE223" s="129"/>
    </row>
    <row r="224" ht="15.75" customHeight="1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  <c r="AA224" s="129"/>
      <c r="AB224" s="129"/>
      <c r="AC224" s="129"/>
      <c r="AD224" s="129"/>
      <c r="AE224" s="129"/>
    </row>
    <row r="225" ht="15.75" customHeight="1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  <c r="AA225" s="129"/>
      <c r="AB225" s="129"/>
      <c r="AC225" s="129"/>
      <c r="AD225" s="129"/>
      <c r="AE225" s="129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:E10">
      <formula1>"zatrudniony,planowany"</formula1>
    </dataValidation>
    <dataValidation type="list" allowBlank="1" showErrorMessage="1" sqref="F14:F25">
      <formula1>katalog!$A$4:$A$11</formula1>
    </dataValidation>
    <dataValidation type="list" allowBlank="1" showErrorMessage="1" sqref="C3:C10 E14:E25">
      <formula1>#REF!</formula1>
    </dataValidation>
  </dataValidations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99.0"/>
    <col customWidth="1" min="3" max="8" width="17.14"/>
    <col customWidth="1" min="9" max="9" width="13.29"/>
    <col customWidth="1" min="10" max="13" width="8.14"/>
    <col customWidth="1" min="14" max="14" width="13.14"/>
    <col customWidth="1" min="15" max="20" width="15.14"/>
  </cols>
  <sheetData>
    <row r="1" ht="46.5" customHeight="1">
      <c r="A1" s="138"/>
      <c r="B1" s="139" t="s">
        <v>466</v>
      </c>
      <c r="C1" s="140"/>
      <c r="D1" s="140"/>
      <c r="E1" s="140"/>
      <c r="F1" s="140"/>
      <c r="G1" s="140"/>
      <c r="H1" s="140"/>
      <c r="I1" s="138"/>
      <c r="J1" s="138"/>
      <c r="K1" s="138"/>
      <c r="L1" s="138"/>
      <c r="M1" s="138"/>
      <c r="N1" s="138"/>
      <c r="O1" s="141"/>
      <c r="P1" s="141"/>
      <c r="Q1" s="141"/>
      <c r="R1" s="141"/>
      <c r="S1" s="141"/>
      <c r="T1" s="141"/>
      <c r="U1" s="142"/>
      <c r="V1" s="142"/>
      <c r="W1" s="142"/>
      <c r="X1" s="142"/>
      <c r="Y1" s="142"/>
      <c r="Z1" s="142"/>
    </row>
    <row r="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4"/>
      <c r="P2" s="144"/>
      <c r="Q2" s="144"/>
      <c r="R2" s="144"/>
      <c r="S2" s="144"/>
      <c r="T2" s="144"/>
    </row>
    <row r="3" ht="34.5" customHeight="1">
      <c r="A3" s="143"/>
      <c r="B3" s="145" t="s">
        <v>467</v>
      </c>
      <c r="C3" s="146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4"/>
      <c r="P3" s="144"/>
      <c r="Q3" s="144"/>
      <c r="R3" s="144"/>
      <c r="S3" s="144"/>
      <c r="T3" s="144"/>
    </row>
    <row r="4">
      <c r="A4" s="143"/>
      <c r="B4" s="143"/>
      <c r="C4" s="143"/>
      <c r="D4" s="143"/>
      <c r="E4" s="143"/>
      <c r="F4" s="143"/>
      <c r="G4" s="143"/>
      <c r="H4" s="143"/>
      <c r="I4" s="143"/>
      <c r="J4" s="144"/>
      <c r="K4" s="144"/>
      <c r="L4" s="144"/>
      <c r="M4" s="143"/>
      <c r="N4" s="143"/>
      <c r="O4" s="144"/>
      <c r="P4" s="144"/>
      <c r="Q4" s="144"/>
      <c r="R4" s="144"/>
      <c r="S4" s="144"/>
      <c r="T4" s="144"/>
    </row>
    <row r="5">
      <c r="A5" s="143"/>
      <c r="B5" s="143"/>
      <c r="C5" s="143"/>
      <c r="D5" s="143"/>
      <c r="E5" s="143"/>
      <c r="F5" s="143"/>
      <c r="G5" s="143"/>
      <c r="H5" s="143"/>
      <c r="I5" s="143"/>
      <c r="J5" s="144"/>
      <c r="K5" s="144"/>
      <c r="L5" s="144"/>
      <c r="M5" s="143"/>
      <c r="N5" s="143"/>
      <c r="O5" s="144"/>
      <c r="P5" s="144"/>
      <c r="Q5" s="144"/>
      <c r="R5" s="144"/>
      <c r="S5" s="144"/>
      <c r="T5" s="144"/>
    </row>
    <row r="6">
      <c r="A6" s="143"/>
      <c r="B6" s="143"/>
      <c r="C6" s="143"/>
      <c r="D6" s="143"/>
      <c r="E6" s="143"/>
      <c r="F6" s="143"/>
      <c r="G6" s="143"/>
      <c r="H6" s="143"/>
      <c r="I6" s="143"/>
      <c r="J6" s="144"/>
      <c r="K6" s="144"/>
      <c r="L6" s="144"/>
      <c r="M6" s="143"/>
      <c r="N6" s="143"/>
      <c r="O6" s="144"/>
      <c r="P6" s="144"/>
      <c r="Q6" s="144"/>
      <c r="R6" s="144"/>
      <c r="S6" s="144"/>
      <c r="T6" s="144"/>
    </row>
    <row r="7">
      <c r="A7" s="143"/>
      <c r="B7" s="147"/>
      <c r="C7" s="148"/>
      <c r="D7" s="148"/>
      <c r="E7" s="148"/>
      <c r="F7" s="148"/>
      <c r="G7" s="148"/>
      <c r="H7" s="148"/>
      <c r="I7" s="143"/>
      <c r="J7" s="144"/>
      <c r="K7" s="144"/>
      <c r="L7" s="144"/>
      <c r="M7" s="143"/>
      <c r="N7" s="143"/>
      <c r="O7" s="144"/>
      <c r="P7" s="144"/>
      <c r="Q7" s="144"/>
      <c r="R7" s="144"/>
      <c r="S7" s="144"/>
      <c r="T7" s="144"/>
    </row>
    <row r="8" ht="19.5" customHeight="1">
      <c r="A8" s="149"/>
      <c r="B8" s="150"/>
      <c r="C8" s="151"/>
      <c r="D8" s="151"/>
      <c r="E8" s="151"/>
      <c r="F8" s="151"/>
      <c r="G8" s="151"/>
      <c r="H8" s="151"/>
      <c r="I8" s="149"/>
      <c r="J8" s="152"/>
      <c r="K8" s="152"/>
      <c r="L8" s="152"/>
      <c r="M8" s="149"/>
      <c r="N8" s="149"/>
      <c r="O8" s="152"/>
      <c r="P8" s="152"/>
      <c r="Q8" s="152"/>
      <c r="R8" s="152"/>
      <c r="S8" s="152"/>
      <c r="T8" s="152"/>
      <c r="U8" s="153"/>
      <c r="V8" s="153"/>
      <c r="W8" s="153"/>
      <c r="X8" s="153"/>
      <c r="Y8" s="153"/>
      <c r="Z8" s="153"/>
    </row>
    <row r="9" ht="19.5" customHeight="1">
      <c r="A9" s="149"/>
      <c r="B9" s="154"/>
      <c r="C9" s="154" t="s">
        <v>468</v>
      </c>
      <c r="D9" s="154" t="s">
        <v>469</v>
      </c>
      <c r="E9" s="154" t="s">
        <v>470</v>
      </c>
      <c r="F9" s="154" t="s">
        <v>471</v>
      </c>
      <c r="G9" s="154" t="s">
        <v>472</v>
      </c>
      <c r="H9" s="154" t="s">
        <v>336</v>
      </c>
      <c r="I9" s="149"/>
      <c r="J9" s="152"/>
      <c r="K9" s="152"/>
      <c r="L9" s="152"/>
      <c r="M9" s="149"/>
      <c r="N9" s="149"/>
      <c r="O9" s="152"/>
      <c r="P9" s="152"/>
      <c r="Q9" s="152"/>
      <c r="R9" s="152"/>
      <c r="S9" s="152"/>
      <c r="T9" s="152"/>
      <c r="U9" s="153"/>
      <c r="V9" s="153"/>
      <c r="W9" s="153"/>
      <c r="X9" s="153"/>
      <c r="Y9" s="153"/>
      <c r="Z9" s="153"/>
    </row>
    <row r="10" ht="36.0" customHeight="1">
      <c r="A10" s="149"/>
      <c r="B10" s="155" t="s">
        <v>473</v>
      </c>
      <c r="C10" s="155"/>
      <c r="D10" s="155"/>
      <c r="E10" s="155"/>
      <c r="F10" s="155"/>
      <c r="G10" s="155"/>
      <c r="H10" s="155"/>
      <c r="I10" s="149"/>
      <c r="J10" s="152"/>
      <c r="K10" s="152"/>
      <c r="L10" s="152"/>
      <c r="M10" s="149"/>
      <c r="N10" s="149"/>
      <c r="O10" s="152"/>
      <c r="P10" s="152"/>
      <c r="Q10" s="152"/>
      <c r="R10" s="152"/>
      <c r="S10" s="152"/>
      <c r="T10" s="152"/>
      <c r="U10" s="153"/>
      <c r="V10" s="153"/>
      <c r="W10" s="153"/>
      <c r="X10" s="153"/>
      <c r="Y10" s="153"/>
      <c r="Z10" s="153"/>
    </row>
    <row r="11" ht="19.5" customHeight="1">
      <c r="A11" s="149"/>
      <c r="B11" s="156"/>
      <c r="C11" s="157"/>
      <c r="D11" s="157"/>
      <c r="E11" s="157"/>
      <c r="F11" s="157"/>
      <c r="G11" s="157"/>
      <c r="H11" s="158"/>
      <c r="I11" s="149"/>
      <c r="J11" s="152"/>
      <c r="K11" s="152"/>
      <c r="L11" s="152"/>
      <c r="M11" s="149"/>
      <c r="N11" s="149"/>
      <c r="O11" s="152"/>
      <c r="P11" s="152"/>
      <c r="Q11" s="152"/>
      <c r="R11" s="152"/>
      <c r="S11" s="152"/>
      <c r="T11" s="152"/>
      <c r="U11" s="153"/>
      <c r="V11" s="153"/>
      <c r="W11" s="153"/>
      <c r="X11" s="153"/>
      <c r="Y11" s="153"/>
      <c r="Z11" s="153"/>
    </row>
    <row r="12" ht="19.5" customHeight="1">
      <c r="A12" s="149"/>
      <c r="B12" s="156"/>
      <c r="C12" s="157"/>
      <c r="D12" s="157"/>
      <c r="E12" s="157"/>
      <c r="F12" s="157"/>
      <c r="G12" s="157"/>
      <c r="H12" s="158"/>
      <c r="I12" s="149"/>
      <c r="J12" s="152"/>
      <c r="K12" s="152"/>
      <c r="L12" s="152"/>
      <c r="M12" s="149"/>
      <c r="N12" s="149"/>
      <c r="O12" s="152"/>
      <c r="P12" s="152"/>
      <c r="Q12" s="152"/>
      <c r="R12" s="152"/>
      <c r="S12" s="152"/>
      <c r="T12" s="152"/>
      <c r="U12" s="153"/>
      <c r="V12" s="153"/>
      <c r="W12" s="153"/>
      <c r="X12" s="153"/>
      <c r="Y12" s="153"/>
      <c r="Z12" s="153"/>
    </row>
    <row r="13" ht="19.5" customHeight="1">
      <c r="A13" s="149"/>
      <c r="B13" s="156"/>
      <c r="C13" s="157"/>
      <c r="D13" s="157"/>
      <c r="E13" s="157"/>
      <c r="F13" s="157"/>
      <c r="G13" s="157"/>
      <c r="H13" s="158"/>
      <c r="I13" s="149"/>
      <c r="J13" s="152"/>
      <c r="K13" s="152"/>
      <c r="L13" s="152"/>
      <c r="M13" s="149"/>
      <c r="N13" s="149"/>
      <c r="O13" s="152"/>
      <c r="P13" s="152"/>
      <c r="Q13" s="152"/>
      <c r="R13" s="152"/>
      <c r="S13" s="152"/>
      <c r="T13" s="152"/>
      <c r="U13" s="153"/>
      <c r="V13" s="153"/>
      <c r="W13" s="153"/>
      <c r="X13" s="153"/>
      <c r="Y13" s="153"/>
      <c r="Z13" s="153"/>
    </row>
    <row r="14" ht="19.5" customHeight="1">
      <c r="A14" s="149"/>
      <c r="B14" s="156"/>
      <c r="C14" s="157"/>
      <c r="D14" s="157"/>
      <c r="E14" s="157"/>
      <c r="F14" s="157"/>
      <c r="G14" s="157"/>
      <c r="H14" s="158"/>
      <c r="I14" s="149"/>
      <c r="J14" s="152"/>
      <c r="K14" s="152"/>
      <c r="L14" s="152"/>
      <c r="M14" s="149"/>
      <c r="N14" s="149"/>
      <c r="O14" s="152"/>
      <c r="P14" s="152"/>
      <c r="Q14" s="152"/>
      <c r="R14" s="152"/>
      <c r="S14" s="152"/>
      <c r="T14" s="152"/>
      <c r="U14" s="153"/>
      <c r="V14" s="153"/>
      <c r="W14" s="153"/>
      <c r="X14" s="153"/>
      <c r="Y14" s="153"/>
      <c r="Z14" s="153"/>
    </row>
    <row r="15" ht="19.5" customHeight="1">
      <c r="A15" s="149"/>
      <c r="B15" s="156"/>
      <c r="C15" s="157"/>
      <c r="D15" s="157"/>
      <c r="E15" s="157"/>
      <c r="F15" s="157"/>
      <c r="G15" s="157"/>
      <c r="H15" s="158"/>
      <c r="I15" s="149"/>
      <c r="J15" s="152"/>
      <c r="K15" s="152"/>
      <c r="L15" s="152"/>
      <c r="M15" s="149"/>
      <c r="N15" s="149"/>
      <c r="O15" s="152"/>
      <c r="P15" s="152"/>
      <c r="Q15" s="152"/>
      <c r="R15" s="152"/>
      <c r="S15" s="152"/>
      <c r="T15" s="152"/>
      <c r="U15" s="153"/>
      <c r="V15" s="153"/>
      <c r="W15" s="153"/>
      <c r="X15" s="153"/>
      <c r="Y15" s="153"/>
      <c r="Z15" s="153"/>
    </row>
    <row r="16" ht="19.5" customHeight="1">
      <c r="A16" s="149"/>
      <c r="B16" s="156"/>
      <c r="C16" s="157"/>
      <c r="D16" s="157"/>
      <c r="E16" s="157"/>
      <c r="F16" s="157"/>
      <c r="G16" s="157"/>
      <c r="H16" s="158"/>
      <c r="I16" s="149"/>
      <c r="J16" s="152"/>
      <c r="K16" s="152"/>
      <c r="L16" s="152"/>
      <c r="M16" s="149"/>
      <c r="N16" s="149"/>
      <c r="O16" s="152"/>
      <c r="P16" s="152"/>
      <c r="Q16" s="152"/>
      <c r="R16" s="152"/>
      <c r="S16" s="152"/>
      <c r="T16" s="152"/>
      <c r="U16" s="153"/>
      <c r="V16" s="153"/>
      <c r="W16" s="153"/>
      <c r="X16" s="153"/>
      <c r="Y16" s="153"/>
      <c r="Z16" s="153"/>
    </row>
    <row r="17" ht="36.0" customHeight="1">
      <c r="A17" s="149"/>
      <c r="B17" s="155" t="s">
        <v>474</v>
      </c>
      <c r="C17" s="155"/>
      <c r="D17" s="155"/>
      <c r="E17" s="155"/>
      <c r="F17" s="155"/>
      <c r="G17" s="155"/>
      <c r="H17" s="155"/>
      <c r="I17" s="149"/>
      <c r="J17" s="149"/>
      <c r="K17" s="149"/>
      <c r="L17" s="149"/>
      <c r="M17" s="149"/>
      <c r="N17" s="149"/>
      <c r="O17" s="152"/>
      <c r="P17" s="152"/>
      <c r="Q17" s="152"/>
      <c r="R17" s="152"/>
      <c r="S17" s="152"/>
      <c r="T17" s="152"/>
      <c r="U17" s="153"/>
      <c r="V17" s="153"/>
      <c r="W17" s="153"/>
      <c r="X17" s="153"/>
      <c r="Y17" s="153"/>
      <c r="Z17" s="153"/>
    </row>
    <row r="18" ht="19.5" customHeight="1">
      <c r="A18" s="149"/>
      <c r="B18" s="159" t="str">
        <f>B16</f>
        <v/>
      </c>
      <c r="C18" s="160"/>
      <c r="D18" s="160"/>
      <c r="E18" s="160"/>
      <c r="F18" s="160"/>
      <c r="G18" s="160"/>
      <c r="H18" s="160"/>
      <c r="I18" s="149"/>
      <c r="J18" s="149"/>
      <c r="K18" s="149"/>
      <c r="L18" s="149"/>
      <c r="M18" s="149"/>
      <c r="N18" s="149"/>
      <c r="O18" s="152"/>
      <c r="P18" s="152"/>
      <c r="Q18" s="152"/>
      <c r="R18" s="152"/>
      <c r="S18" s="152"/>
      <c r="T18" s="152"/>
      <c r="U18" s="153"/>
      <c r="V18" s="153"/>
      <c r="W18" s="153"/>
      <c r="X18" s="153"/>
      <c r="Y18" s="153"/>
      <c r="Z18" s="153"/>
    </row>
    <row r="19" ht="36.0" customHeight="1">
      <c r="A19" s="149"/>
      <c r="B19" s="155" t="s">
        <v>475</v>
      </c>
      <c r="C19" s="155"/>
      <c r="D19" s="155"/>
      <c r="E19" s="155"/>
      <c r="F19" s="155"/>
      <c r="G19" s="155"/>
      <c r="H19" s="155"/>
      <c r="I19" s="149"/>
      <c r="J19" s="149"/>
      <c r="K19" s="149"/>
      <c r="L19" s="149"/>
      <c r="M19" s="149"/>
      <c r="N19" s="149"/>
      <c r="O19" s="152"/>
      <c r="P19" s="152"/>
      <c r="Q19" s="152"/>
      <c r="R19" s="152"/>
      <c r="S19" s="152"/>
      <c r="T19" s="152"/>
      <c r="U19" s="153"/>
      <c r="V19" s="153"/>
      <c r="W19" s="153"/>
      <c r="X19" s="153"/>
      <c r="Y19" s="153"/>
      <c r="Z19" s="153"/>
    </row>
    <row r="20" ht="19.5" customHeight="1">
      <c r="A20" s="149"/>
      <c r="B20" s="161"/>
      <c r="C20" s="160"/>
      <c r="D20" s="160"/>
      <c r="E20" s="160"/>
      <c r="F20" s="160"/>
      <c r="G20" s="160"/>
      <c r="H20" s="160"/>
      <c r="I20" s="149"/>
      <c r="J20" s="149"/>
      <c r="K20" s="149"/>
      <c r="L20" s="149"/>
      <c r="M20" s="149"/>
      <c r="N20" s="149"/>
      <c r="O20" s="152"/>
      <c r="P20" s="152"/>
      <c r="Q20" s="152"/>
      <c r="R20" s="152"/>
      <c r="S20" s="152"/>
      <c r="T20" s="152"/>
      <c r="U20" s="153"/>
      <c r="V20" s="153"/>
      <c r="W20" s="153"/>
      <c r="X20" s="153"/>
      <c r="Y20" s="153"/>
      <c r="Z20" s="153"/>
    </row>
    <row r="21" ht="19.5" customHeight="1">
      <c r="A21" s="149"/>
      <c r="B21" s="161"/>
      <c r="C21" s="160"/>
      <c r="D21" s="160"/>
      <c r="E21" s="160"/>
      <c r="F21" s="160"/>
      <c r="G21" s="160"/>
      <c r="H21" s="160"/>
      <c r="I21" s="149"/>
      <c r="J21" s="149"/>
      <c r="K21" s="149"/>
      <c r="L21" s="149"/>
      <c r="M21" s="149"/>
      <c r="N21" s="149"/>
      <c r="O21" s="152"/>
      <c r="P21" s="152"/>
      <c r="Q21" s="152"/>
      <c r="R21" s="152"/>
      <c r="S21" s="152"/>
      <c r="T21" s="152"/>
      <c r="U21" s="153"/>
      <c r="V21" s="153"/>
      <c r="W21" s="153"/>
      <c r="X21" s="153"/>
      <c r="Y21" s="153"/>
      <c r="Z21" s="153"/>
    </row>
    <row r="22" ht="19.5" customHeight="1">
      <c r="A22" s="149"/>
      <c r="B22" s="161"/>
      <c r="C22" s="160"/>
      <c r="D22" s="160"/>
      <c r="E22" s="160"/>
      <c r="F22" s="160"/>
      <c r="G22" s="160"/>
      <c r="H22" s="160"/>
      <c r="I22" s="149"/>
      <c r="J22" s="149"/>
      <c r="K22" s="149"/>
      <c r="L22" s="149"/>
      <c r="M22" s="149"/>
      <c r="N22" s="149"/>
      <c r="O22" s="152"/>
      <c r="P22" s="152"/>
      <c r="Q22" s="152"/>
      <c r="R22" s="152"/>
      <c r="S22" s="152"/>
      <c r="T22" s="152"/>
      <c r="U22" s="153"/>
      <c r="V22" s="153"/>
      <c r="W22" s="153"/>
      <c r="X22" s="153"/>
      <c r="Y22" s="153"/>
      <c r="Z22" s="153"/>
    </row>
    <row r="23" ht="19.5" customHeight="1">
      <c r="A23" s="149"/>
      <c r="B23" s="161"/>
      <c r="C23" s="160"/>
      <c r="D23" s="160"/>
      <c r="E23" s="160"/>
      <c r="F23" s="160"/>
      <c r="G23" s="160"/>
      <c r="H23" s="160"/>
      <c r="I23" s="149"/>
      <c r="J23" s="149"/>
      <c r="K23" s="149"/>
      <c r="L23" s="149"/>
      <c r="M23" s="149"/>
      <c r="N23" s="149"/>
      <c r="O23" s="152"/>
      <c r="P23" s="152"/>
      <c r="Q23" s="152"/>
      <c r="R23" s="152"/>
      <c r="S23" s="152"/>
      <c r="T23" s="152"/>
      <c r="U23" s="153"/>
      <c r="V23" s="153"/>
      <c r="W23" s="153"/>
      <c r="X23" s="153"/>
      <c r="Y23" s="153"/>
      <c r="Z23" s="153"/>
    </row>
    <row r="24" ht="19.5" customHeight="1">
      <c r="A24" s="149"/>
      <c r="B24" s="161"/>
      <c r="C24" s="160"/>
      <c r="D24" s="160"/>
      <c r="E24" s="160"/>
      <c r="F24" s="160"/>
      <c r="G24" s="160"/>
      <c r="H24" s="160"/>
      <c r="I24" s="149"/>
      <c r="J24" s="149"/>
      <c r="K24" s="149"/>
      <c r="L24" s="149"/>
      <c r="M24" s="149"/>
      <c r="N24" s="149"/>
      <c r="O24" s="152"/>
      <c r="P24" s="152"/>
      <c r="Q24" s="152"/>
      <c r="R24" s="152"/>
      <c r="S24" s="152"/>
      <c r="T24" s="152"/>
      <c r="U24" s="153"/>
      <c r="V24" s="153"/>
      <c r="W24" s="153"/>
      <c r="X24" s="153"/>
      <c r="Y24" s="153"/>
      <c r="Z24" s="153"/>
    </row>
    <row r="25" ht="19.5" customHeight="1">
      <c r="A25" s="149"/>
      <c r="B25" s="161"/>
      <c r="C25" s="160"/>
      <c r="D25" s="160"/>
      <c r="E25" s="160"/>
      <c r="F25" s="160"/>
      <c r="G25" s="160"/>
      <c r="H25" s="160"/>
      <c r="I25" s="149"/>
      <c r="J25" s="149"/>
      <c r="K25" s="149"/>
      <c r="L25" s="149"/>
      <c r="M25" s="149"/>
      <c r="N25" s="149"/>
      <c r="O25" s="152"/>
      <c r="P25" s="152"/>
      <c r="Q25" s="152"/>
      <c r="R25" s="152"/>
      <c r="S25" s="152"/>
      <c r="T25" s="152"/>
      <c r="U25" s="153"/>
      <c r="V25" s="153"/>
      <c r="W25" s="153"/>
      <c r="X25" s="153"/>
      <c r="Y25" s="153"/>
      <c r="Z25" s="153"/>
    </row>
    <row r="26" ht="19.5" customHeight="1">
      <c r="A26" s="149"/>
      <c r="B26" s="161"/>
      <c r="C26" s="160"/>
      <c r="D26" s="160"/>
      <c r="E26" s="160"/>
      <c r="F26" s="160"/>
      <c r="G26" s="160"/>
      <c r="H26" s="160"/>
      <c r="I26" s="149"/>
      <c r="J26" s="149"/>
      <c r="K26" s="149"/>
      <c r="L26" s="149"/>
      <c r="M26" s="149"/>
      <c r="N26" s="149"/>
      <c r="O26" s="152"/>
      <c r="P26" s="152"/>
      <c r="Q26" s="152"/>
      <c r="R26" s="152"/>
      <c r="S26" s="152"/>
      <c r="T26" s="152"/>
      <c r="U26" s="153"/>
      <c r="V26" s="153"/>
      <c r="W26" s="153"/>
      <c r="X26" s="153"/>
      <c r="Y26" s="153"/>
      <c r="Z26" s="153"/>
    </row>
    <row r="27" ht="19.5" customHeight="1">
      <c r="A27" s="149"/>
      <c r="B27" s="161"/>
      <c r="C27" s="160"/>
      <c r="D27" s="160"/>
      <c r="E27" s="160"/>
      <c r="F27" s="160"/>
      <c r="G27" s="160"/>
      <c r="H27" s="160"/>
      <c r="I27" s="149"/>
      <c r="J27" s="149"/>
      <c r="K27" s="149"/>
      <c r="L27" s="149"/>
      <c r="M27" s="149"/>
      <c r="N27" s="149"/>
      <c r="O27" s="152"/>
      <c r="P27" s="152"/>
      <c r="Q27" s="152"/>
      <c r="R27" s="152"/>
      <c r="S27" s="152"/>
      <c r="T27" s="152"/>
      <c r="U27" s="153"/>
      <c r="V27" s="153"/>
      <c r="W27" s="153"/>
      <c r="X27" s="153"/>
      <c r="Y27" s="153"/>
      <c r="Z27" s="153"/>
    </row>
    <row r="28" ht="19.5" customHeight="1">
      <c r="A28" s="149"/>
      <c r="B28" s="161"/>
      <c r="C28" s="160"/>
      <c r="D28" s="160"/>
      <c r="E28" s="160"/>
      <c r="F28" s="160"/>
      <c r="G28" s="160"/>
      <c r="H28" s="160"/>
      <c r="I28" s="149"/>
      <c r="J28" s="149"/>
      <c r="K28" s="149"/>
      <c r="L28" s="149"/>
      <c r="M28" s="149"/>
      <c r="N28" s="149"/>
      <c r="O28" s="152"/>
      <c r="P28" s="152"/>
      <c r="Q28" s="152"/>
      <c r="R28" s="152"/>
      <c r="S28" s="152"/>
      <c r="T28" s="152"/>
      <c r="U28" s="153"/>
      <c r="V28" s="153"/>
      <c r="W28" s="153"/>
      <c r="X28" s="153"/>
      <c r="Y28" s="153"/>
      <c r="Z28" s="153"/>
    </row>
    <row r="29" ht="19.5" customHeight="1">
      <c r="A29" s="149"/>
      <c r="B29" s="162" t="s">
        <v>476</v>
      </c>
      <c r="C29" s="163">
        <f t="shared" ref="C29:H29" si="1">SUM(C28)</f>
        <v>0</v>
      </c>
      <c r="D29" s="163">
        <f t="shared" si="1"/>
        <v>0</v>
      </c>
      <c r="E29" s="163">
        <f t="shared" si="1"/>
        <v>0</v>
      </c>
      <c r="F29" s="163">
        <f t="shared" si="1"/>
        <v>0</v>
      </c>
      <c r="G29" s="163">
        <f t="shared" si="1"/>
        <v>0</v>
      </c>
      <c r="H29" s="163">
        <f t="shared" si="1"/>
        <v>0</v>
      </c>
      <c r="I29" s="164"/>
      <c r="J29" s="149"/>
      <c r="K29" s="149"/>
      <c r="L29" s="149"/>
      <c r="M29" s="149"/>
      <c r="N29" s="149"/>
      <c r="O29" s="152"/>
      <c r="P29" s="152"/>
      <c r="Q29" s="152"/>
      <c r="R29" s="152"/>
      <c r="S29" s="152"/>
      <c r="T29" s="152"/>
      <c r="U29" s="153"/>
      <c r="V29" s="153"/>
      <c r="W29" s="153"/>
      <c r="X29" s="153"/>
      <c r="Y29" s="153"/>
      <c r="Z29" s="153"/>
    </row>
    <row r="30" ht="36.0" customHeight="1">
      <c r="A30" s="149"/>
      <c r="B30" s="155" t="s">
        <v>477</v>
      </c>
      <c r="C30" s="155"/>
      <c r="D30" s="155"/>
      <c r="E30" s="155"/>
      <c r="F30" s="155"/>
      <c r="G30" s="155"/>
      <c r="H30" s="155"/>
      <c r="I30" s="149"/>
      <c r="J30" s="149"/>
      <c r="K30" s="149"/>
      <c r="L30" s="149"/>
      <c r="M30" s="149"/>
      <c r="N30" s="149"/>
      <c r="O30" s="152"/>
      <c r="P30" s="152"/>
      <c r="Q30" s="152"/>
      <c r="R30" s="152"/>
      <c r="S30" s="152"/>
      <c r="T30" s="152"/>
      <c r="U30" s="153"/>
      <c r="V30" s="153"/>
      <c r="W30" s="153"/>
      <c r="X30" s="153"/>
      <c r="Y30" s="153"/>
      <c r="Z30" s="153"/>
    </row>
    <row r="31" ht="19.5" customHeight="1">
      <c r="A31" s="149"/>
      <c r="B31" s="161"/>
      <c r="C31" s="160"/>
      <c r="D31" s="160"/>
      <c r="E31" s="160"/>
      <c r="F31" s="160"/>
      <c r="G31" s="160"/>
      <c r="H31" s="160"/>
      <c r="I31" s="149"/>
      <c r="J31" s="149"/>
      <c r="K31" s="149"/>
      <c r="L31" s="149"/>
      <c r="M31" s="149"/>
      <c r="N31" s="149"/>
      <c r="O31" s="152"/>
      <c r="P31" s="152"/>
      <c r="Q31" s="152"/>
      <c r="R31" s="152"/>
      <c r="S31" s="152"/>
      <c r="T31" s="152"/>
      <c r="U31" s="153"/>
      <c r="V31" s="153"/>
      <c r="W31" s="153"/>
      <c r="X31" s="153"/>
      <c r="Y31" s="153"/>
      <c r="Z31" s="153"/>
    </row>
    <row r="32" ht="19.5" customHeight="1">
      <c r="A32" s="149"/>
      <c r="B32" s="161"/>
      <c r="C32" s="160"/>
      <c r="D32" s="160"/>
      <c r="E32" s="160"/>
      <c r="F32" s="160"/>
      <c r="G32" s="160"/>
      <c r="H32" s="160"/>
      <c r="I32" s="149"/>
      <c r="J32" s="149"/>
      <c r="K32" s="149"/>
      <c r="L32" s="149"/>
      <c r="M32" s="149"/>
      <c r="N32" s="149"/>
      <c r="O32" s="152"/>
      <c r="P32" s="152"/>
      <c r="Q32" s="152"/>
      <c r="R32" s="152"/>
      <c r="S32" s="152"/>
      <c r="T32" s="152"/>
      <c r="U32" s="153"/>
      <c r="V32" s="153"/>
      <c r="W32" s="153"/>
      <c r="X32" s="153"/>
      <c r="Y32" s="153"/>
      <c r="Z32" s="153"/>
    </row>
    <row r="33" ht="19.5" customHeight="1">
      <c r="A33" s="149"/>
      <c r="B33" s="161"/>
      <c r="C33" s="160"/>
      <c r="D33" s="160"/>
      <c r="E33" s="160"/>
      <c r="F33" s="160"/>
      <c r="G33" s="160"/>
      <c r="H33" s="160"/>
      <c r="I33" s="149"/>
      <c r="J33" s="149"/>
      <c r="K33" s="149"/>
      <c r="L33" s="149"/>
      <c r="M33" s="149"/>
      <c r="N33" s="149"/>
      <c r="O33" s="152"/>
      <c r="P33" s="152"/>
      <c r="Q33" s="152"/>
      <c r="R33" s="152"/>
      <c r="S33" s="152"/>
      <c r="T33" s="152"/>
      <c r="U33" s="153"/>
      <c r="V33" s="153"/>
      <c r="W33" s="153"/>
      <c r="X33" s="153"/>
      <c r="Y33" s="153"/>
      <c r="Z33" s="153"/>
    </row>
    <row r="34" ht="19.5" customHeight="1">
      <c r="A34" s="149"/>
      <c r="B34" s="161"/>
      <c r="C34" s="160"/>
      <c r="D34" s="160"/>
      <c r="E34" s="160"/>
      <c r="F34" s="160"/>
      <c r="G34" s="160"/>
      <c r="H34" s="160"/>
      <c r="I34" s="149"/>
      <c r="J34" s="149"/>
      <c r="K34" s="149"/>
      <c r="L34" s="149"/>
      <c r="M34" s="149"/>
      <c r="N34" s="149"/>
      <c r="O34" s="152"/>
      <c r="P34" s="152"/>
      <c r="Q34" s="152"/>
      <c r="R34" s="152"/>
      <c r="S34" s="152"/>
      <c r="T34" s="152"/>
      <c r="U34" s="153"/>
      <c r="V34" s="153"/>
      <c r="W34" s="153"/>
      <c r="X34" s="153"/>
      <c r="Y34" s="153"/>
      <c r="Z34" s="153"/>
    </row>
    <row r="35" ht="19.5" customHeight="1">
      <c r="A35" s="149"/>
      <c r="B35" s="161"/>
      <c r="C35" s="160"/>
      <c r="D35" s="160"/>
      <c r="E35" s="160"/>
      <c r="F35" s="160"/>
      <c r="G35" s="160"/>
      <c r="H35" s="160"/>
      <c r="I35" s="149"/>
      <c r="J35" s="149"/>
      <c r="K35" s="149"/>
      <c r="L35" s="149"/>
      <c r="M35" s="149"/>
      <c r="N35" s="149"/>
      <c r="O35" s="152"/>
      <c r="P35" s="152"/>
      <c r="Q35" s="152"/>
      <c r="R35" s="152"/>
      <c r="S35" s="152"/>
      <c r="T35" s="152"/>
      <c r="U35" s="153"/>
      <c r="V35" s="153"/>
      <c r="W35" s="153"/>
      <c r="X35" s="153"/>
      <c r="Y35" s="153"/>
      <c r="Z35" s="153"/>
    </row>
    <row r="36" ht="19.5" customHeight="1">
      <c r="A36" s="149"/>
      <c r="B36" s="161"/>
      <c r="C36" s="160"/>
      <c r="D36" s="160"/>
      <c r="E36" s="160"/>
      <c r="F36" s="160"/>
      <c r="G36" s="160"/>
      <c r="H36" s="160"/>
      <c r="I36" s="149"/>
      <c r="J36" s="149"/>
      <c r="K36" s="149"/>
      <c r="L36" s="149"/>
      <c r="M36" s="149"/>
      <c r="N36" s="149"/>
      <c r="O36" s="152"/>
      <c r="P36" s="152"/>
      <c r="Q36" s="152"/>
      <c r="R36" s="152"/>
      <c r="S36" s="152"/>
      <c r="T36" s="152"/>
      <c r="U36" s="153"/>
      <c r="V36" s="153"/>
      <c r="W36" s="153"/>
      <c r="X36" s="153"/>
      <c r="Y36" s="153"/>
      <c r="Z36" s="153"/>
    </row>
    <row r="37" ht="19.5" customHeight="1">
      <c r="A37" s="149"/>
      <c r="B37" s="161"/>
      <c r="C37" s="160"/>
      <c r="D37" s="160"/>
      <c r="E37" s="160"/>
      <c r="F37" s="160"/>
      <c r="G37" s="160"/>
      <c r="H37" s="160"/>
      <c r="I37" s="149"/>
      <c r="J37" s="149"/>
      <c r="K37" s="149"/>
      <c r="L37" s="149"/>
      <c r="M37" s="149"/>
      <c r="N37" s="149"/>
      <c r="O37" s="152"/>
      <c r="P37" s="152"/>
      <c r="Q37" s="152"/>
      <c r="R37" s="152"/>
      <c r="S37" s="152"/>
      <c r="T37" s="152"/>
      <c r="U37" s="153"/>
      <c r="V37" s="153"/>
      <c r="W37" s="153"/>
      <c r="X37" s="153"/>
      <c r="Y37" s="153"/>
      <c r="Z37" s="153"/>
    </row>
    <row r="38" ht="19.5" customHeight="1">
      <c r="A38" s="149"/>
      <c r="B38" s="161"/>
      <c r="C38" s="160"/>
      <c r="D38" s="160"/>
      <c r="E38" s="160"/>
      <c r="F38" s="160"/>
      <c r="G38" s="160"/>
      <c r="H38" s="160"/>
      <c r="I38" s="149"/>
      <c r="J38" s="149"/>
      <c r="K38" s="149"/>
      <c r="L38" s="149"/>
      <c r="M38" s="149"/>
      <c r="N38" s="149"/>
      <c r="O38" s="152"/>
      <c r="P38" s="152"/>
      <c r="Q38" s="152"/>
      <c r="R38" s="152"/>
      <c r="S38" s="152"/>
      <c r="T38" s="152"/>
      <c r="U38" s="153"/>
      <c r="V38" s="153"/>
      <c r="W38" s="153"/>
      <c r="X38" s="153"/>
      <c r="Y38" s="153"/>
      <c r="Z38" s="153"/>
    </row>
    <row r="39" ht="19.5" customHeight="1">
      <c r="A39" s="149"/>
      <c r="B39" s="161"/>
      <c r="C39" s="160"/>
      <c r="D39" s="160"/>
      <c r="E39" s="160"/>
      <c r="F39" s="160"/>
      <c r="G39" s="160"/>
      <c r="H39" s="160"/>
      <c r="I39" s="149"/>
      <c r="J39" s="149"/>
      <c r="K39" s="149"/>
      <c r="L39" s="149"/>
      <c r="M39" s="149"/>
      <c r="N39" s="149"/>
      <c r="O39" s="152"/>
      <c r="P39" s="152"/>
      <c r="Q39" s="152"/>
      <c r="R39" s="152"/>
      <c r="S39" s="152"/>
      <c r="T39" s="152"/>
      <c r="U39" s="153"/>
      <c r="V39" s="153"/>
      <c r="W39" s="153"/>
      <c r="X39" s="153"/>
      <c r="Y39" s="153"/>
      <c r="Z39" s="153"/>
    </row>
    <row r="40" ht="19.5" customHeight="1">
      <c r="A40" s="149"/>
      <c r="B40" s="161"/>
      <c r="C40" s="160"/>
      <c r="D40" s="160"/>
      <c r="E40" s="160"/>
      <c r="F40" s="160"/>
      <c r="G40" s="160"/>
      <c r="H40" s="160"/>
      <c r="I40" s="149"/>
      <c r="J40" s="149"/>
      <c r="K40" s="149"/>
      <c r="L40" s="149"/>
      <c r="M40" s="149"/>
      <c r="N40" s="149"/>
      <c r="O40" s="152"/>
      <c r="P40" s="152"/>
      <c r="Q40" s="152"/>
      <c r="R40" s="152"/>
      <c r="S40" s="152"/>
      <c r="T40" s="152"/>
      <c r="U40" s="153"/>
      <c r="V40" s="153"/>
      <c r="W40" s="153"/>
      <c r="X40" s="153"/>
      <c r="Y40" s="153"/>
      <c r="Z40" s="153"/>
    </row>
    <row r="41" ht="19.5" customHeight="1">
      <c r="A41" s="149"/>
      <c r="B41" s="161"/>
      <c r="C41" s="160"/>
      <c r="D41" s="160"/>
      <c r="E41" s="160"/>
      <c r="F41" s="160"/>
      <c r="G41" s="160"/>
      <c r="H41" s="160"/>
      <c r="I41" s="149"/>
      <c r="J41" s="149"/>
      <c r="K41" s="149"/>
      <c r="L41" s="149"/>
      <c r="M41" s="149"/>
      <c r="N41" s="149"/>
      <c r="O41" s="152"/>
      <c r="P41" s="152"/>
      <c r="Q41" s="152"/>
      <c r="R41" s="152"/>
      <c r="S41" s="152"/>
      <c r="T41" s="152"/>
      <c r="U41" s="153"/>
      <c r="V41" s="153"/>
      <c r="W41" s="153"/>
      <c r="X41" s="153"/>
      <c r="Y41" s="153"/>
      <c r="Z41" s="153"/>
    </row>
    <row r="42" ht="19.5" customHeight="1">
      <c r="A42" s="149"/>
      <c r="B42" s="165"/>
      <c r="C42" s="160"/>
      <c r="D42" s="160"/>
      <c r="E42" s="160"/>
      <c r="F42" s="160"/>
      <c r="G42" s="160"/>
      <c r="H42" s="160"/>
      <c r="I42" s="149"/>
      <c r="J42" s="149"/>
      <c r="K42" s="149"/>
      <c r="L42" s="149"/>
      <c r="M42" s="149"/>
      <c r="N42" s="149"/>
      <c r="O42" s="152"/>
      <c r="P42" s="152"/>
      <c r="Q42" s="152"/>
      <c r="R42" s="152"/>
      <c r="S42" s="152"/>
      <c r="T42" s="152"/>
      <c r="U42" s="153"/>
      <c r="V42" s="153"/>
      <c r="W42" s="153"/>
      <c r="X42" s="153"/>
      <c r="Y42" s="153"/>
      <c r="Z42" s="153"/>
    </row>
    <row r="43" ht="19.5" customHeight="1">
      <c r="A43" s="149"/>
      <c r="B43" s="162" t="s">
        <v>478</v>
      </c>
      <c r="C43" s="163">
        <f t="shared" ref="C43:G43" si="2">SUM(C31:C42)</f>
        <v>0</v>
      </c>
      <c r="D43" s="163">
        <f t="shared" si="2"/>
        <v>0</v>
      </c>
      <c r="E43" s="163">
        <f t="shared" si="2"/>
        <v>0</v>
      </c>
      <c r="F43" s="163">
        <f t="shared" si="2"/>
        <v>0</v>
      </c>
      <c r="G43" s="163">
        <f t="shared" si="2"/>
        <v>0</v>
      </c>
      <c r="H43" s="163">
        <f t="shared" ref="H43:H44" si="4">SUM(C43:G43)</f>
        <v>0</v>
      </c>
      <c r="I43" s="149"/>
      <c r="J43" s="149"/>
      <c r="K43" s="149"/>
      <c r="L43" s="149"/>
      <c r="M43" s="149"/>
      <c r="N43" s="149"/>
      <c r="O43" s="152"/>
      <c r="P43" s="152"/>
      <c r="Q43" s="152"/>
      <c r="R43" s="152"/>
      <c r="S43" s="152"/>
      <c r="T43" s="152"/>
      <c r="U43" s="153"/>
      <c r="V43" s="153"/>
      <c r="W43" s="153"/>
      <c r="X43" s="153"/>
      <c r="Y43" s="153"/>
      <c r="Z43" s="153"/>
    </row>
    <row r="44" ht="19.5" customHeight="1">
      <c r="A44" s="149"/>
      <c r="B44" s="166" t="s">
        <v>479</v>
      </c>
      <c r="C44" s="167">
        <f t="shared" ref="C44:G44" si="3">C29-C43</f>
        <v>0</v>
      </c>
      <c r="D44" s="167">
        <f t="shared" si="3"/>
        <v>0</v>
      </c>
      <c r="E44" s="167">
        <f t="shared" si="3"/>
        <v>0</v>
      </c>
      <c r="F44" s="167">
        <f t="shared" si="3"/>
        <v>0</v>
      </c>
      <c r="G44" s="167">
        <f t="shared" si="3"/>
        <v>0</v>
      </c>
      <c r="H44" s="168">
        <f t="shared" si="4"/>
        <v>0</v>
      </c>
      <c r="I44" s="149"/>
      <c r="J44" s="149"/>
      <c r="K44" s="149"/>
      <c r="L44" s="149"/>
      <c r="M44" s="149"/>
      <c r="N44" s="149"/>
      <c r="O44" s="152"/>
      <c r="P44" s="152"/>
      <c r="Q44" s="152"/>
      <c r="R44" s="152"/>
      <c r="S44" s="152"/>
      <c r="T44" s="152"/>
      <c r="U44" s="153"/>
      <c r="V44" s="153"/>
      <c r="W44" s="153"/>
      <c r="X44" s="153"/>
      <c r="Y44" s="153"/>
      <c r="Z44" s="153"/>
    </row>
    <row r="45" ht="15.7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</row>
    <row r="46" ht="15.7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</row>
    <row r="47" ht="15.7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</row>
    <row r="48" ht="15.7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</row>
    <row r="49" ht="15.7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</row>
    <row r="50" ht="15.7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ht="15.7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</row>
    <row r="52" ht="15.7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</row>
    <row r="53" ht="15.7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</row>
    <row r="54" ht="15.7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</row>
    <row r="55" ht="15.7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</row>
    <row r="56" ht="15.7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</row>
    <row r="57" ht="15.7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</row>
    <row r="58" ht="15.7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</row>
    <row r="59" ht="15.7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</row>
    <row r="60" ht="15.7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</row>
    <row r="61" ht="15.7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</row>
    <row r="62" ht="15.7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</row>
    <row r="63" ht="15.7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</row>
    <row r="64" ht="15.7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</row>
    <row r="65" ht="15.7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</row>
    <row r="66" ht="15.7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</row>
    <row r="67" ht="15.7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</row>
    <row r="68" ht="15.7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</row>
    <row r="69" ht="15.7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</row>
    <row r="70" ht="15.7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</row>
    <row r="71" ht="15.7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</row>
    <row r="72" ht="15.7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</row>
    <row r="73" ht="15.7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</row>
    <row r="74" ht="15.7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</row>
    <row r="75" ht="15.7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</row>
    <row r="76" ht="15.7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</row>
    <row r="77" ht="15.7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</row>
    <row r="78" ht="15.7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</row>
    <row r="79" ht="15.7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</row>
    <row r="80" ht="15.7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</row>
    <row r="81" ht="15.7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</row>
    <row r="82" ht="15.7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</row>
    <row r="83" ht="15.7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</row>
    <row r="84" ht="15.7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</row>
    <row r="85" ht="15.7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</row>
    <row r="86" ht="15.7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</row>
    <row r="87" ht="15.7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</row>
    <row r="88" ht="15.7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</row>
    <row r="89" ht="15.7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</row>
    <row r="90" ht="15.7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</row>
    <row r="91" ht="15.7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</row>
    <row r="92" ht="15.7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</row>
    <row r="93" ht="15.7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</row>
    <row r="94" ht="15.7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</row>
    <row r="95" ht="15.7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</row>
    <row r="96" ht="15.7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</row>
    <row r="97" ht="15.7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</row>
    <row r="98" ht="15.7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</row>
    <row r="99" ht="15.7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</row>
    <row r="100" ht="15.7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</row>
    <row r="101" ht="15.7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</row>
    <row r="102" ht="15.7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</row>
    <row r="103" ht="15.7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</row>
    <row r="104" ht="15.7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</row>
    <row r="105" ht="15.7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</row>
    <row r="106" ht="15.7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</row>
    <row r="107" ht="15.7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</row>
    <row r="108" ht="15.7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</row>
    <row r="109" ht="15.7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</row>
    <row r="110" ht="15.7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</row>
    <row r="111" ht="15.7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</row>
    <row r="112" ht="15.7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</row>
    <row r="113" ht="15.7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</row>
    <row r="114" ht="15.7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</row>
    <row r="115" ht="15.7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</row>
    <row r="116" ht="15.7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</row>
    <row r="117" ht="15.7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</row>
    <row r="118" ht="15.7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</row>
    <row r="119" ht="15.7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</row>
    <row r="120" ht="15.7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</row>
    <row r="121" ht="15.7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</row>
    <row r="122" ht="15.7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</row>
    <row r="123" ht="15.7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</row>
    <row r="124" ht="15.7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</row>
    <row r="125" ht="15.7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</row>
    <row r="126" ht="15.7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</row>
    <row r="127" ht="15.7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</row>
    <row r="128" ht="15.7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</row>
    <row r="129" ht="15.7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</row>
    <row r="130" ht="15.7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</row>
    <row r="131" ht="15.7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</row>
    <row r="132" ht="15.7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</row>
    <row r="133" ht="15.7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</row>
    <row r="134" ht="15.7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</row>
    <row r="135" ht="15.7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</row>
    <row r="136" ht="15.7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</row>
    <row r="137" ht="15.7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</row>
    <row r="138" ht="15.7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</row>
    <row r="139" ht="15.7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</row>
    <row r="140" ht="15.7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</row>
    <row r="141" ht="15.7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</row>
    <row r="142" ht="15.7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</row>
    <row r="143" ht="15.7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</row>
    <row r="144" ht="15.7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</row>
    <row r="145" ht="15.7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</row>
    <row r="146" ht="15.7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</row>
    <row r="147" ht="15.7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</row>
    <row r="148" ht="15.7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</row>
    <row r="149" ht="15.7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</row>
    <row r="150" ht="15.7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</row>
    <row r="151" ht="15.7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</row>
    <row r="152" ht="15.7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</row>
    <row r="153" ht="15.7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</row>
    <row r="154" ht="15.7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</row>
    <row r="155" ht="15.7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</row>
    <row r="156" ht="15.7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</row>
    <row r="157" ht="15.7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</row>
    <row r="158" ht="15.7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</row>
    <row r="159" ht="15.7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</row>
    <row r="160" ht="15.7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</row>
    <row r="161" ht="15.7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</row>
    <row r="162" ht="15.7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</row>
    <row r="163" ht="15.7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</row>
    <row r="164" ht="15.7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</row>
    <row r="165" ht="15.7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</row>
    <row r="166" ht="15.7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</row>
    <row r="167" ht="15.7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</row>
    <row r="168" ht="15.7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</row>
    <row r="169" ht="15.7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</row>
    <row r="170" ht="15.7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</row>
    <row r="171" ht="15.7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</row>
    <row r="172" ht="15.7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</row>
    <row r="173" ht="15.7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</row>
    <row r="174" ht="15.7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</row>
    <row r="175" ht="15.7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</row>
    <row r="176" ht="15.7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</row>
    <row r="177" ht="15.7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</row>
    <row r="178" ht="15.7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</row>
    <row r="179" ht="15.7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</row>
    <row r="180" ht="15.7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</row>
    <row r="181" ht="15.7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</row>
    <row r="182" ht="15.7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</row>
    <row r="183" ht="15.7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</row>
    <row r="184" ht="15.75" customHeight="1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</row>
    <row r="185" ht="15.75" customHeight="1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</row>
    <row r="186" ht="15.75" customHeight="1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</row>
    <row r="187" ht="15.75" customHeight="1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</row>
    <row r="188" ht="15.75" customHeight="1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</row>
    <row r="189" ht="15.75" customHeight="1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</row>
    <row r="190" ht="15.75" customHeight="1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</row>
    <row r="191" ht="15.75" customHeight="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</row>
    <row r="192" ht="15.75" customHeight="1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</row>
    <row r="193" ht="15.75" customHeight="1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</row>
    <row r="194" ht="15.75" customHeight="1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</row>
    <row r="195" ht="15.75" customHeight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</row>
    <row r="196" ht="15.75" customHeight="1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</row>
    <row r="197" ht="15.75" customHeight="1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</row>
    <row r="198" ht="15.75" customHeight="1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</row>
    <row r="199" ht="15.75" customHeight="1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</row>
    <row r="200" ht="15.75" customHeight="1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</row>
    <row r="201" ht="15.75" customHeight="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</row>
    <row r="202" ht="15.75" customHeight="1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</row>
    <row r="203" ht="15.75" customHeight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</row>
    <row r="204" ht="15.75" customHeight="1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</row>
    <row r="205" ht="15.75" customHeight="1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</row>
    <row r="206" ht="15.75" customHeight="1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</row>
    <row r="207" ht="15.75" customHeight="1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</row>
    <row r="208" ht="15.75" customHeight="1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</row>
    <row r="209" ht="15.75" customHeight="1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</row>
    <row r="210" ht="15.75" customHeight="1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</row>
    <row r="211" ht="15.75" customHeight="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</row>
    <row r="212" ht="15.75" customHeight="1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</row>
    <row r="213" ht="15.75" customHeight="1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</row>
    <row r="214" ht="15.75" customHeight="1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</row>
    <row r="215" ht="15.75" customHeight="1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</row>
    <row r="216" ht="15.75" customHeight="1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</row>
    <row r="217" ht="15.75" customHeight="1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</row>
    <row r="218" ht="15.75" customHeight="1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</row>
    <row r="219" ht="15.75" customHeight="1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</row>
    <row r="220" ht="15.75" customHeight="1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</row>
    <row r="221" ht="15.75" customHeight="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</row>
    <row r="222" ht="15.75" customHeight="1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</row>
    <row r="223" ht="15.75" customHeight="1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</row>
    <row r="224" ht="15.75" customHeight="1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</row>
    <row r="225" ht="15.75" customHeight="1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</row>
    <row r="226" ht="15.75" customHeight="1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</row>
    <row r="227" ht="15.75" customHeight="1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</row>
    <row r="228" ht="15.75" customHeight="1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</row>
    <row r="229" ht="15.75" customHeight="1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</row>
    <row r="230" ht="15.75" customHeight="1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</row>
    <row r="231" ht="15.75" customHeight="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</row>
    <row r="232" ht="15.75" customHeight="1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</row>
    <row r="233" ht="15.75" customHeight="1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</row>
    <row r="234" ht="15.75" customHeight="1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</row>
    <row r="235" ht="15.75" customHeight="1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</row>
    <row r="236" ht="15.75" customHeight="1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</row>
    <row r="237" ht="15.75" customHeight="1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</row>
    <row r="238" ht="15.75" customHeight="1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</row>
    <row r="239" ht="15.75" customHeight="1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</row>
    <row r="240" ht="15.75" customHeight="1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</row>
    <row r="241" ht="15.75" customHeight="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</row>
    <row r="242" ht="15.75" customHeight="1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</row>
    <row r="243" ht="15.75" customHeight="1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8:H18 C20:H29 C31:H44">
    <cfRule type="notContainsBlanks" dxfId="5" priority="1">
      <formula>LEN(TRIM(C18))&gt;0</formula>
    </cfRule>
  </conditionalFormatting>
  <printOptions/>
  <pageMargins bottom="0.75" footer="0.0" header="0.0" left="0.7" right="0.7" top="0.75"/>
  <pageSetup orientation="landscape"/>
  <drawing r:id="rId1"/>
</worksheet>
</file>