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Northeastern University\Quarter 3\Probability Theory &amp; Statistics\Week 4\"/>
    </mc:Choice>
  </mc:AlternateContent>
  <xr:revisionPtr revIDLastSave="0" documentId="10_ncr:100000_{32A5E2D3-A2EE-4027-80AE-2F75155542E0}" xr6:coauthVersionLast="31" xr6:coauthVersionMax="31" xr10:uidLastSave="{00000000-0000-0000-0000-000000000000}"/>
  <bookViews>
    <workbookView xWindow="0" yWindow="0" windowWidth="9405" windowHeight="3435" activeTab="2" xr2:uid="{00000000-000D-0000-FFFF-FFFF00000000}"/>
  </bookViews>
  <sheets>
    <sheet name="Sales 1" sheetId="1" r:id="rId1"/>
    <sheet name="Sales 2" sheetId="2" r:id="rId2"/>
    <sheet name="Sales 3" sheetId="3" r:id="rId3"/>
    <sheet name="Sales 4" sheetId="4" r:id="rId4"/>
    <sheet name="Sales 5" sheetId="7" r:id="rId5"/>
    <sheet name="Sales 6" sheetId="5" r:id="rId6"/>
    <sheet name="Sales 7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3" l="1"/>
  <c r="H11" i="1"/>
  <c r="D14" i="6" l="1"/>
  <c r="D3" i="6"/>
  <c r="D12" i="6" s="1"/>
  <c r="D11" i="6"/>
  <c r="D10" i="6" a="1"/>
  <c r="D10" i="6"/>
  <c r="D5" i="6"/>
  <c r="D15" i="6" s="1"/>
  <c r="D4" i="6" a="1"/>
  <c r="D4" i="6" s="1"/>
  <c r="D2" i="6" a="1"/>
  <c r="D2" i="6" s="1"/>
  <c r="D14" i="5"/>
  <c r="D12" i="5"/>
  <c r="D3" i="5"/>
  <c r="D4" i="5" s="1"/>
  <c r="D2" i="5"/>
  <c r="D10" i="5" s="1"/>
  <c r="D5" i="5" l="1"/>
  <c r="D15" i="5"/>
  <c r="D16" i="5" s="1"/>
  <c r="D17" i="5" s="1"/>
  <c r="D16" i="6"/>
  <c r="D17" i="6" s="1"/>
  <c r="R14" i="7"/>
  <c r="R13" i="7"/>
  <c r="R5" i="7"/>
  <c r="R6" i="7" s="1"/>
  <c r="R7" i="7" s="1"/>
  <c r="L13" i="7" a="1"/>
  <c r="L13" i="7" s="1"/>
  <c r="L12" i="7"/>
  <c r="L6" i="7"/>
  <c r="G13" i="7" a="1"/>
  <c r="G13" i="7" s="1"/>
  <c r="G5" i="7"/>
  <c r="G6" i="7" s="1"/>
  <c r="G3" i="7"/>
  <c r="G4" i="7" s="1"/>
  <c r="G12" i="7"/>
  <c r="D5" i="4"/>
  <c r="D4" i="4"/>
  <c r="D2" i="4"/>
  <c r="D3" i="4" s="1"/>
  <c r="K12" i="3"/>
  <c r="I4" i="3" s="1"/>
  <c r="L12" i="3"/>
  <c r="I5" i="3" s="1"/>
  <c r="J12" i="3"/>
  <c r="J13" i="3" s="1"/>
  <c r="F3" i="3"/>
  <c r="F4" i="3" s="1"/>
  <c r="J3" i="3" s="1"/>
  <c r="F2" i="3" a="1"/>
  <c r="F2" i="3" s="1"/>
  <c r="J9" i="3" s="1"/>
  <c r="K9" i="3" s="1"/>
  <c r="L9" i="3" s="1"/>
  <c r="L3" i="7" l="1"/>
  <c r="L4" i="7" s="1"/>
  <c r="R4" i="7" s="1"/>
  <c r="R3" i="7"/>
  <c r="G14" i="7"/>
  <c r="G15" i="7" s="1"/>
  <c r="L14" i="7"/>
  <c r="L15" i="7" s="1"/>
  <c r="R15" i="7"/>
  <c r="R16" i="7" s="1"/>
  <c r="J4" i="3"/>
  <c r="J5" i="3" s="1"/>
  <c r="K13" i="3"/>
  <c r="E12" i="4"/>
  <c r="F12" i="4" s="1"/>
  <c r="H12" i="4" s="1"/>
  <c r="D10" i="4"/>
  <c r="G10" i="4"/>
  <c r="I10" i="4" s="1"/>
  <c r="D12" i="4"/>
  <c r="G12" i="4" s="1"/>
  <c r="I12" i="4" s="1"/>
  <c r="D11" i="4"/>
  <c r="G11" i="4" s="1"/>
  <c r="I11" i="4" s="1"/>
  <c r="E11" i="4"/>
  <c r="F11" i="4" s="1"/>
  <c r="H11" i="4" s="1"/>
  <c r="E10" i="4"/>
  <c r="F10" i="4" s="1"/>
  <c r="H10" i="4" s="1"/>
  <c r="J10" i="3"/>
  <c r="F5" i="3"/>
  <c r="I3" i="3"/>
  <c r="L13" i="3"/>
  <c r="J11" i="3" l="1"/>
  <c r="F6" i="3"/>
  <c r="K10" i="3"/>
  <c r="L10" i="3"/>
  <c r="K11" i="3" l="1"/>
  <c r="K14" i="3" s="1"/>
  <c r="K4" i="3" s="1"/>
  <c r="L11" i="3"/>
  <c r="L14" i="3" s="1"/>
  <c r="K5" i="3" s="1"/>
  <c r="J14" i="3"/>
  <c r="K3" i="3" s="1"/>
  <c r="M5" i="3" l="1"/>
  <c r="L5" i="3"/>
  <c r="L4" i="3"/>
  <c r="M4" i="3"/>
  <c r="N4" i="3" s="1"/>
  <c r="G15" i="3"/>
  <c r="L3" i="3"/>
  <c r="M3" i="3"/>
  <c r="N3" i="3" s="1"/>
  <c r="G14" i="3"/>
  <c r="N5" i="3" l="1"/>
  <c r="J10" i="2" l="1"/>
  <c r="I10" i="2"/>
  <c r="H5" i="1"/>
  <c r="G5" i="2"/>
  <c r="I11" i="2" s="1"/>
  <c r="G4" i="2"/>
  <c r="L4" i="2" s="1"/>
  <c r="G3" i="2"/>
  <c r="K12" i="2" s="1"/>
  <c r="G2" i="2"/>
  <c r="K10" i="2" s="1"/>
  <c r="H13" i="1"/>
  <c r="H12" i="1"/>
  <c r="H4" i="1"/>
  <c r="H3" i="1"/>
  <c r="H2" i="1"/>
  <c r="P4" i="1"/>
  <c r="P5" i="1"/>
  <c r="P3" i="1"/>
  <c r="O4" i="1"/>
  <c r="O5" i="1"/>
  <c r="N4" i="1"/>
  <c r="N5" i="1"/>
  <c r="O3" i="1"/>
  <c r="N3" i="1"/>
  <c r="M5" i="1"/>
  <c r="M4" i="1"/>
  <c r="M3" i="1"/>
  <c r="K5" i="1"/>
  <c r="M13" i="1"/>
  <c r="M14" i="1" s="1"/>
  <c r="L13" i="1"/>
  <c r="K4" i="1" s="1"/>
  <c r="K10" i="1"/>
  <c r="M10" i="1" s="1"/>
  <c r="K13" i="1"/>
  <c r="K14" i="1" s="1"/>
  <c r="K12" i="1"/>
  <c r="M12" i="1" s="1"/>
  <c r="K11" i="1"/>
  <c r="L11" i="1" s="1"/>
  <c r="J5" i="2" l="1"/>
  <c r="K13" i="2"/>
  <c r="K9" i="2"/>
  <c r="I12" i="2"/>
  <c r="L5" i="2"/>
  <c r="K11" i="2"/>
  <c r="K14" i="2" s="1"/>
  <c r="K5" i="2" s="1"/>
  <c r="J12" i="2"/>
  <c r="I9" i="2"/>
  <c r="J11" i="2"/>
  <c r="J14" i="2" s="1"/>
  <c r="K4" i="2" s="1"/>
  <c r="N4" i="2" s="1"/>
  <c r="L3" i="2"/>
  <c r="G6" i="2"/>
  <c r="J9" i="2"/>
  <c r="K15" i="1"/>
  <c r="L3" i="1" s="1"/>
  <c r="M11" i="1"/>
  <c r="M15" i="1" s="1"/>
  <c r="L5" i="1" s="1"/>
  <c r="L10" i="1"/>
  <c r="L12" i="1"/>
  <c r="L15" i="1" s="1"/>
  <c r="L4" i="1" s="1"/>
  <c r="L14" i="1"/>
  <c r="K3" i="1"/>
  <c r="M4" i="2" l="1"/>
  <c r="O4" i="2" s="1"/>
  <c r="J3" i="2"/>
  <c r="I13" i="2"/>
  <c r="I14" i="2"/>
  <c r="K3" i="2" s="1"/>
  <c r="N5" i="2"/>
  <c r="M5" i="2"/>
  <c r="O5" i="2" s="1"/>
  <c r="J4" i="2"/>
  <c r="J13" i="2"/>
  <c r="N3" i="2"/>
  <c r="M3" i="2"/>
  <c r="O3" i="2" l="1"/>
</calcChain>
</file>

<file path=xl/sharedStrings.xml><?xml version="1.0" encoding="utf-8"?>
<sst xmlns="http://schemas.openxmlformats.org/spreadsheetml/2006/main" count="170" uniqueCount="110">
  <si>
    <t>Sales 2</t>
  </si>
  <si>
    <t>Sales 3</t>
  </si>
  <si>
    <t>Sales 4</t>
  </si>
  <si>
    <t>Sales 5</t>
  </si>
  <si>
    <t>Sales 6</t>
  </si>
  <si>
    <t>Sample mean</t>
  </si>
  <si>
    <t>Sample SD</t>
  </si>
  <si>
    <t>CI Level</t>
  </si>
  <si>
    <t>CI Lower Limit</t>
  </si>
  <si>
    <t>CI Upper Limit</t>
  </si>
  <si>
    <t>CI Width</t>
  </si>
  <si>
    <t xml:space="preserve"> </t>
  </si>
  <si>
    <t xml:space="preserve">Standard Error  </t>
  </si>
  <si>
    <t xml:space="preserve">Margin of Error E </t>
  </si>
  <si>
    <t>for the population mean</t>
  </si>
  <si>
    <t xml:space="preserve">1. Comstruct a 90%, a 95%, and a 99% confidence interval </t>
  </si>
  <si>
    <t xml:space="preserve">2. Using each of the above confidence levels, what size </t>
  </si>
  <si>
    <t xml:space="preserve">samples are needed to estimate the population mean </t>
  </si>
  <si>
    <t>to within $200?</t>
  </si>
  <si>
    <t>Sales 1 (in dollars)</t>
  </si>
  <si>
    <t>Sample size n</t>
  </si>
  <si>
    <t xml:space="preserve">Degrees of Freedom DF </t>
  </si>
  <si>
    <t>sales that are greater than 7000.</t>
  </si>
  <si>
    <t>Sample Proportion p-hat</t>
  </si>
  <si>
    <t>q-hat  = 1 - p-hat</t>
  </si>
  <si>
    <t>Standard Error  SE</t>
  </si>
  <si>
    <t>Margin of Error E</t>
  </si>
  <si>
    <t xml:space="preserve">1. Create a 90%, 95% and 99% CI for the proportion of </t>
  </si>
  <si>
    <t xml:space="preserve">2. For each of the confidence levels above, </t>
  </si>
  <si>
    <t>what size samples are needed to estimate p to within 2%?</t>
  </si>
  <si>
    <t>Confidence Level:</t>
  </si>
  <si>
    <t>CI Lower for Variance</t>
  </si>
  <si>
    <t>CI Upper for Variance</t>
  </si>
  <si>
    <t>CI Lower for SD</t>
  </si>
  <si>
    <t>CI Upper forSD</t>
  </si>
  <si>
    <t>Sample Standard deviation s</t>
  </si>
  <si>
    <t>Sample Size n</t>
  </si>
  <si>
    <t>Sales</t>
  </si>
  <si>
    <t>Test the following hypothesis separately</t>
  </si>
  <si>
    <r>
      <t>Z</t>
    </r>
    <r>
      <rPr>
        <vertAlign val="subscript"/>
        <sz val="12"/>
        <color theme="1"/>
        <rFont val="Times New Roman"/>
        <family val="1"/>
      </rPr>
      <t>c</t>
    </r>
  </si>
  <si>
    <t>Sample size</t>
  </si>
  <si>
    <t>Sample standard deviation</t>
  </si>
  <si>
    <t>z value(+)</t>
  </si>
  <si>
    <t>z value(-)</t>
  </si>
  <si>
    <t>Margin of Error</t>
  </si>
  <si>
    <t>Confidence Level (in %)</t>
  </si>
  <si>
    <t>Mean margin of error</t>
  </si>
  <si>
    <r>
      <t>T</t>
    </r>
    <r>
      <rPr>
        <vertAlign val="subscript"/>
        <sz val="12"/>
        <color theme="1"/>
        <rFont val="Times New Roman"/>
        <family val="1"/>
      </rPr>
      <t>c</t>
    </r>
  </si>
  <si>
    <t>SAMPLE MEAN</t>
  </si>
  <si>
    <t>SAMPLE SIZE</t>
  </si>
  <si>
    <t>SAMPLE STANDARD DEVIATION</t>
  </si>
  <si>
    <t>t value(+)</t>
  </si>
  <si>
    <t>t value(-)</t>
  </si>
  <si>
    <t>CONFIDENCE LEVEL(in %)</t>
  </si>
  <si>
    <t>MARGIN OF ERROR</t>
  </si>
  <si>
    <t>Sample Mean</t>
  </si>
  <si>
    <t>SAMPLE PROPORTION (p-hat)</t>
  </si>
  <si>
    <t>q-hat=1 - p-hat</t>
  </si>
  <si>
    <t>POSITIVE z-value</t>
  </si>
  <si>
    <t>NEGATIVE z-value</t>
  </si>
  <si>
    <t>CONFIDENCE LEVEL (in %)</t>
  </si>
  <si>
    <t>Sample Proportion</t>
  </si>
  <si>
    <r>
      <t>Sample Variance  s</t>
    </r>
    <r>
      <rPr>
        <vertAlign val="superscript"/>
        <sz val="12"/>
        <color theme="1"/>
        <rFont val="Times New Roman"/>
        <family val="1"/>
      </rPr>
      <t>2</t>
    </r>
  </si>
  <si>
    <r>
      <t>χ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vertAlign val="subscript"/>
        <sz val="12"/>
        <color theme="1"/>
        <rFont val="Times New Roman"/>
        <family val="1"/>
      </rPr>
      <t>L</t>
    </r>
  </si>
  <si>
    <r>
      <t>χ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vertAlign val="subscript"/>
        <sz val="12"/>
        <color theme="1"/>
        <rFont val="Times New Roman"/>
        <family val="1"/>
      </rPr>
      <t>R</t>
    </r>
  </si>
  <si>
    <t>Part 1.        µ &gt; 8000</t>
  </si>
  <si>
    <t>Part 2.        µ &lt; 10000</t>
  </si>
  <si>
    <t>Part 3.        µ ≠ 8000</t>
  </si>
  <si>
    <t>Degree of freedom</t>
  </si>
  <si>
    <t>Alpha</t>
  </si>
  <si>
    <t>Critical z-value</t>
  </si>
  <si>
    <t>Null hypothesis:   µ &lt;= 8000</t>
  </si>
  <si>
    <t>Alternate hypothesis:   µ &gt; 8000</t>
  </si>
  <si>
    <t>Hypothesized mean</t>
  </si>
  <si>
    <t>p-value</t>
  </si>
  <si>
    <t>Critical z value</t>
  </si>
  <si>
    <t>Alternate hypothesis:   µ &lt;10000</t>
  </si>
  <si>
    <t>Null hypothesis:   µ &gt;= 10000</t>
  </si>
  <si>
    <t>Critical z value 1</t>
  </si>
  <si>
    <t>Critical z value 2</t>
  </si>
  <si>
    <t>Null hypothesis  µ = 8000</t>
  </si>
  <si>
    <t>Alternate hypothesis  µ ≠ 8000</t>
  </si>
  <si>
    <t>Sales greater than 7000</t>
  </si>
  <si>
    <t>SALES MORE THAN 7000</t>
  </si>
  <si>
    <t>NULL HYPOTHESIS: Less than 70% of the sales are more than 7000</t>
  </si>
  <si>
    <t>ALTERNATE HYPOTHESIS: More than 70% of the sales are more than 7000</t>
  </si>
  <si>
    <t>Hypothesized proportion (p)</t>
  </si>
  <si>
    <t>Not hypothesized proportion (1-p)</t>
  </si>
  <si>
    <t>Sample proportion (p-hat)</t>
  </si>
  <si>
    <t>We REJECT NULL HYPOTHESIS because p-value is less than alpha &amp;</t>
  </si>
  <si>
    <t>Sample Size</t>
  </si>
  <si>
    <t>Sample Standard Deviation</t>
  </si>
  <si>
    <t>Sample Variance</t>
  </si>
  <si>
    <t>NULL HYPOTHESIS: Standard deviation of sales is more tha 3100</t>
  </si>
  <si>
    <t>ALTERNATE HYPOTHESIS: Standard deviation of sales is less than 3100</t>
  </si>
  <si>
    <t>Hypothesis variance</t>
  </si>
  <si>
    <t>Hypothesis standard deviation</t>
  </si>
  <si>
    <t>Sample variance</t>
  </si>
  <si>
    <t>Test-statistic</t>
  </si>
  <si>
    <t>We FAIL TO REJECT NULL HYPOTHESIS because p-value is more than alpha &amp;</t>
  </si>
  <si>
    <r>
      <t>test-statistic value is greater than χ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vertAlign val="subscript"/>
        <sz val="12"/>
        <color theme="1"/>
        <rFont val="Times New Roman"/>
        <family val="1"/>
      </rPr>
      <t>L</t>
    </r>
  </si>
  <si>
    <t>Test statistic</t>
  </si>
  <si>
    <t>&amp; test-statistic value is greater than critical z-value</t>
  </si>
  <si>
    <t>&amp; test-statistic is less than critical value</t>
  </si>
  <si>
    <t>test-statistic value is greater than z-critical value</t>
  </si>
  <si>
    <t>FAIL TO REJECT NULL HYPOTHESIS because p-value is greater than the value of alpha</t>
  </si>
  <si>
    <t xml:space="preserve">REJECT NULL HYPOTHESIS because p-value is smaller than alpha </t>
  </si>
  <si>
    <t>REJECT NULL HYPOTHESIS because p-value is smaller than alpha</t>
  </si>
  <si>
    <t>Sample size, n</t>
  </si>
  <si>
    <t xml:space="preserve">Degrees of Freedom, 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</si>
</sst>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00"/>
    <numFmt numFmtId="165" formatCode="0.0000"/>
    <numFmt numFmtId="166" formatCode="0.0"/>
    <numFmt numFmtId="167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1" xfId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2" borderId="0" xfId="0" applyFont="1" applyFill="1"/>
    <xf numFmtId="0" fontId="5" fillId="0" borderId="0" xfId="0" applyFont="1"/>
    <xf numFmtId="0" fontId="5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7" fontId="2" fillId="0" borderId="1" xfId="2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9E910F-638A-4811-A61A-F3464D0C2224}" name="Table8" displayName="Table8" ref="D1:D32" totalsRowShown="0" headerRowDxfId="20" dataDxfId="19">
  <autoFilter ref="D1:D32" xr:uid="{15795184-41D5-4A27-B1DD-0D0560BA666D}"/>
  <tableColumns count="1">
    <tableColumn id="1" xr3:uid="{4DCAF63F-3C55-41D5-9EF7-D41F7AAC264A}" name="Sales 1 (in dollars)" dataDxfId="1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17E44D-366A-4642-89CE-C788B8DE271E}" name="Table7" displayName="Table7" ref="D1:D14" totalsRowShown="0" headerRowDxfId="17" dataDxfId="16">
  <autoFilter ref="D1:D14" xr:uid="{835848DC-1564-4830-8193-004E428C0BCD}"/>
  <tableColumns count="1">
    <tableColumn id="1" xr3:uid="{333941AA-B0C2-4F2A-B18A-A44E3290B5D9}" name="Sales 2" dataDxfId="1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A53BA8-DCEC-437F-BCD3-BDD2ACBEDC8F}" name="Table6" displayName="Table6" ref="C1:C201" totalsRowShown="0" headerRowDxfId="14" dataDxfId="13">
  <autoFilter ref="C1:C201" xr:uid="{977D41D3-5C29-49EE-98CD-705D3C552CED}"/>
  <tableColumns count="1">
    <tableColumn id="1" xr3:uid="{82AD4767-06C6-4F83-B6DC-DF525F41A83C}" name="Sales 3" dataDxfId="1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FC6FEE-FBB9-450B-8A5D-3D9C9BE4DF58}" name="Table5" displayName="Table5" ref="A1:A32" totalsRowShown="0" headerRowDxfId="11" dataDxfId="10">
  <autoFilter ref="A1:A32" xr:uid="{078EF81D-3DFA-4437-A6EE-A91CB87D92EC}"/>
  <tableColumns count="1">
    <tableColumn id="1" xr3:uid="{6BF8711C-69CE-47E6-861A-A918A0DE6089}" name="Sales 4" dataDxfId="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12E2A3-90D3-4CC4-8F9E-6EE5937E1B7D}" name="Table4" displayName="Table4" ref="B1:B32" totalsRowShown="0" headerRowDxfId="8" dataDxfId="7">
  <autoFilter ref="B1:B32" xr:uid="{E713D04D-7367-4E72-B98D-C2EB58C2852C}"/>
  <tableColumns count="1">
    <tableColumn id="1" xr3:uid="{9DD0E642-FB55-4685-8FB1-5DFBF2FFC9EB}" name="Sales" dataDxfId="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26A8C-9BB0-443B-B7BA-3F6CD3F6EF9E}" name="Table2" displayName="Table2" ref="A1:A201" totalsRowShown="0" headerRowDxfId="5" dataDxfId="4">
  <autoFilter ref="A1:A201" xr:uid="{0822F796-52C2-49C2-A495-B4AFD1BF67F7}"/>
  <tableColumns count="1">
    <tableColumn id="1" xr3:uid="{91DA9A34-FEEA-45E4-BFCC-4ED1503E031C}" name="Sales 5" dataDxfId="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9BE45-BF1A-4965-9813-ABC4B3AF6D3A}" name="Table1" displayName="Table1" ref="A1:A17" totalsRowShown="0" headerRowDxfId="2" dataDxfId="1">
  <autoFilter ref="A1:A17" xr:uid="{C1C333E0-3B99-4E00-8EAA-53E6DAFF7D07}"/>
  <tableColumns count="1">
    <tableColumn id="1" xr3:uid="{18F6403C-4307-4FE5-BF14-1D7FE8454942}" name="Sales 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opLeftCell="D1" zoomScaleNormal="100" workbookViewId="0">
      <selection activeCell="H11" sqref="H11"/>
    </sheetView>
  </sheetViews>
  <sheetFormatPr defaultRowHeight="15.75" x14ac:dyDescent="0.25"/>
  <cols>
    <col min="1" max="1" width="54.7109375" style="1" bestFit="1" customWidth="1"/>
    <col min="2" max="2" width="8" style="1" customWidth="1"/>
    <col min="3" max="3" width="7.85546875" style="1" customWidth="1"/>
    <col min="4" max="4" width="23.42578125" style="2" bestFit="1" customWidth="1"/>
    <col min="5" max="6" width="9.140625" style="1"/>
    <col min="7" max="7" width="23.28515625" style="1" customWidth="1"/>
    <col min="8" max="8" width="12.7109375" style="1" bestFit="1" customWidth="1"/>
    <col min="9" max="9" width="14" style="1" customWidth="1"/>
    <col min="10" max="10" width="24.140625" style="1" bestFit="1" customWidth="1"/>
    <col min="11" max="11" width="16" style="1" customWidth="1"/>
    <col min="12" max="12" width="17.42578125" style="1" customWidth="1"/>
    <col min="13" max="13" width="14" style="1" customWidth="1"/>
    <col min="14" max="14" width="14.5703125" style="1" bestFit="1" customWidth="1"/>
    <col min="15" max="15" width="14.42578125" style="1" bestFit="1" customWidth="1"/>
    <col min="16" max="16384" width="9.140625" style="1"/>
  </cols>
  <sheetData>
    <row r="1" spans="1:16" x14ac:dyDescent="0.25">
      <c r="D1" s="2" t="s">
        <v>19</v>
      </c>
    </row>
    <row r="2" spans="1:16" ht="18.75" x14ac:dyDescent="0.35">
      <c r="D2" s="2">
        <v>5263</v>
      </c>
      <c r="G2" s="3" t="s">
        <v>20</v>
      </c>
      <c r="H2" s="4">
        <f>COUNT(D2:D32)</f>
        <v>31</v>
      </c>
      <c r="J2" s="9" t="s">
        <v>7</v>
      </c>
      <c r="K2" s="9" t="s">
        <v>39</v>
      </c>
      <c r="L2" s="9" t="s">
        <v>13</v>
      </c>
      <c r="M2" s="9" t="s">
        <v>5</v>
      </c>
      <c r="N2" s="9" t="s">
        <v>8</v>
      </c>
      <c r="O2" s="9" t="s">
        <v>9</v>
      </c>
      <c r="P2" s="9" t="s">
        <v>10</v>
      </c>
    </row>
    <row r="3" spans="1:16" x14ac:dyDescent="0.25">
      <c r="A3" s="1" t="s">
        <v>15</v>
      </c>
      <c r="D3" s="2">
        <v>6064</v>
      </c>
      <c r="G3" s="3" t="s">
        <v>5</v>
      </c>
      <c r="H3" s="5">
        <f>AVERAGE(D2:D32)</f>
        <v>8894.0967741935492</v>
      </c>
      <c r="J3" s="14">
        <v>0.9</v>
      </c>
      <c r="K3" s="15">
        <f>K13</f>
        <v>1.6448536269514715</v>
      </c>
      <c r="L3" s="6">
        <f>K15</f>
        <v>833.01053877549873</v>
      </c>
      <c r="M3" s="6">
        <f>K10</f>
        <v>8894.0967741935492</v>
      </c>
      <c r="N3" s="6">
        <f>M3-L3</f>
        <v>8061.0862354180508</v>
      </c>
      <c r="O3" s="6">
        <f>M3+L3</f>
        <v>9727.1073129690485</v>
      </c>
      <c r="P3" s="6">
        <f>O3-N3</f>
        <v>1666.0210775509977</v>
      </c>
    </row>
    <row r="4" spans="1:16" x14ac:dyDescent="0.25">
      <c r="A4" s="1" t="s">
        <v>14</v>
      </c>
      <c r="D4" s="2">
        <v>8314</v>
      </c>
      <c r="G4" s="3" t="s">
        <v>6</v>
      </c>
      <c r="H4" s="5">
        <f>_xlfn.STDEV.S(D2:D32)</f>
        <v>2819.707672257754</v>
      </c>
      <c r="J4" s="14">
        <v>0.95</v>
      </c>
      <c r="K4" s="15">
        <f>L13</f>
        <v>1.9599639845400558</v>
      </c>
      <c r="L4" s="6">
        <f>L15</f>
        <v>992.59327881243394</v>
      </c>
      <c r="M4" s="6">
        <f>M3</f>
        <v>8894.0967741935492</v>
      </c>
      <c r="N4" s="6">
        <f t="shared" ref="N4:N5" si="0">M4-L4</f>
        <v>7901.5034953811155</v>
      </c>
      <c r="O4" s="6">
        <f t="shared" ref="O4:O5" si="1">M4+L4</f>
        <v>9886.6900530059829</v>
      </c>
      <c r="P4" s="6">
        <f t="shared" ref="P4:P5" si="2">O4-N4</f>
        <v>1985.1865576248674</v>
      </c>
    </row>
    <row r="5" spans="1:16" x14ac:dyDescent="0.25">
      <c r="A5" s="1" t="s">
        <v>16</v>
      </c>
      <c r="D5" s="2">
        <v>13995</v>
      </c>
      <c r="G5" s="3" t="s">
        <v>12</v>
      </c>
      <c r="H5" s="4">
        <f>H4/SQRT(H2)</f>
        <v>506.43444810306835</v>
      </c>
      <c r="J5" s="14">
        <v>0.99</v>
      </c>
      <c r="K5" s="15">
        <f>M13</f>
        <v>2.5758293035488999</v>
      </c>
      <c r="L5" s="6">
        <f>M15</f>
        <v>1304.4886917504982</v>
      </c>
      <c r="M5" s="6">
        <f>M4</f>
        <v>8894.0967741935492</v>
      </c>
      <c r="N5" s="6">
        <f t="shared" si="0"/>
        <v>7589.608082443051</v>
      </c>
      <c r="O5" s="6">
        <f t="shared" si="1"/>
        <v>10198.585465944048</v>
      </c>
      <c r="P5" s="6">
        <f t="shared" si="2"/>
        <v>2608.9773835009973</v>
      </c>
    </row>
    <row r="6" spans="1:16" x14ac:dyDescent="0.25">
      <c r="A6" s="1" t="s">
        <v>17</v>
      </c>
      <c r="D6" s="2">
        <v>4822</v>
      </c>
    </row>
    <row r="7" spans="1:16" x14ac:dyDescent="0.25">
      <c r="A7" s="1" t="s">
        <v>18</v>
      </c>
      <c r="D7" s="2">
        <v>5651</v>
      </c>
    </row>
    <row r="8" spans="1:16" x14ac:dyDescent="0.25">
      <c r="D8" s="2">
        <v>15344</v>
      </c>
      <c r="G8" s="2"/>
      <c r="N8" s="7"/>
    </row>
    <row r="9" spans="1:16" x14ac:dyDescent="0.25">
      <c r="D9" s="2">
        <v>8492</v>
      </c>
      <c r="G9" s="2"/>
      <c r="J9" s="4" t="s">
        <v>45</v>
      </c>
      <c r="K9" s="4">
        <v>90</v>
      </c>
      <c r="L9" s="4">
        <v>95</v>
      </c>
      <c r="M9" s="4">
        <v>99</v>
      </c>
    </row>
    <row r="10" spans="1:16" x14ac:dyDescent="0.25">
      <c r="D10" s="2">
        <v>8565</v>
      </c>
      <c r="F10" s="9" t="s">
        <v>7</v>
      </c>
      <c r="G10" s="9" t="s">
        <v>46</v>
      </c>
      <c r="H10" s="4" t="s">
        <v>20</v>
      </c>
      <c r="J10" s="4" t="s">
        <v>5</v>
      </c>
      <c r="K10" s="4">
        <f>AVERAGE(D2:D32)</f>
        <v>8894.0967741935492</v>
      </c>
      <c r="L10" s="4">
        <f>K10</f>
        <v>8894.0967741935492</v>
      </c>
      <c r="M10" s="4">
        <f>K10</f>
        <v>8894.0967741935492</v>
      </c>
    </row>
    <row r="11" spans="1:16" x14ac:dyDescent="0.25">
      <c r="D11" s="2">
        <v>7185</v>
      </c>
      <c r="F11" s="14">
        <v>0.9</v>
      </c>
      <c r="G11" s="23">
        <v>200</v>
      </c>
      <c r="H11" s="4">
        <f>CEILING((K13*K12/G11)^2,1)</f>
        <v>538</v>
      </c>
      <c r="J11" s="4" t="s">
        <v>40</v>
      </c>
      <c r="K11" s="4">
        <f>COUNT(D2:D32)</f>
        <v>31</v>
      </c>
      <c r="L11" s="4">
        <f>K11</f>
        <v>31</v>
      </c>
      <c r="M11" s="4">
        <f>K11</f>
        <v>31</v>
      </c>
    </row>
    <row r="12" spans="1:16" x14ac:dyDescent="0.25">
      <c r="D12" s="2">
        <v>10457</v>
      </c>
      <c r="F12" s="14">
        <v>0.95</v>
      </c>
      <c r="G12" s="23">
        <v>200</v>
      </c>
      <c r="H12" s="4">
        <f>CEILING((L12*L13/G12)^2,1)</f>
        <v>764</v>
      </c>
      <c r="J12" s="4" t="s">
        <v>41</v>
      </c>
      <c r="K12" s="4">
        <f>_xlfn.STDEV.S(D2:D32)</f>
        <v>2819.707672257754</v>
      </c>
      <c r="L12" s="4">
        <f>K12</f>
        <v>2819.707672257754</v>
      </c>
      <c r="M12" s="4">
        <f>K12</f>
        <v>2819.707672257754</v>
      </c>
    </row>
    <row r="13" spans="1:16" x14ac:dyDescent="0.25">
      <c r="D13" s="2">
        <v>8959</v>
      </c>
      <c r="F13" s="14">
        <v>0.99</v>
      </c>
      <c r="G13" s="23">
        <v>200</v>
      </c>
      <c r="H13" s="4">
        <f>CEILING((M12*M13/G13)^2,1)</f>
        <v>1319</v>
      </c>
      <c r="J13" s="4" t="s">
        <v>42</v>
      </c>
      <c r="K13" s="4">
        <f>_xlfn.NORM.S.INV((1+K9*0.01)/2)</f>
        <v>1.6448536269514715</v>
      </c>
      <c r="L13" s="4">
        <f>_xlfn.NORM.S.INV((1+L9*0.01)/2)</f>
        <v>1.9599639845400558</v>
      </c>
      <c r="M13" s="4">
        <f>_xlfn.NORM.S.INV((1+M9*0.01)/2)</f>
        <v>2.5758293035488999</v>
      </c>
    </row>
    <row r="14" spans="1:16" x14ac:dyDescent="0.25">
      <c r="D14" s="2">
        <v>8821</v>
      </c>
      <c r="F14" s="8"/>
      <c r="G14" s="8"/>
      <c r="H14" s="8"/>
      <c r="J14" s="4" t="s">
        <v>43</v>
      </c>
      <c r="K14" s="4">
        <f>-K13</f>
        <v>-1.6448536269514715</v>
      </c>
      <c r="L14" s="4">
        <f>-L13</f>
        <v>-1.9599639845400558</v>
      </c>
      <c r="M14" s="4">
        <f>-M13</f>
        <v>-2.5758293035488999</v>
      </c>
    </row>
    <row r="15" spans="1:16" x14ac:dyDescent="0.25">
      <c r="D15" s="2">
        <v>6544</v>
      </c>
      <c r="J15" s="4" t="s">
        <v>44</v>
      </c>
      <c r="K15" s="4">
        <f>K12*K13/SQRT(K11)</f>
        <v>833.01053877549873</v>
      </c>
      <c r="L15" s="4">
        <f t="shared" ref="L15:M15" si="3">L12*L13/SQRT(L11)</f>
        <v>992.59327881243394</v>
      </c>
      <c r="M15" s="4">
        <f t="shared" si="3"/>
        <v>1304.4886917504982</v>
      </c>
    </row>
    <row r="16" spans="1:16" x14ac:dyDescent="0.25">
      <c r="D16" s="2">
        <v>9191</v>
      </c>
    </row>
    <row r="17" spans="4:4" x14ac:dyDescent="0.25">
      <c r="D17" s="2">
        <v>10231</v>
      </c>
    </row>
    <row r="18" spans="4:4" x14ac:dyDescent="0.25">
      <c r="D18" s="2">
        <v>8430</v>
      </c>
    </row>
    <row r="19" spans="4:4" x14ac:dyDescent="0.25">
      <c r="D19" s="2">
        <v>10071</v>
      </c>
    </row>
    <row r="20" spans="4:4" x14ac:dyDescent="0.25">
      <c r="D20" s="2">
        <v>8234</v>
      </c>
    </row>
    <row r="21" spans="4:4" x14ac:dyDescent="0.25">
      <c r="D21" s="2">
        <v>9593</v>
      </c>
    </row>
    <row r="22" spans="4:4" x14ac:dyDescent="0.25">
      <c r="D22" s="2">
        <v>9515</v>
      </c>
    </row>
    <row r="23" spans="4:4" x14ac:dyDescent="0.25">
      <c r="D23" s="2">
        <v>6566</v>
      </c>
    </row>
    <row r="24" spans="4:4" x14ac:dyDescent="0.25">
      <c r="D24" s="2">
        <v>7273</v>
      </c>
    </row>
    <row r="25" spans="4:4" x14ac:dyDescent="0.25">
      <c r="D25" s="2">
        <v>14190</v>
      </c>
    </row>
    <row r="26" spans="4:4" x14ac:dyDescent="0.25">
      <c r="D26" s="2">
        <v>14180</v>
      </c>
    </row>
    <row r="27" spans="4:4" x14ac:dyDescent="0.25">
      <c r="D27" s="2">
        <v>7818</v>
      </c>
    </row>
    <row r="28" spans="4:4" x14ac:dyDescent="0.25">
      <c r="D28" s="2">
        <v>13213</v>
      </c>
    </row>
    <row r="29" spans="4:4" x14ac:dyDescent="0.25">
      <c r="D29" s="2">
        <v>7301</v>
      </c>
    </row>
    <row r="30" spans="4:4" x14ac:dyDescent="0.25">
      <c r="D30" s="2">
        <v>9411</v>
      </c>
    </row>
    <row r="31" spans="4:4" x14ac:dyDescent="0.25">
      <c r="D31" s="2">
        <v>4776</v>
      </c>
    </row>
    <row r="32" spans="4:4" x14ac:dyDescent="0.25">
      <c r="D32" s="2">
        <v>7248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opLeftCell="D1" workbookViewId="0">
      <selection activeCell="D4" sqref="D4"/>
    </sheetView>
  </sheetViews>
  <sheetFormatPr defaultRowHeight="15.75" x14ac:dyDescent="0.25"/>
  <cols>
    <col min="1" max="1" width="51.5703125" style="1" customWidth="1"/>
    <col min="2" max="3" width="9.140625" style="1"/>
    <col min="4" max="4" width="9.42578125" style="1" customWidth="1"/>
    <col min="5" max="5" width="9.140625" style="1"/>
    <col min="6" max="6" width="23.85546875" style="1" bestFit="1" customWidth="1"/>
    <col min="7" max="7" width="11.5703125" style="1" customWidth="1"/>
    <col min="8" max="8" width="35.85546875" style="1" bestFit="1" customWidth="1"/>
    <col min="9" max="9" width="15.85546875" style="1" customWidth="1"/>
    <col min="10" max="10" width="13" style="1" customWidth="1"/>
    <col min="11" max="11" width="17.42578125" style="1" customWidth="1"/>
    <col min="12" max="12" width="16.85546875" style="1" customWidth="1"/>
    <col min="13" max="13" width="17" style="1" customWidth="1"/>
    <col min="14" max="14" width="14.5703125" style="1" bestFit="1" customWidth="1"/>
    <col min="15" max="15" width="14.42578125" style="1" bestFit="1" customWidth="1"/>
    <col min="16" max="16384" width="9.140625" style="1"/>
  </cols>
  <sheetData>
    <row r="1" spans="1:15" x14ac:dyDescent="0.25">
      <c r="D1" s="2" t="s">
        <v>0</v>
      </c>
    </row>
    <row r="2" spans="1:15" ht="18.75" x14ac:dyDescent="0.35">
      <c r="D2" s="2">
        <v>5263</v>
      </c>
      <c r="F2" s="3" t="s">
        <v>108</v>
      </c>
      <c r="G2" s="4">
        <f>COUNT(D2:D14)</f>
        <v>13</v>
      </c>
      <c r="I2" s="9" t="s">
        <v>7</v>
      </c>
      <c r="J2" s="9" t="s">
        <v>47</v>
      </c>
      <c r="K2" s="9" t="s">
        <v>13</v>
      </c>
      <c r="L2" s="9" t="s">
        <v>55</v>
      </c>
      <c r="M2" s="9" t="s">
        <v>8</v>
      </c>
      <c r="N2" s="9" t="s">
        <v>9</v>
      </c>
      <c r="O2" s="9" t="s">
        <v>10</v>
      </c>
    </row>
    <row r="3" spans="1:15" x14ac:dyDescent="0.25">
      <c r="A3" s="1" t="s">
        <v>15</v>
      </c>
      <c r="D3" s="2">
        <v>6064</v>
      </c>
      <c r="F3" s="3" t="s">
        <v>109</v>
      </c>
      <c r="G3" s="4">
        <f>G2-1</f>
        <v>12</v>
      </c>
      <c r="I3" s="14">
        <v>0.9</v>
      </c>
      <c r="J3" s="15">
        <f>I12</f>
        <v>1.7822875556493194</v>
      </c>
      <c r="K3" s="6">
        <f>I14</f>
        <v>1568.6704241161278</v>
      </c>
      <c r="L3" s="6">
        <f>$G$4</f>
        <v>8610.1538461538457</v>
      </c>
      <c r="M3" s="6">
        <f>L3-K3</f>
        <v>7041.4834220377179</v>
      </c>
      <c r="N3" s="6">
        <f>L3+K3</f>
        <v>10178.824270269974</v>
      </c>
      <c r="O3" s="6">
        <f>N3-M3</f>
        <v>3137.3408482322557</v>
      </c>
    </row>
    <row r="4" spans="1:15" x14ac:dyDescent="0.25">
      <c r="A4" s="1" t="s">
        <v>14</v>
      </c>
      <c r="D4" s="2">
        <v>8314</v>
      </c>
      <c r="F4" s="3" t="s">
        <v>5</v>
      </c>
      <c r="G4" s="5">
        <f>AVERAGE(D2:D14)</f>
        <v>8610.1538461538457</v>
      </c>
      <c r="I4" s="14">
        <v>0.95</v>
      </c>
      <c r="J4" s="15">
        <f>J12</f>
        <v>2.1788128296672307</v>
      </c>
      <c r="K4" s="6">
        <f>J14</f>
        <v>1917.6699263540418</v>
      </c>
      <c r="L4" s="6">
        <f>$G$4</f>
        <v>8610.1538461538457</v>
      </c>
      <c r="M4" s="6">
        <f t="shared" ref="M4:M5" si="0">L4-K4</f>
        <v>6692.4839197998044</v>
      </c>
      <c r="N4" s="6">
        <f t="shared" ref="N4:N5" si="1">L4+K4</f>
        <v>10527.823772507887</v>
      </c>
      <c r="O4" s="6">
        <f t="shared" ref="O4:O5" si="2">N4-M4</f>
        <v>3835.3398527080826</v>
      </c>
    </row>
    <row r="5" spans="1:15" x14ac:dyDescent="0.25">
      <c r="D5" s="2">
        <v>13995</v>
      </c>
      <c r="F5" s="3" t="s">
        <v>6</v>
      </c>
      <c r="G5" s="5">
        <f>_xlfn.STDEV.S(D2:D14)</f>
        <v>3173.4057899506502</v>
      </c>
      <c r="I5" s="14">
        <v>0.99</v>
      </c>
      <c r="J5" s="15">
        <f>K12</f>
        <v>3.0545395893929017</v>
      </c>
      <c r="K5" s="6">
        <f>K14</f>
        <v>2688.4359361566731</v>
      </c>
      <c r="L5" s="6">
        <f>$G$4</f>
        <v>8610.1538461538457</v>
      </c>
      <c r="M5" s="6">
        <f t="shared" si="0"/>
        <v>5921.7179099971727</v>
      </c>
      <c r="N5" s="6">
        <f t="shared" si="1"/>
        <v>11298.589782310519</v>
      </c>
      <c r="O5" s="6">
        <f t="shared" si="2"/>
        <v>5376.8718723133461</v>
      </c>
    </row>
    <row r="6" spans="1:15" x14ac:dyDescent="0.25">
      <c r="D6" s="2">
        <v>4822</v>
      </c>
      <c r="F6" s="3" t="s">
        <v>12</v>
      </c>
      <c r="G6" s="4">
        <f>G5/SQRT(G2)</f>
        <v>880.14440719395202</v>
      </c>
    </row>
    <row r="7" spans="1:15" x14ac:dyDescent="0.25">
      <c r="D7" s="2">
        <v>5651</v>
      </c>
    </row>
    <row r="8" spans="1:15" x14ac:dyDescent="0.25">
      <c r="D8" s="2">
        <v>15344</v>
      </c>
      <c r="F8" s="2"/>
      <c r="H8" s="4" t="s">
        <v>53</v>
      </c>
      <c r="I8" s="4">
        <v>90</v>
      </c>
      <c r="J8" s="4">
        <v>95</v>
      </c>
      <c r="K8" s="4">
        <v>99</v>
      </c>
    </row>
    <row r="9" spans="1:15" x14ac:dyDescent="0.25">
      <c r="D9" s="2">
        <v>8492</v>
      </c>
      <c r="F9" s="2"/>
      <c r="H9" s="4" t="s">
        <v>48</v>
      </c>
      <c r="I9" s="5">
        <f>$G$4</f>
        <v>8610.1538461538457</v>
      </c>
      <c r="J9" s="5">
        <f>$G$4</f>
        <v>8610.1538461538457</v>
      </c>
      <c r="K9" s="5">
        <f>$G$4</f>
        <v>8610.1538461538457</v>
      </c>
    </row>
    <row r="10" spans="1:15" x14ac:dyDescent="0.25">
      <c r="D10" s="2">
        <v>8565</v>
      </c>
      <c r="F10" s="2"/>
      <c r="H10" s="4" t="s">
        <v>49</v>
      </c>
      <c r="I10" s="4">
        <f>$G$2</f>
        <v>13</v>
      </c>
      <c r="J10" s="4">
        <f>$G$2</f>
        <v>13</v>
      </c>
      <c r="K10" s="4">
        <f>$G$2</f>
        <v>13</v>
      </c>
    </row>
    <row r="11" spans="1:15" x14ac:dyDescent="0.25">
      <c r="D11" s="2">
        <v>7185</v>
      </c>
      <c r="G11" s="8"/>
      <c r="H11" s="4" t="s">
        <v>50</v>
      </c>
      <c r="I11" s="5">
        <f>$G$5</f>
        <v>3173.4057899506502</v>
      </c>
      <c r="J11" s="5">
        <f>$G$5</f>
        <v>3173.4057899506502</v>
      </c>
      <c r="K11" s="5">
        <f>$G$5</f>
        <v>3173.4057899506502</v>
      </c>
    </row>
    <row r="12" spans="1:15" x14ac:dyDescent="0.25">
      <c r="D12" s="2">
        <v>10457</v>
      </c>
      <c r="H12" s="4" t="s">
        <v>51</v>
      </c>
      <c r="I12" s="4">
        <f>_xlfn.T.INV((1+I8*0.01)/2,$G$3)</f>
        <v>1.7822875556493194</v>
      </c>
      <c r="J12" s="4">
        <f>_xlfn.T.INV((1+J8*0.01)/2,$G$3)</f>
        <v>2.1788128296672307</v>
      </c>
      <c r="K12" s="4">
        <f>_xlfn.T.INV((1+K8*0.01)/2,$G$3)</f>
        <v>3.0545395893929017</v>
      </c>
    </row>
    <row r="13" spans="1:15" x14ac:dyDescent="0.25">
      <c r="D13" s="2">
        <v>8959</v>
      </c>
      <c r="H13" s="4" t="s">
        <v>52</v>
      </c>
      <c r="I13" s="4">
        <f>-I12</f>
        <v>-1.7822875556493194</v>
      </c>
      <c r="J13" s="4">
        <f t="shared" ref="J13:K13" si="3">-J12</f>
        <v>-2.1788128296672307</v>
      </c>
      <c r="K13" s="4">
        <f t="shared" si="3"/>
        <v>-3.0545395893929017</v>
      </c>
    </row>
    <row r="14" spans="1:15" x14ac:dyDescent="0.25">
      <c r="D14" s="2">
        <v>8821</v>
      </c>
      <c r="H14" s="4" t="s">
        <v>54</v>
      </c>
      <c r="I14" s="4">
        <f>I11*I12/SQRT(I10)</f>
        <v>1568.6704241161278</v>
      </c>
      <c r="J14" s="4">
        <f t="shared" ref="J14:K14" si="4">J11*J12/SQRT(J10)</f>
        <v>1917.6699263540418</v>
      </c>
      <c r="K14" s="4">
        <f t="shared" si="4"/>
        <v>2688.4359361566731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1"/>
  <sheetViews>
    <sheetView tabSelected="1" topLeftCell="C1" workbookViewId="0">
      <selection activeCell="C1" sqref="C1"/>
    </sheetView>
  </sheetViews>
  <sheetFormatPr defaultRowHeight="15.75" x14ac:dyDescent="0.25"/>
  <cols>
    <col min="1" max="1" width="52.140625" style="1" customWidth="1"/>
    <col min="2" max="2" width="9.140625" style="1"/>
    <col min="3" max="3" width="10.140625" style="1" bestFit="1" customWidth="1"/>
    <col min="4" max="4" width="9.140625" style="1"/>
    <col min="5" max="5" width="22.85546875" style="1" bestFit="1" customWidth="1"/>
    <col min="6" max="6" width="17" style="1" customWidth="1"/>
    <col min="7" max="7" width="13.85546875" style="1" customWidth="1"/>
    <col min="8" max="8" width="12.7109375" style="2" bestFit="1" customWidth="1"/>
    <col min="9" max="9" width="31.85546875" style="1" bestFit="1" customWidth="1"/>
    <col min="10" max="10" width="22.28515625" style="1" customWidth="1"/>
    <col min="11" max="11" width="17.5703125" style="1" customWidth="1"/>
    <col min="12" max="12" width="16.42578125" style="1" customWidth="1"/>
    <col min="13" max="13" width="16.28515625" style="1" customWidth="1"/>
    <col min="14" max="14" width="14.5703125" style="1" bestFit="1" customWidth="1"/>
    <col min="15" max="15" width="14.42578125" style="1" bestFit="1" customWidth="1"/>
    <col min="16" max="16384" width="9.140625" style="1"/>
  </cols>
  <sheetData>
    <row r="1" spans="1:14" x14ac:dyDescent="0.25">
      <c r="C1" s="1" t="s">
        <v>1</v>
      </c>
    </row>
    <row r="2" spans="1:14" ht="18.75" x14ac:dyDescent="0.35">
      <c r="C2" s="1">
        <v>5263</v>
      </c>
      <c r="E2" s="4" t="s">
        <v>20</v>
      </c>
      <c r="F2" s="9">
        <f t="array" ref="F2">COUNT(C2:C201)</f>
        <v>200</v>
      </c>
      <c r="H2" s="22" t="s">
        <v>7</v>
      </c>
      <c r="I2" s="22" t="s">
        <v>39</v>
      </c>
      <c r="J2" s="22" t="s">
        <v>61</v>
      </c>
      <c r="K2" s="22" t="s">
        <v>26</v>
      </c>
      <c r="L2" s="22" t="s">
        <v>8</v>
      </c>
      <c r="M2" s="22" t="s">
        <v>9</v>
      </c>
      <c r="N2" s="22" t="s">
        <v>10</v>
      </c>
    </row>
    <row r="3" spans="1:14" x14ac:dyDescent="0.25">
      <c r="A3" s="1" t="s">
        <v>27</v>
      </c>
      <c r="C3" s="1">
        <v>6064</v>
      </c>
      <c r="E3" s="4" t="s">
        <v>82</v>
      </c>
      <c r="F3" s="9">
        <f>COUNTIF(C2:C201,"&gt;7000")</f>
        <v>151</v>
      </c>
      <c r="H3" s="11">
        <v>0.9</v>
      </c>
      <c r="I3" s="22">
        <f>J12</f>
        <v>1.6448536269514715</v>
      </c>
      <c r="J3" s="12">
        <f>F4</f>
        <v>0.755</v>
      </c>
      <c r="K3" s="12">
        <f>J14</f>
        <v>5.0022889781643896E-2</v>
      </c>
      <c r="L3" s="12">
        <f>J3-K3</f>
        <v>0.70497711021835607</v>
      </c>
      <c r="M3" s="12">
        <f>J3+K3</f>
        <v>0.80502288978164394</v>
      </c>
      <c r="N3" s="12">
        <f>M3-L3</f>
        <v>0.10004577956328786</v>
      </c>
    </row>
    <row r="4" spans="1:14" x14ac:dyDescent="0.25">
      <c r="A4" s="1" t="s">
        <v>22</v>
      </c>
      <c r="C4" s="1">
        <v>8314</v>
      </c>
      <c r="E4" s="4" t="s">
        <v>23</v>
      </c>
      <c r="F4" s="9">
        <f>F3/F2</f>
        <v>0.755</v>
      </c>
      <c r="H4" s="11">
        <v>0.95</v>
      </c>
      <c r="I4" s="22">
        <f>K12</f>
        <v>1.9599639845400558</v>
      </c>
      <c r="J4" s="12">
        <f>J3</f>
        <v>0.755</v>
      </c>
      <c r="K4" s="12">
        <f>K14</f>
        <v>5.9605949592213409E-2</v>
      </c>
      <c r="L4" s="12">
        <f t="shared" ref="L4:L5" si="0">J4-K4</f>
        <v>0.69539405040778657</v>
      </c>
      <c r="M4" s="12">
        <f t="shared" ref="M4:M5" si="1">J4+K4</f>
        <v>0.81460594959221344</v>
      </c>
      <c r="N4" s="12">
        <f t="shared" ref="N4:N5" si="2">M4-L4</f>
        <v>0.11921189918442687</v>
      </c>
    </row>
    <row r="5" spans="1:14" x14ac:dyDescent="0.25">
      <c r="C5" s="1">
        <v>13995</v>
      </c>
      <c r="E5" s="4" t="s">
        <v>24</v>
      </c>
      <c r="F5" s="9">
        <f>1-F4</f>
        <v>0.245</v>
      </c>
      <c r="H5" s="11">
        <v>0.99</v>
      </c>
      <c r="I5" s="22">
        <f>L12</f>
        <v>2.5758293035488999</v>
      </c>
      <c r="J5" s="12">
        <f>J4</f>
        <v>0.755</v>
      </c>
      <c r="K5" s="12">
        <f>L14</f>
        <v>7.8335496384905182E-2</v>
      </c>
      <c r="L5" s="12">
        <f t="shared" si="0"/>
        <v>0.67666450361509478</v>
      </c>
      <c r="M5" s="12">
        <f t="shared" si="1"/>
        <v>0.83333549638490523</v>
      </c>
      <c r="N5" s="12">
        <f t="shared" si="2"/>
        <v>0.15667099276981045</v>
      </c>
    </row>
    <row r="6" spans="1:14" x14ac:dyDescent="0.25">
      <c r="A6" s="1" t="s">
        <v>28</v>
      </c>
      <c r="C6" s="1">
        <v>4822</v>
      </c>
      <c r="E6" s="4" t="s">
        <v>25</v>
      </c>
      <c r="F6" s="9">
        <f>SQRT(F5*F4)</f>
        <v>0.43008720046055776</v>
      </c>
      <c r="H6" s="1"/>
    </row>
    <row r="7" spans="1:14" x14ac:dyDescent="0.25">
      <c r="A7" s="1" t="s">
        <v>29</v>
      </c>
      <c r="C7" s="1">
        <v>5651</v>
      </c>
      <c r="F7" s="1" t="s">
        <v>11</v>
      </c>
      <c r="G7" s="2"/>
      <c r="H7" s="1"/>
    </row>
    <row r="8" spans="1:14" x14ac:dyDescent="0.25">
      <c r="C8" s="1">
        <v>15344</v>
      </c>
      <c r="G8" s="10"/>
      <c r="H8" s="1"/>
      <c r="I8" s="4" t="s">
        <v>60</v>
      </c>
      <c r="J8" s="4">
        <v>90</v>
      </c>
      <c r="K8" s="4">
        <v>95</v>
      </c>
      <c r="L8" s="4">
        <v>99</v>
      </c>
    </row>
    <row r="9" spans="1:14" x14ac:dyDescent="0.25">
      <c r="C9" s="1">
        <v>8492</v>
      </c>
      <c r="G9" s="2"/>
      <c r="H9" s="1"/>
      <c r="I9" s="4" t="s">
        <v>49</v>
      </c>
      <c r="J9" s="4">
        <f>F2</f>
        <v>200</v>
      </c>
      <c r="K9" s="4">
        <f>J9</f>
        <v>200</v>
      </c>
      <c r="L9" s="4">
        <f>K9</f>
        <v>200</v>
      </c>
    </row>
    <row r="10" spans="1:14" x14ac:dyDescent="0.25">
      <c r="C10" s="1">
        <v>8565</v>
      </c>
      <c r="G10" s="2"/>
      <c r="H10" s="1"/>
      <c r="I10" s="4" t="s">
        <v>56</v>
      </c>
      <c r="J10" s="4">
        <f>F4</f>
        <v>0.755</v>
      </c>
      <c r="K10" s="4">
        <f>J10</f>
        <v>0.755</v>
      </c>
      <c r="L10" s="4">
        <f>J10</f>
        <v>0.755</v>
      </c>
    </row>
    <row r="11" spans="1:14" x14ac:dyDescent="0.25">
      <c r="C11" s="1">
        <v>7185</v>
      </c>
      <c r="H11" s="1"/>
      <c r="I11" s="4" t="s">
        <v>57</v>
      </c>
      <c r="J11" s="4">
        <f>F5</f>
        <v>0.245</v>
      </c>
      <c r="K11" s="4">
        <f>J11</f>
        <v>0.245</v>
      </c>
      <c r="L11" s="4">
        <f>J11</f>
        <v>0.245</v>
      </c>
    </row>
    <row r="12" spans="1:14" x14ac:dyDescent="0.25">
      <c r="C12" s="1">
        <v>10457</v>
      </c>
      <c r="E12" s="9" t="s">
        <v>7</v>
      </c>
      <c r="F12" s="9" t="s">
        <v>44</v>
      </c>
      <c r="G12" s="4" t="s">
        <v>20</v>
      </c>
      <c r="H12" s="1"/>
      <c r="I12" s="4" t="s">
        <v>58</v>
      </c>
      <c r="J12" s="4">
        <f>_xlfn.NORM.S.INV((1+J8*0.01)/2)</f>
        <v>1.6448536269514715</v>
      </c>
      <c r="K12" s="4">
        <f>_xlfn.NORM.S.INV((1+K8*0.01)/2)</f>
        <v>1.9599639845400558</v>
      </c>
      <c r="L12" s="4">
        <f>_xlfn.NORM.S.INV((1+L8*0.01)/2)</f>
        <v>2.5758293035488999</v>
      </c>
    </row>
    <row r="13" spans="1:14" x14ac:dyDescent="0.25">
      <c r="C13" s="1">
        <v>8959</v>
      </c>
      <c r="E13" s="14">
        <v>0.9</v>
      </c>
      <c r="F13" s="21">
        <v>0.02</v>
      </c>
      <c r="G13" s="4">
        <f>CEILING(J10*J11*(J12/F13)^2,1)</f>
        <v>1252</v>
      </c>
      <c r="H13" s="1"/>
      <c r="I13" s="4" t="s">
        <v>59</v>
      </c>
      <c r="J13" s="4">
        <f>-J12</f>
        <v>-1.6448536269514715</v>
      </c>
      <c r="K13" s="4">
        <f t="shared" ref="K13:L13" si="3">-K12</f>
        <v>-1.9599639845400558</v>
      </c>
      <c r="L13" s="4">
        <f t="shared" si="3"/>
        <v>-2.5758293035488999</v>
      </c>
    </row>
    <row r="14" spans="1:14" x14ac:dyDescent="0.25">
      <c r="C14" s="1">
        <v>8821</v>
      </c>
      <c r="E14" s="14">
        <v>0.95</v>
      </c>
      <c r="F14" s="21">
        <v>0.02</v>
      </c>
      <c r="G14" s="4">
        <f>CEILING(K10*K11*(K12/F14)^2,1)</f>
        <v>1777</v>
      </c>
      <c r="H14" s="1"/>
      <c r="I14" s="4" t="s">
        <v>54</v>
      </c>
      <c r="J14" s="4">
        <f>J12*SQRT(J10*J11/J9)</f>
        <v>5.0022889781643896E-2</v>
      </c>
      <c r="K14" s="4">
        <f t="shared" ref="K14:L14" si="4">K12*SQRT(K10*K11/K9)</f>
        <v>5.9605949592213409E-2</v>
      </c>
      <c r="L14" s="4">
        <f t="shared" si="4"/>
        <v>7.8335496384905182E-2</v>
      </c>
    </row>
    <row r="15" spans="1:14" x14ac:dyDescent="0.25">
      <c r="C15" s="1">
        <v>6544</v>
      </c>
      <c r="E15" s="14">
        <v>0.99</v>
      </c>
      <c r="F15" s="21">
        <v>0.02</v>
      </c>
      <c r="G15" s="4">
        <f>CEILING(L10*L11*(L12/F15)^2,1)</f>
        <v>3069</v>
      </c>
      <c r="H15" s="1"/>
    </row>
    <row r="16" spans="1:14" x14ac:dyDescent="0.25">
      <c r="C16" s="1">
        <v>9191</v>
      </c>
      <c r="F16" s="8"/>
      <c r="G16" s="8"/>
      <c r="H16" s="8"/>
    </row>
    <row r="17" spans="3:8" x14ac:dyDescent="0.25">
      <c r="C17" s="1">
        <v>10231</v>
      </c>
    </row>
    <row r="18" spans="3:8" x14ac:dyDescent="0.25">
      <c r="C18" s="1">
        <v>8430</v>
      </c>
      <c r="H18" s="1"/>
    </row>
    <row r="19" spans="3:8" x14ac:dyDescent="0.25">
      <c r="C19" s="1">
        <v>10071</v>
      </c>
      <c r="H19" s="1"/>
    </row>
    <row r="20" spans="3:8" x14ac:dyDescent="0.25">
      <c r="C20" s="1">
        <v>8234</v>
      </c>
      <c r="H20" s="1"/>
    </row>
    <row r="21" spans="3:8" x14ac:dyDescent="0.25">
      <c r="C21" s="1">
        <v>9593</v>
      </c>
      <c r="H21" s="1"/>
    </row>
    <row r="22" spans="3:8" x14ac:dyDescent="0.25">
      <c r="C22" s="1">
        <v>9515</v>
      </c>
      <c r="H22" s="1"/>
    </row>
    <row r="23" spans="3:8" x14ac:dyDescent="0.25">
      <c r="C23" s="1">
        <v>6566</v>
      </c>
    </row>
    <row r="24" spans="3:8" x14ac:dyDescent="0.25">
      <c r="C24" s="1">
        <v>7273</v>
      </c>
    </row>
    <row r="25" spans="3:8" x14ac:dyDescent="0.25">
      <c r="C25" s="1">
        <v>14190</v>
      </c>
    </row>
    <row r="26" spans="3:8" x14ac:dyDescent="0.25">
      <c r="C26" s="1">
        <v>14180</v>
      </c>
    </row>
    <row r="27" spans="3:8" x14ac:dyDescent="0.25">
      <c r="C27" s="1">
        <v>7818</v>
      </c>
    </row>
    <row r="28" spans="3:8" x14ac:dyDescent="0.25">
      <c r="C28" s="1">
        <v>13213</v>
      </c>
    </row>
    <row r="29" spans="3:8" x14ac:dyDescent="0.25">
      <c r="C29" s="1">
        <v>7301</v>
      </c>
    </row>
    <row r="30" spans="3:8" x14ac:dyDescent="0.25">
      <c r="C30" s="1">
        <v>9411</v>
      </c>
    </row>
    <row r="31" spans="3:8" x14ac:dyDescent="0.25">
      <c r="C31" s="1">
        <v>4776</v>
      </c>
    </row>
    <row r="32" spans="3:8" x14ac:dyDescent="0.25">
      <c r="C32" s="1">
        <v>7248</v>
      </c>
    </row>
    <row r="33" spans="3:3" x14ac:dyDescent="0.25">
      <c r="C33" s="1">
        <v>6395</v>
      </c>
    </row>
    <row r="34" spans="3:3" x14ac:dyDescent="0.25">
      <c r="C34" s="1">
        <v>10789</v>
      </c>
    </row>
    <row r="35" spans="3:3" x14ac:dyDescent="0.25">
      <c r="C35" s="1">
        <v>11144</v>
      </c>
    </row>
    <row r="36" spans="3:3" x14ac:dyDescent="0.25">
      <c r="C36" s="1">
        <v>12412</v>
      </c>
    </row>
    <row r="37" spans="3:3" x14ac:dyDescent="0.25">
      <c r="C37" s="1">
        <v>12422</v>
      </c>
    </row>
    <row r="38" spans="3:3" x14ac:dyDescent="0.25">
      <c r="C38" s="1">
        <v>9091</v>
      </c>
    </row>
    <row r="39" spans="3:3" x14ac:dyDescent="0.25">
      <c r="C39" s="1">
        <v>7434</v>
      </c>
    </row>
    <row r="40" spans="3:3" x14ac:dyDescent="0.25">
      <c r="C40" s="1">
        <v>8336</v>
      </c>
    </row>
    <row r="41" spans="3:3" x14ac:dyDescent="0.25">
      <c r="C41" s="1">
        <v>5464</v>
      </c>
    </row>
    <row r="42" spans="3:3" x14ac:dyDescent="0.25">
      <c r="C42" s="1">
        <v>6938</v>
      </c>
    </row>
    <row r="43" spans="3:3" x14ac:dyDescent="0.25">
      <c r="C43" s="1">
        <v>11946</v>
      </c>
    </row>
    <row r="44" spans="3:3" x14ac:dyDescent="0.25">
      <c r="C44" s="1">
        <v>8096</v>
      </c>
    </row>
    <row r="45" spans="3:3" x14ac:dyDescent="0.25">
      <c r="C45" s="1">
        <v>6670</v>
      </c>
    </row>
    <row r="46" spans="3:3" x14ac:dyDescent="0.25">
      <c r="C46" s="1">
        <v>6301</v>
      </c>
    </row>
    <row r="47" spans="3:3" x14ac:dyDescent="0.25">
      <c r="C47" s="1">
        <v>7628</v>
      </c>
    </row>
    <row r="48" spans="3:3" x14ac:dyDescent="0.25">
      <c r="C48" s="1">
        <v>9379</v>
      </c>
    </row>
    <row r="49" spans="3:3" x14ac:dyDescent="0.25">
      <c r="C49" s="1">
        <v>3874</v>
      </c>
    </row>
    <row r="50" spans="3:3" x14ac:dyDescent="0.25">
      <c r="C50" s="1">
        <v>10310</v>
      </c>
    </row>
    <row r="51" spans="3:3" x14ac:dyDescent="0.25">
      <c r="C51" s="1">
        <v>5729</v>
      </c>
    </row>
    <row r="52" spans="3:3" x14ac:dyDescent="0.25">
      <c r="C52" s="1">
        <v>9198</v>
      </c>
    </row>
    <row r="53" spans="3:3" x14ac:dyDescent="0.25">
      <c r="C53" s="1">
        <v>8031</v>
      </c>
    </row>
    <row r="54" spans="3:3" x14ac:dyDescent="0.25">
      <c r="C54" s="1">
        <v>7540</v>
      </c>
    </row>
    <row r="55" spans="3:3" x14ac:dyDescent="0.25">
      <c r="C55" s="1">
        <v>10732</v>
      </c>
    </row>
    <row r="56" spans="3:3" x14ac:dyDescent="0.25">
      <c r="C56" s="1">
        <v>6096</v>
      </c>
    </row>
    <row r="57" spans="3:3" x14ac:dyDescent="0.25">
      <c r="C57" s="1">
        <v>10022</v>
      </c>
    </row>
    <row r="58" spans="3:3" x14ac:dyDescent="0.25">
      <c r="C58" s="1">
        <v>11594</v>
      </c>
    </row>
    <row r="59" spans="3:3" x14ac:dyDescent="0.25">
      <c r="C59" s="1">
        <v>8581</v>
      </c>
    </row>
    <row r="60" spans="3:3" x14ac:dyDescent="0.25">
      <c r="C60" s="1">
        <v>7148</v>
      </c>
    </row>
    <row r="61" spans="3:3" x14ac:dyDescent="0.25">
      <c r="C61" s="1">
        <v>9762</v>
      </c>
    </row>
    <row r="62" spans="3:3" x14ac:dyDescent="0.25">
      <c r="C62" s="1">
        <v>5572</v>
      </c>
    </row>
    <row r="63" spans="3:3" x14ac:dyDescent="0.25">
      <c r="C63" s="1">
        <v>7495</v>
      </c>
    </row>
    <row r="64" spans="3:3" x14ac:dyDescent="0.25">
      <c r="C64" s="1">
        <v>11525</v>
      </c>
    </row>
    <row r="65" spans="3:3" x14ac:dyDescent="0.25">
      <c r="C65" s="1">
        <v>13251</v>
      </c>
    </row>
    <row r="66" spans="3:3" x14ac:dyDescent="0.25">
      <c r="C66" s="1">
        <v>7156</v>
      </c>
    </row>
    <row r="67" spans="3:3" x14ac:dyDescent="0.25">
      <c r="C67" s="1">
        <v>8306</v>
      </c>
    </row>
    <row r="68" spans="3:3" x14ac:dyDescent="0.25">
      <c r="C68" s="1">
        <v>11035</v>
      </c>
    </row>
    <row r="69" spans="3:3" x14ac:dyDescent="0.25">
      <c r="C69" s="1">
        <v>11187</v>
      </c>
    </row>
    <row r="70" spans="3:3" x14ac:dyDescent="0.25">
      <c r="C70" s="1">
        <v>11204</v>
      </c>
    </row>
    <row r="71" spans="3:3" x14ac:dyDescent="0.25">
      <c r="C71" s="1">
        <v>8613</v>
      </c>
    </row>
    <row r="72" spans="3:3" x14ac:dyDescent="0.25">
      <c r="C72" s="1">
        <v>11545</v>
      </c>
    </row>
    <row r="73" spans="3:3" x14ac:dyDescent="0.25">
      <c r="C73" s="1">
        <v>5251</v>
      </c>
    </row>
    <row r="74" spans="3:3" x14ac:dyDescent="0.25">
      <c r="C74" s="1">
        <v>6026</v>
      </c>
    </row>
    <row r="75" spans="3:3" x14ac:dyDescent="0.25">
      <c r="C75" s="1">
        <v>7518</v>
      </c>
    </row>
    <row r="76" spans="3:3" x14ac:dyDescent="0.25">
      <c r="C76" s="1">
        <v>7444</v>
      </c>
    </row>
    <row r="77" spans="3:3" x14ac:dyDescent="0.25">
      <c r="C77" s="1">
        <v>12887</v>
      </c>
    </row>
    <row r="78" spans="3:3" x14ac:dyDescent="0.25">
      <c r="C78" s="1">
        <v>10335</v>
      </c>
    </row>
    <row r="79" spans="3:3" x14ac:dyDescent="0.25">
      <c r="C79" s="1">
        <v>5712</v>
      </c>
    </row>
    <row r="80" spans="3:3" x14ac:dyDescent="0.25">
      <c r="C80" s="1">
        <v>7150</v>
      </c>
    </row>
    <row r="81" spans="3:3" x14ac:dyDescent="0.25">
      <c r="C81" s="1">
        <v>9810</v>
      </c>
    </row>
    <row r="82" spans="3:3" x14ac:dyDescent="0.25">
      <c r="C82" s="1">
        <v>9279</v>
      </c>
    </row>
    <row r="83" spans="3:3" x14ac:dyDescent="0.25">
      <c r="C83" s="1">
        <v>11492</v>
      </c>
    </row>
    <row r="84" spans="3:3" x14ac:dyDescent="0.25">
      <c r="C84" s="1">
        <v>3866</v>
      </c>
    </row>
    <row r="85" spans="3:3" x14ac:dyDescent="0.25">
      <c r="C85" s="1">
        <v>14949</v>
      </c>
    </row>
    <row r="86" spans="3:3" x14ac:dyDescent="0.25">
      <c r="C86" s="1">
        <v>7791</v>
      </c>
    </row>
    <row r="87" spans="3:3" x14ac:dyDescent="0.25">
      <c r="C87" s="1">
        <v>5572</v>
      </c>
    </row>
    <row r="88" spans="3:3" x14ac:dyDescent="0.25">
      <c r="C88" s="1">
        <v>6379</v>
      </c>
    </row>
    <row r="89" spans="3:3" x14ac:dyDescent="0.25">
      <c r="C89" s="1">
        <v>7863</v>
      </c>
    </row>
    <row r="90" spans="3:3" x14ac:dyDescent="0.25">
      <c r="C90" s="1">
        <v>7295</v>
      </c>
    </row>
    <row r="91" spans="3:3" x14ac:dyDescent="0.25">
      <c r="C91" s="1">
        <v>11495</v>
      </c>
    </row>
    <row r="92" spans="3:3" x14ac:dyDescent="0.25">
      <c r="C92" s="1">
        <v>6164</v>
      </c>
    </row>
    <row r="93" spans="3:3" x14ac:dyDescent="0.25">
      <c r="C93" s="1">
        <v>8227</v>
      </c>
    </row>
    <row r="94" spans="3:3" x14ac:dyDescent="0.25">
      <c r="C94" s="1">
        <v>6548</v>
      </c>
    </row>
    <row r="95" spans="3:3" x14ac:dyDescent="0.25">
      <c r="C95" s="1">
        <v>8372</v>
      </c>
    </row>
    <row r="96" spans="3:3" x14ac:dyDescent="0.25">
      <c r="C96" s="1">
        <v>8445</v>
      </c>
    </row>
    <row r="97" spans="3:3" x14ac:dyDescent="0.25">
      <c r="C97" s="1">
        <v>6370</v>
      </c>
    </row>
    <row r="98" spans="3:3" x14ac:dyDescent="0.25">
      <c r="C98" s="1">
        <v>8380</v>
      </c>
    </row>
    <row r="99" spans="3:3" x14ac:dyDescent="0.25">
      <c r="C99" s="1">
        <v>7012</v>
      </c>
    </row>
    <row r="100" spans="3:3" x14ac:dyDescent="0.25">
      <c r="C100" s="1">
        <v>6571</v>
      </c>
    </row>
    <row r="101" spans="3:3" x14ac:dyDescent="0.25">
      <c r="C101" s="1">
        <v>10280</v>
      </c>
    </row>
    <row r="102" spans="3:3" x14ac:dyDescent="0.25">
      <c r="C102" s="1">
        <v>11075</v>
      </c>
    </row>
    <row r="103" spans="3:3" x14ac:dyDescent="0.25">
      <c r="C103" s="1">
        <v>12602</v>
      </c>
    </row>
    <row r="104" spans="3:3" x14ac:dyDescent="0.25">
      <c r="C104" s="1">
        <v>5425</v>
      </c>
    </row>
    <row r="105" spans="3:3" x14ac:dyDescent="0.25">
      <c r="C105" s="1">
        <v>10483</v>
      </c>
    </row>
    <row r="106" spans="3:3" x14ac:dyDescent="0.25">
      <c r="C106" s="1">
        <v>6456</v>
      </c>
    </row>
    <row r="107" spans="3:3" x14ac:dyDescent="0.25">
      <c r="C107" s="1">
        <v>10845</v>
      </c>
    </row>
    <row r="108" spans="3:3" x14ac:dyDescent="0.25">
      <c r="C108" s="1">
        <v>9194</v>
      </c>
    </row>
    <row r="109" spans="3:3" x14ac:dyDescent="0.25">
      <c r="C109" s="1">
        <v>14927</v>
      </c>
    </row>
    <row r="110" spans="3:3" x14ac:dyDescent="0.25">
      <c r="C110" s="1">
        <v>9013</v>
      </c>
    </row>
    <row r="111" spans="3:3" x14ac:dyDescent="0.25">
      <c r="C111" s="1">
        <v>6058</v>
      </c>
    </row>
    <row r="112" spans="3:3" x14ac:dyDescent="0.25">
      <c r="C112" s="1">
        <v>8897</v>
      </c>
    </row>
    <row r="113" spans="3:3" x14ac:dyDescent="0.25">
      <c r="C113" s="1">
        <v>7834</v>
      </c>
    </row>
    <row r="114" spans="3:3" x14ac:dyDescent="0.25">
      <c r="C114" s="1">
        <v>8453</v>
      </c>
    </row>
    <row r="115" spans="3:3" x14ac:dyDescent="0.25">
      <c r="C115" s="1">
        <v>5750</v>
      </c>
    </row>
    <row r="116" spans="3:3" x14ac:dyDescent="0.25">
      <c r="C116" s="1">
        <v>9716</v>
      </c>
    </row>
    <row r="117" spans="3:3" x14ac:dyDescent="0.25">
      <c r="C117" s="1">
        <v>8083</v>
      </c>
    </row>
    <row r="118" spans="3:3" x14ac:dyDescent="0.25">
      <c r="C118" s="1">
        <v>4487</v>
      </c>
    </row>
    <row r="119" spans="3:3" x14ac:dyDescent="0.25">
      <c r="C119" s="1">
        <v>10779</v>
      </c>
    </row>
    <row r="120" spans="3:3" x14ac:dyDescent="0.25">
      <c r="C120" s="1">
        <v>7038</v>
      </c>
    </row>
    <row r="121" spans="3:3" x14ac:dyDescent="0.25">
      <c r="C121" s="1">
        <v>10392</v>
      </c>
    </row>
    <row r="122" spans="3:3" x14ac:dyDescent="0.25">
      <c r="C122" s="1">
        <v>4565</v>
      </c>
    </row>
    <row r="123" spans="3:3" x14ac:dyDescent="0.25">
      <c r="C123" s="1">
        <v>12336</v>
      </c>
    </row>
    <row r="124" spans="3:3" x14ac:dyDescent="0.25">
      <c r="C124" s="1">
        <v>10750</v>
      </c>
    </row>
    <row r="125" spans="3:3" x14ac:dyDescent="0.25">
      <c r="C125" s="1">
        <v>7464</v>
      </c>
    </row>
    <row r="126" spans="3:3" x14ac:dyDescent="0.25">
      <c r="C126" s="1">
        <v>18227</v>
      </c>
    </row>
    <row r="127" spans="3:3" x14ac:dyDescent="0.25">
      <c r="C127" s="1">
        <v>8742</v>
      </c>
    </row>
    <row r="128" spans="3:3" x14ac:dyDescent="0.25">
      <c r="C128" s="1">
        <v>8560</v>
      </c>
    </row>
    <row r="129" spans="3:3" x14ac:dyDescent="0.25">
      <c r="C129" s="1">
        <v>9581</v>
      </c>
    </row>
    <row r="130" spans="3:3" x14ac:dyDescent="0.25">
      <c r="C130" s="1">
        <v>10241</v>
      </c>
    </row>
    <row r="131" spans="3:3" x14ac:dyDescent="0.25">
      <c r="C131" s="1">
        <v>5404</v>
      </c>
    </row>
    <row r="132" spans="3:3" x14ac:dyDescent="0.25">
      <c r="C132" s="1">
        <v>5291</v>
      </c>
    </row>
    <row r="133" spans="3:3" x14ac:dyDescent="0.25">
      <c r="C133" s="1">
        <v>10387</v>
      </c>
    </row>
    <row r="134" spans="3:3" x14ac:dyDescent="0.25">
      <c r="C134" s="1">
        <v>8519</v>
      </c>
    </row>
    <row r="135" spans="3:3" x14ac:dyDescent="0.25">
      <c r="C135" s="1">
        <v>4872</v>
      </c>
    </row>
    <row r="136" spans="3:3" x14ac:dyDescent="0.25">
      <c r="C136" s="1">
        <v>7475</v>
      </c>
    </row>
    <row r="137" spans="3:3" x14ac:dyDescent="0.25">
      <c r="C137" s="1">
        <v>9568</v>
      </c>
    </row>
    <row r="138" spans="3:3" x14ac:dyDescent="0.25">
      <c r="C138" s="1">
        <v>9047</v>
      </c>
    </row>
    <row r="139" spans="3:3" x14ac:dyDescent="0.25">
      <c r="C139" s="1">
        <v>10130</v>
      </c>
    </row>
    <row r="140" spans="3:3" x14ac:dyDescent="0.25">
      <c r="C140" s="1">
        <v>7972</v>
      </c>
    </row>
    <row r="141" spans="3:3" x14ac:dyDescent="0.25">
      <c r="C141" s="1">
        <v>9828</v>
      </c>
    </row>
    <row r="142" spans="3:3" x14ac:dyDescent="0.25">
      <c r="C142" s="1">
        <v>8689</v>
      </c>
    </row>
    <row r="143" spans="3:3" x14ac:dyDescent="0.25">
      <c r="C143" s="1">
        <v>5283</v>
      </c>
    </row>
    <row r="144" spans="3:3" x14ac:dyDescent="0.25">
      <c r="C144" s="1">
        <v>8382</v>
      </c>
    </row>
    <row r="145" spans="3:3" x14ac:dyDescent="0.25">
      <c r="C145" s="1">
        <v>8568</v>
      </c>
    </row>
    <row r="146" spans="3:3" x14ac:dyDescent="0.25">
      <c r="C146" s="1">
        <v>10893</v>
      </c>
    </row>
    <row r="147" spans="3:3" x14ac:dyDescent="0.25">
      <c r="C147" s="1">
        <v>10130</v>
      </c>
    </row>
    <row r="148" spans="3:3" x14ac:dyDescent="0.25">
      <c r="C148" s="1">
        <v>11338</v>
      </c>
    </row>
    <row r="149" spans="3:3" x14ac:dyDescent="0.25">
      <c r="C149" s="1">
        <v>9996</v>
      </c>
    </row>
    <row r="150" spans="3:3" x14ac:dyDescent="0.25">
      <c r="C150" s="1">
        <v>7144</v>
      </c>
    </row>
    <row r="151" spans="3:3" x14ac:dyDescent="0.25">
      <c r="C151" s="1">
        <v>10826</v>
      </c>
    </row>
    <row r="152" spans="3:3" x14ac:dyDescent="0.25">
      <c r="C152" s="1">
        <v>10607</v>
      </c>
    </row>
    <row r="153" spans="3:3" x14ac:dyDescent="0.25">
      <c r="C153" s="1">
        <v>6901</v>
      </c>
    </row>
    <row r="154" spans="3:3" x14ac:dyDescent="0.25">
      <c r="C154" s="1">
        <v>8392</v>
      </c>
    </row>
    <row r="155" spans="3:3" x14ac:dyDescent="0.25">
      <c r="C155" s="1">
        <v>10751</v>
      </c>
    </row>
    <row r="156" spans="3:3" x14ac:dyDescent="0.25">
      <c r="C156" s="1">
        <v>8658</v>
      </c>
    </row>
    <row r="157" spans="3:3" x14ac:dyDescent="0.25">
      <c r="C157" s="1">
        <v>8828</v>
      </c>
    </row>
    <row r="158" spans="3:3" x14ac:dyDescent="0.25">
      <c r="C158" s="1">
        <v>10975</v>
      </c>
    </row>
    <row r="159" spans="3:3" x14ac:dyDescent="0.25">
      <c r="C159" s="1">
        <v>11335</v>
      </c>
    </row>
    <row r="160" spans="3:3" x14ac:dyDescent="0.25">
      <c r="C160" s="1">
        <v>9758</v>
      </c>
    </row>
    <row r="161" spans="3:3" x14ac:dyDescent="0.25">
      <c r="C161" s="1">
        <v>7839</v>
      </c>
    </row>
    <row r="162" spans="3:3" x14ac:dyDescent="0.25">
      <c r="C162" s="1">
        <v>9373</v>
      </c>
    </row>
    <row r="163" spans="3:3" x14ac:dyDescent="0.25">
      <c r="C163" s="1">
        <v>10735</v>
      </c>
    </row>
    <row r="164" spans="3:3" x14ac:dyDescent="0.25">
      <c r="C164" s="1">
        <v>7118</v>
      </c>
    </row>
    <row r="165" spans="3:3" x14ac:dyDescent="0.25">
      <c r="C165" s="1">
        <v>9240</v>
      </c>
    </row>
    <row r="166" spans="3:3" x14ac:dyDescent="0.25">
      <c r="C166" s="1">
        <v>5009</v>
      </c>
    </row>
    <row r="167" spans="3:3" x14ac:dyDescent="0.25">
      <c r="C167" s="1">
        <v>6588</v>
      </c>
    </row>
    <row r="168" spans="3:3" x14ac:dyDescent="0.25">
      <c r="C168" s="1">
        <v>13355</v>
      </c>
    </row>
    <row r="169" spans="3:3" x14ac:dyDescent="0.25">
      <c r="C169" s="1">
        <v>11285</v>
      </c>
    </row>
    <row r="170" spans="3:3" x14ac:dyDescent="0.25">
      <c r="C170" s="1">
        <v>7551</v>
      </c>
    </row>
    <row r="171" spans="3:3" x14ac:dyDescent="0.25">
      <c r="C171" s="1">
        <v>5915</v>
      </c>
    </row>
    <row r="172" spans="3:3" x14ac:dyDescent="0.25">
      <c r="C172" s="1">
        <v>8733</v>
      </c>
    </row>
    <row r="173" spans="3:3" x14ac:dyDescent="0.25">
      <c r="C173" s="1">
        <v>7780</v>
      </c>
    </row>
    <row r="174" spans="3:3" x14ac:dyDescent="0.25">
      <c r="C174" s="1">
        <v>11034</v>
      </c>
    </row>
    <row r="175" spans="3:3" x14ac:dyDescent="0.25">
      <c r="C175" s="1">
        <v>6546</v>
      </c>
    </row>
    <row r="176" spans="3:3" x14ac:dyDescent="0.25">
      <c r="C176" s="1">
        <v>7893</v>
      </c>
    </row>
    <row r="177" spans="3:3" x14ac:dyDescent="0.25">
      <c r="C177" s="1">
        <v>7157</v>
      </c>
    </row>
    <row r="178" spans="3:3" x14ac:dyDescent="0.25">
      <c r="C178" s="1">
        <v>5012</v>
      </c>
    </row>
    <row r="179" spans="3:3" x14ac:dyDescent="0.25">
      <c r="C179" s="1">
        <v>12816</v>
      </c>
    </row>
    <row r="180" spans="3:3" x14ac:dyDescent="0.25">
      <c r="C180" s="1">
        <v>10635</v>
      </c>
    </row>
    <row r="181" spans="3:3" x14ac:dyDescent="0.25">
      <c r="C181" s="1">
        <v>9708</v>
      </c>
    </row>
    <row r="182" spans="3:3" x14ac:dyDescent="0.25">
      <c r="C182" s="1">
        <v>8398</v>
      </c>
    </row>
    <row r="183" spans="3:3" x14ac:dyDescent="0.25">
      <c r="C183" s="1">
        <v>6755</v>
      </c>
    </row>
    <row r="184" spans="3:3" x14ac:dyDescent="0.25">
      <c r="C184" s="1">
        <v>5588</v>
      </c>
    </row>
    <row r="185" spans="3:3" x14ac:dyDescent="0.25">
      <c r="C185" s="1">
        <v>8190</v>
      </c>
    </row>
    <row r="186" spans="3:3" x14ac:dyDescent="0.25">
      <c r="C186" s="1">
        <v>7958</v>
      </c>
    </row>
    <row r="187" spans="3:3" x14ac:dyDescent="0.25">
      <c r="C187" s="1">
        <v>4957</v>
      </c>
    </row>
    <row r="188" spans="3:3" x14ac:dyDescent="0.25">
      <c r="C188" s="1">
        <v>8074</v>
      </c>
    </row>
    <row r="189" spans="3:3" x14ac:dyDescent="0.25">
      <c r="C189" s="1">
        <v>9660</v>
      </c>
    </row>
    <row r="190" spans="3:3" x14ac:dyDescent="0.25">
      <c r="C190" s="1">
        <v>11094</v>
      </c>
    </row>
    <row r="191" spans="3:3" x14ac:dyDescent="0.25">
      <c r="C191" s="1">
        <v>9772</v>
      </c>
    </row>
    <row r="192" spans="3:3" x14ac:dyDescent="0.25">
      <c r="C192" s="1">
        <v>8592</v>
      </c>
    </row>
    <row r="193" spans="3:3" x14ac:dyDescent="0.25">
      <c r="C193" s="1">
        <v>16191</v>
      </c>
    </row>
    <row r="194" spans="3:3" x14ac:dyDescent="0.25">
      <c r="C194" s="1">
        <v>5904</v>
      </c>
    </row>
    <row r="195" spans="3:3" x14ac:dyDescent="0.25">
      <c r="C195" s="1">
        <v>6708</v>
      </c>
    </row>
    <row r="196" spans="3:3" x14ac:dyDescent="0.25">
      <c r="C196" s="1">
        <v>13443</v>
      </c>
    </row>
    <row r="197" spans="3:3" x14ac:dyDescent="0.25">
      <c r="C197" s="1">
        <v>6784</v>
      </c>
    </row>
    <row r="198" spans="3:3" x14ac:dyDescent="0.25">
      <c r="C198" s="1">
        <v>10136</v>
      </c>
    </row>
    <row r="199" spans="3:3" x14ac:dyDescent="0.25">
      <c r="C199" s="1">
        <v>3824</v>
      </c>
    </row>
    <row r="200" spans="3:3" x14ac:dyDescent="0.25">
      <c r="C200" s="1">
        <v>10260</v>
      </c>
    </row>
    <row r="201" spans="3:3" x14ac:dyDescent="0.25">
      <c r="C201" s="1">
        <v>11177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workbookViewId="0">
      <selection activeCell="C13" sqref="C13"/>
    </sheetView>
  </sheetViews>
  <sheetFormatPr defaultRowHeight="15.75" x14ac:dyDescent="0.25"/>
  <cols>
    <col min="1" max="1" width="12.42578125" style="1" bestFit="1" customWidth="1"/>
    <col min="2" max="2" width="9.140625" style="1"/>
    <col min="3" max="3" width="25.7109375" style="1" customWidth="1"/>
    <col min="4" max="4" width="10.7109375" style="1" bestFit="1" customWidth="1"/>
    <col min="5" max="5" width="9.140625" style="1"/>
    <col min="6" max="6" width="22" style="1" customWidth="1"/>
    <col min="7" max="7" width="20.42578125" style="1" customWidth="1"/>
    <col min="8" max="8" width="18.7109375" style="1" customWidth="1"/>
    <col min="9" max="9" width="19" style="1" customWidth="1"/>
    <col min="13" max="16384" width="9.140625" style="1"/>
  </cols>
  <sheetData>
    <row r="1" spans="1:13" x14ac:dyDescent="0.25">
      <c r="A1" s="2" t="s">
        <v>2</v>
      </c>
      <c r="F1" s="2"/>
      <c r="G1" s="2"/>
      <c r="H1" s="2"/>
      <c r="I1" s="2"/>
    </row>
    <row r="2" spans="1:13" x14ac:dyDescent="0.25">
      <c r="A2" s="2">
        <v>5263</v>
      </c>
      <c r="C2" s="4" t="s">
        <v>36</v>
      </c>
      <c r="D2" s="13">
        <f>COUNT(A2:A32)</f>
        <v>31</v>
      </c>
      <c r="F2" s="2"/>
      <c r="G2" s="2"/>
      <c r="H2" s="2"/>
      <c r="I2" s="2"/>
    </row>
    <row r="3" spans="1:13" x14ac:dyDescent="0.25">
      <c r="A3" s="2">
        <v>6064</v>
      </c>
      <c r="C3" s="4" t="s">
        <v>21</v>
      </c>
      <c r="D3" s="13">
        <f>D2-1</f>
        <v>30</v>
      </c>
      <c r="F3" s="2"/>
      <c r="G3" s="2"/>
      <c r="H3" s="2"/>
      <c r="I3" s="2"/>
    </row>
    <row r="4" spans="1:13" x14ac:dyDescent="0.25">
      <c r="A4" s="2">
        <v>8314</v>
      </c>
      <c r="C4" s="4" t="s">
        <v>35</v>
      </c>
      <c r="D4" s="9">
        <f>_xlfn.STDEV.S(A2:A32)</f>
        <v>2819.707672257754</v>
      </c>
      <c r="F4" s="2"/>
      <c r="G4" s="2"/>
      <c r="H4" s="2"/>
      <c r="I4" s="2"/>
    </row>
    <row r="5" spans="1:13" ht="18.75" x14ac:dyDescent="0.25">
      <c r="A5" s="2">
        <v>13995</v>
      </c>
      <c r="C5" s="4" t="s">
        <v>62</v>
      </c>
      <c r="D5" s="13">
        <f>_xlfn.VAR.S(A2:A32)</f>
        <v>7950751.3569892403</v>
      </c>
    </row>
    <row r="6" spans="1:13" x14ac:dyDescent="0.25">
      <c r="A6" s="2">
        <v>4822</v>
      </c>
    </row>
    <row r="7" spans="1:13" x14ac:dyDescent="0.25">
      <c r="A7" s="2">
        <v>5651</v>
      </c>
    </row>
    <row r="8" spans="1:13" x14ac:dyDescent="0.25">
      <c r="A8" s="2">
        <v>15344</v>
      </c>
    </row>
    <row r="9" spans="1:13" ht="19.5" x14ac:dyDescent="0.3">
      <c r="A9" s="2">
        <v>8492</v>
      </c>
      <c r="C9" s="9" t="s">
        <v>30</v>
      </c>
      <c r="D9" s="20" t="s">
        <v>63</v>
      </c>
      <c r="E9" s="20" t="s">
        <v>64</v>
      </c>
      <c r="F9" s="9" t="s">
        <v>31</v>
      </c>
      <c r="G9" s="9" t="s">
        <v>32</v>
      </c>
      <c r="H9" s="9" t="s">
        <v>33</v>
      </c>
      <c r="I9" s="9" t="s">
        <v>34</v>
      </c>
    </row>
    <row r="10" spans="1:13" x14ac:dyDescent="0.25">
      <c r="A10" s="2">
        <v>8565</v>
      </c>
      <c r="C10" s="14">
        <v>0.9</v>
      </c>
      <c r="D10" s="15">
        <f>_xlfn.CHISQ.INV((1-C10)/2,$D$3)</f>
        <v>18.49266098195347</v>
      </c>
      <c r="E10" s="15">
        <f>_xlfn.CHISQ.INV((1+C10)/2,$D$3)</f>
        <v>43.772971825742189</v>
      </c>
      <c r="F10" s="9">
        <f>$D$3*$D$5/E10</f>
        <v>5449082.6361806644</v>
      </c>
      <c r="G10" s="9">
        <f>$D$3*$D$5/D10</f>
        <v>12898227.082757071</v>
      </c>
      <c r="H10" s="13">
        <f>SQRT(F10)</f>
        <v>2334.3270199739932</v>
      </c>
      <c r="I10" s="13">
        <f>SQRT(G10)</f>
        <v>3591.4101802435589</v>
      </c>
      <c r="M10" s="2"/>
    </row>
    <row r="11" spans="1:13" x14ac:dyDescent="0.25">
      <c r="A11" s="2">
        <v>7185</v>
      </c>
      <c r="C11" s="14">
        <v>0.95</v>
      </c>
      <c r="D11" s="15">
        <f>_xlfn.CHISQ.INV((1-C11)/2,$D$3)</f>
        <v>16.79077226556663</v>
      </c>
      <c r="E11" s="15">
        <f>_xlfn.CHISQ.INV((1+C11)/2,$D$3)</f>
        <v>46.979242243671159</v>
      </c>
      <c r="F11" s="9">
        <f>$D$3*$D$5/E11</f>
        <v>5077190.0379429804</v>
      </c>
      <c r="G11" s="9">
        <f>$D$3*$D$5/D11</f>
        <v>14205572.974080708</v>
      </c>
      <c r="H11" s="13">
        <f t="shared" ref="H11:H12" si="0">SQRT(F11)</f>
        <v>2253.2620881608468</v>
      </c>
      <c r="I11" s="13">
        <f t="shared" ref="I11:I12" si="1">SQRT(G11)</f>
        <v>3769.028120627479</v>
      </c>
      <c r="M11" s="2"/>
    </row>
    <row r="12" spans="1:13" x14ac:dyDescent="0.25">
      <c r="A12" s="2">
        <v>10457</v>
      </c>
      <c r="C12" s="14">
        <v>0.99</v>
      </c>
      <c r="D12" s="15">
        <f>_xlfn.CHISQ.INV((1-C12)/2,$D$3)</f>
        <v>13.786719859502712</v>
      </c>
      <c r="E12" s="15">
        <f>_xlfn.CHISQ.INV((1+C12)/2,$D$3)</f>
        <v>53.671961930240641</v>
      </c>
      <c r="F12" s="9">
        <f>$D$3*$D$5/E12</f>
        <v>4444080.8968320079</v>
      </c>
      <c r="G12" s="9">
        <f>$D$3*$D$5/D12</f>
        <v>17300891.230140708</v>
      </c>
      <c r="H12" s="13">
        <f t="shared" si="0"/>
        <v>2108.0988821286369</v>
      </c>
      <c r="I12" s="13">
        <f t="shared" si="1"/>
        <v>4159.4340035803798</v>
      </c>
      <c r="M12" s="2"/>
    </row>
    <row r="13" spans="1:13" x14ac:dyDescent="0.25">
      <c r="A13" s="2">
        <v>8959</v>
      </c>
      <c r="C13" s="8"/>
    </row>
    <row r="14" spans="1:13" x14ac:dyDescent="0.25">
      <c r="A14" s="2">
        <v>8821</v>
      </c>
    </row>
    <row r="15" spans="1:13" x14ac:dyDescent="0.25">
      <c r="A15" s="2">
        <v>6544</v>
      </c>
    </row>
    <row r="16" spans="1:13" x14ac:dyDescent="0.25">
      <c r="A16" s="2">
        <v>9191</v>
      </c>
    </row>
    <row r="17" spans="1:1" x14ac:dyDescent="0.25">
      <c r="A17" s="2">
        <v>10231</v>
      </c>
    </row>
    <row r="18" spans="1:1" x14ac:dyDescent="0.25">
      <c r="A18" s="2">
        <v>8430</v>
      </c>
    </row>
    <row r="19" spans="1:1" x14ac:dyDescent="0.25">
      <c r="A19" s="2">
        <v>10071</v>
      </c>
    </row>
    <row r="20" spans="1:1" x14ac:dyDescent="0.25">
      <c r="A20" s="2">
        <v>8234</v>
      </c>
    </row>
    <row r="21" spans="1:1" x14ac:dyDescent="0.25">
      <c r="A21" s="2">
        <v>9593</v>
      </c>
    </row>
    <row r="22" spans="1:1" x14ac:dyDescent="0.25">
      <c r="A22" s="2">
        <v>9515</v>
      </c>
    </row>
    <row r="23" spans="1:1" x14ac:dyDescent="0.25">
      <c r="A23" s="2">
        <v>6566</v>
      </c>
    </row>
    <row r="24" spans="1:1" x14ac:dyDescent="0.25">
      <c r="A24" s="2">
        <v>7273</v>
      </c>
    </row>
    <row r="25" spans="1:1" x14ac:dyDescent="0.25">
      <c r="A25" s="2">
        <v>14190</v>
      </c>
    </row>
    <row r="26" spans="1:1" x14ac:dyDescent="0.25">
      <c r="A26" s="2">
        <v>14180</v>
      </c>
    </row>
    <row r="27" spans="1:1" x14ac:dyDescent="0.25">
      <c r="A27" s="2">
        <v>7818</v>
      </c>
    </row>
    <row r="28" spans="1:1" x14ac:dyDescent="0.25">
      <c r="A28" s="2">
        <v>13213</v>
      </c>
    </row>
    <row r="29" spans="1:1" x14ac:dyDescent="0.25">
      <c r="A29" s="2">
        <v>7301</v>
      </c>
    </row>
    <row r="30" spans="1:1" x14ac:dyDescent="0.25">
      <c r="A30" s="2">
        <v>9411</v>
      </c>
    </row>
    <row r="31" spans="1:1" x14ac:dyDescent="0.25">
      <c r="A31" s="2">
        <v>4776</v>
      </c>
    </row>
    <row r="32" spans="1:1" x14ac:dyDescent="0.25">
      <c r="A32" s="2">
        <v>7248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2"/>
  <sheetViews>
    <sheetView topLeftCell="B1" workbookViewId="0">
      <selection activeCell="G15" sqref="G15"/>
    </sheetView>
  </sheetViews>
  <sheetFormatPr defaultRowHeight="15.75" x14ac:dyDescent="0.25"/>
  <cols>
    <col min="1" max="1" width="50.7109375" style="1" customWidth="1"/>
    <col min="2" max="2" width="10.7109375" style="1" bestFit="1" customWidth="1"/>
    <col min="3" max="3" width="5.5703125" style="1" customWidth="1"/>
    <col min="4" max="5" width="9.140625" style="1"/>
    <col min="6" max="6" width="25.140625" style="1" customWidth="1"/>
    <col min="7" max="7" width="5.7109375" style="1" customWidth="1"/>
    <col min="8" max="8" width="9.140625" style="1"/>
    <col min="9" max="9" width="29.140625" style="1" bestFit="1" customWidth="1"/>
    <col min="10" max="10" width="9.7109375" style="1" bestFit="1" customWidth="1"/>
    <col min="11" max="11" width="20.140625" style="1" customWidth="1"/>
    <col min="12" max="12" width="9.140625" style="1"/>
    <col min="13" max="13" width="5.42578125" style="1" customWidth="1"/>
    <col min="14" max="14" width="20.85546875" style="1" bestFit="1" customWidth="1"/>
    <col min="15" max="16" width="9.140625" style="1"/>
    <col min="17" max="17" width="25.28515625" style="1" customWidth="1"/>
    <col min="18" max="18" width="9.140625" style="1"/>
    <col min="19" max="19" width="5.140625" style="1" customWidth="1"/>
    <col min="20" max="20" width="28.140625" style="1" bestFit="1" customWidth="1"/>
    <col min="21" max="16384" width="9.140625" style="1"/>
  </cols>
  <sheetData>
    <row r="1" spans="1:18" x14ac:dyDescent="0.25">
      <c r="B1" s="2" t="s">
        <v>37</v>
      </c>
      <c r="D1" s="16"/>
      <c r="E1" s="1" t="s">
        <v>65</v>
      </c>
      <c r="J1" s="16"/>
      <c r="K1" s="1" t="s">
        <v>66</v>
      </c>
      <c r="P1" s="16"/>
      <c r="Q1" s="1" t="s">
        <v>67</v>
      </c>
    </row>
    <row r="2" spans="1:18" x14ac:dyDescent="0.25">
      <c r="A2" s="1" t="s">
        <v>38</v>
      </c>
      <c r="B2" s="2">
        <v>5263</v>
      </c>
      <c r="D2" s="16"/>
      <c r="J2" s="16"/>
      <c r="P2" s="16"/>
    </row>
    <row r="3" spans="1:18" x14ac:dyDescent="0.25">
      <c r="B3" s="2">
        <v>6064</v>
      </c>
      <c r="D3" s="16"/>
      <c r="F3" s="4" t="s">
        <v>40</v>
      </c>
      <c r="G3" s="4">
        <f>COUNT(B2:B32)</f>
        <v>31</v>
      </c>
      <c r="J3" s="16"/>
      <c r="K3" s="4" t="s">
        <v>40</v>
      </c>
      <c r="L3" s="4">
        <f>G3</f>
        <v>31</v>
      </c>
      <c r="P3" s="16"/>
      <c r="Q3" s="4" t="s">
        <v>40</v>
      </c>
      <c r="R3" s="4">
        <f>G3</f>
        <v>31</v>
      </c>
    </row>
    <row r="4" spans="1:18" x14ac:dyDescent="0.25">
      <c r="A4" s="1" t="s">
        <v>65</v>
      </c>
      <c r="B4" s="2">
        <v>8314</v>
      </c>
      <c r="D4" s="16"/>
      <c r="F4" s="4" t="s">
        <v>68</v>
      </c>
      <c r="G4" s="4">
        <f>G3-1</f>
        <v>30</v>
      </c>
      <c r="J4" s="16"/>
      <c r="K4" s="4" t="s">
        <v>68</v>
      </c>
      <c r="L4" s="4">
        <f>L3-1</f>
        <v>30</v>
      </c>
      <c r="P4" s="16"/>
      <c r="Q4" s="4" t="s">
        <v>68</v>
      </c>
      <c r="R4" s="4">
        <f>L4</f>
        <v>30</v>
      </c>
    </row>
    <row r="5" spans="1:18" x14ac:dyDescent="0.25">
      <c r="A5" s="1" t="s">
        <v>66</v>
      </c>
      <c r="B5" s="2">
        <v>13995</v>
      </c>
      <c r="D5" s="16"/>
      <c r="F5" s="4" t="s">
        <v>69</v>
      </c>
      <c r="G5" s="4">
        <f>0.05</f>
        <v>0.05</v>
      </c>
      <c r="J5" s="16"/>
      <c r="K5" s="4" t="s">
        <v>69</v>
      </c>
      <c r="L5" s="4">
        <v>0.05</v>
      </c>
      <c r="P5" s="16"/>
      <c r="Q5" s="4" t="s">
        <v>69</v>
      </c>
      <c r="R5" s="4">
        <f>L5</f>
        <v>0.05</v>
      </c>
    </row>
    <row r="6" spans="1:18" x14ac:dyDescent="0.25">
      <c r="A6" s="1" t="s">
        <v>67</v>
      </c>
      <c r="B6" s="2">
        <v>4822</v>
      </c>
      <c r="D6" s="16"/>
      <c r="F6" s="4" t="s">
        <v>70</v>
      </c>
      <c r="G6" s="4">
        <f>_xlfn.NORM.S.INV(1-G5)</f>
        <v>1.6448536269514715</v>
      </c>
      <c r="J6" s="16"/>
      <c r="K6" s="4" t="s">
        <v>75</v>
      </c>
      <c r="L6" s="4">
        <f>_xlfn.NORM.S.INV(L5)</f>
        <v>-1.6448536269514726</v>
      </c>
      <c r="P6" s="16"/>
      <c r="Q6" s="4" t="s">
        <v>78</v>
      </c>
      <c r="R6" s="4">
        <f>_xlfn.NORM.S.INV(R5/2)</f>
        <v>-1.9599639845400538</v>
      </c>
    </row>
    <row r="7" spans="1:18" x14ac:dyDescent="0.25">
      <c r="B7" s="2">
        <v>5651</v>
      </c>
      <c r="D7" s="16"/>
      <c r="J7" s="16"/>
      <c r="P7" s="16"/>
      <c r="Q7" s="4" t="s">
        <v>79</v>
      </c>
      <c r="R7" s="4">
        <f>-R6</f>
        <v>1.9599639845400538</v>
      </c>
    </row>
    <row r="8" spans="1:18" x14ac:dyDescent="0.25">
      <c r="B8" s="2">
        <v>15344</v>
      </c>
      <c r="D8" s="16"/>
      <c r="F8" s="4" t="s">
        <v>71</v>
      </c>
      <c r="J8" s="16"/>
      <c r="K8" s="4" t="s">
        <v>77</v>
      </c>
      <c r="L8" s="4"/>
      <c r="P8" s="16"/>
    </row>
    <row r="9" spans="1:18" x14ac:dyDescent="0.25">
      <c r="B9" s="2">
        <v>8492</v>
      </c>
      <c r="D9" s="16"/>
      <c r="F9" s="4" t="s">
        <v>72</v>
      </c>
      <c r="J9" s="16"/>
      <c r="K9" s="4" t="s">
        <v>76</v>
      </c>
      <c r="L9" s="4"/>
      <c r="P9" s="16"/>
      <c r="Q9" s="4" t="s">
        <v>80</v>
      </c>
    </row>
    <row r="10" spans="1:18" x14ac:dyDescent="0.25">
      <c r="B10" s="2">
        <v>8565</v>
      </c>
      <c r="D10" s="16"/>
      <c r="J10" s="16"/>
      <c r="P10" s="16"/>
      <c r="Q10" s="4" t="s">
        <v>81</v>
      </c>
    </row>
    <row r="11" spans="1:18" x14ac:dyDescent="0.25">
      <c r="B11" s="2">
        <v>7185</v>
      </c>
      <c r="D11" s="16"/>
      <c r="F11" s="4" t="s">
        <v>73</v>
      </c>
      <c r="G11" s="4">
        <v>8000</v>
      </c>
      <c r="J11" s="16"/>
      <c r="K11" s="4" t="s">
        <v>73</v>
      </c>
      <c r="L11" s="4">
        <v>10000</v>
      </c>
      <c r="P11" s="16"/>
    </row>
    <row r="12" spans="1:18" x14ac:dyDescent="0.25">
      <c r="B12" s="2">
        <v>10457</v>
      </c>
      <c r="D12" s="16"/>
      <c r="F12" s="4" t="s">
        <v>5</v>
      </c>
      <c r="G12" s="4">
        <f>AVERAGE(B2:B32)</f>
        <v>8894.0967741935492</v>
      </c>
      <c r="J12" s="16"/>
      <c r="K12" s="4" t="s">
        <v>5</v>
      </c>
      <c r="L12" s="4">
        <f>AVERAGE(B2:B32)</f>
        <v>8894.0967741935492</v>
      </c>
      <c r="P12" s="16"/>
      <c r="Q12" s="4" t="s">
        <v>73</v>
      </c>
      <c r="R12" s="4">
        <v>8000</v>
      </c>
    </row>
    <row r="13" spans="1:18" x14ac:dyDescent="0.25">
      <c r="B13" s="2">
        <v>8959</v>
      </c>
      <c r="D13" s="16"/>
      <c r="F13" s="4" t="s">
        <v>41</v>
      </c>
      <c r="G13" s="4">
        <f t="array" ref="G13">_xlfn.STDEV.S(B2:B32)</f>
        <v>2819.707672257754</v>
      </c>
      <c r="J13" s="16"/>
      <c r="K13" s="4" t="s">
        <v>41</v>
      </c>
      <c r="L13" s="4">
        <f t="array" ref="L13">_xlfn.STDEV.S(B2:B32)</f>
        <v>2819.707672257754</v>
      </c>
      <c r="P13" s="16"/>
      <c r="Q13" s="4" t="s">
        <v>5</v>
      </c>
      <c r="R13" s="4">
        <f>AVERAGE(B2:B32)</f>
        <v>8894.0967741935492</v>
      </c>
    </row>
    <row r="14" spans="1:18" x14ac:dyDescent="0.25">
      <c r="B14" s="2">
        <v>8821</v>
      </c>
      <c r="D14" s="16"/>
      <c r="F14" s="4" t="s">
        <v>101</v>
      </c>
      <c r="G14" s="4">
        <f>(G12-G11)*SQRT(G3)/G13</f>
        <v>1.7654738486738657</v>
      </c>
      <c r="J14" s="16"/>
      <c r="K14" s="4" t="s">
        <v>98</v>
      </c>
      <c r="L14" s="4">
        <f>(L12-L11)*SQRT(L3)/L13</f>
        <v>-2.1837045839768385</v>
      </c>
      <c r="P14" s="16"/>
      <c r="Q14" s="4" t="s">
        <v>41</v>
      </c>
      <c r="R14" s="4">
        <f>_xlfn.STDEV.S(B2:B32)</f>
        <v>2819.707672257754</v>
      </c>
    </row>
    <row r="15" spans="1:18" x14ac:dyDescent="0.25">
      <c r="B15" s="2">
        <v>6544</v>
      </c>
      <c r="D15" s="16"/>
      <c r="F15" s="4" t="s">
        <v>74</v>
      </c>
      <c r="G15" s="4">
        <f>1-_xlfn.NORM.S.DIST(G14,1)</f>
        <v>3.874208079119934E-2</v>
      </c>
      <c r="J15" s="16"/>
      <c r="K15" s="4" t="s">
        <v>74</v>
      </c>
      <c r="L15" s="4">
        <f>_xlfn.NORM.S.DIST(L14,1)</f>
        <v>1.4491981362878806E-2</v>
      </c>
      <c r="P15" s="16"/>
      <c r="Q15" s="4" t="s">
        <v>98</v>
      </c>
      <c r="R15" s="4">
        <f>(R13-R12)*SQRT(R3)/R14</f>
        <v>1.7654738486738657</v>
      </c>
    </row>
    <row r="16" spans="1:18" x14ac:dyDescent="0.25">
      <c r="B16" s="2">
        <v>9191</v>
      </c>
      <c r="D16" s="16"/>
      <c r="J16" s="16"/>
      <c r="P16" s="16"/>
      <c r="Q16" s="4" t="s">
        <v>74</v>
      </c>
      <c r="R16" s="4">
        <f>(1-_xlfn.NORM.S.DIST(R15,1))*2</f>
        <v>7.7484161582398681E-2</v>
      </c>
    </row>
    <row r="17" spans="2:17" x14ac:dyDescent="0.25">
      <c r="B17" s="2">
        <v>10231</v>
      </c>
      <c r="D17" s="16"/>
      <c r="F17" s="17" t="s">
        <v>107</v>
      </c>
      <c r="J17" s="16"/>
      <c r="K17" s="17" t="s">
        <v>106</v>
      </c>
      <c r="P17" s="16"/>
    </row>
    <row r="18" spans="2:17" x14ac:dyDescent="0.25">
      <c r="B18" s="2">
        <v>8430</v>
      </c>
      <c r="D18" s="16"/>
      <c r="F18" s="17" t="s">
        <v>102</v>
      </c>
      <c r="J18" s="16"/>
      <c r="P18" s="16"/>
      <c r="Q18" s="17" t="s">
        <v>105</v>
      </c>
    </row>
    <row r="19" spans="2:17" x14ac:dyDescent="0.25">
      <c r="B19" s="2">
        <v>10071</v>
      </c>
      <c r="D19" s="16"/>
      <c r="J19" s="16"/>
      <c r="P19" s="16"/>
      <c r="Q19" s="17" t="s">
        <v>103</v>
      </c>
    </row>
    <row r="20" spans="2:17" x14ac:dyDescent="0.25">
      <c r="B20" s="2">
        <v>8234</v>
      </c>
      <c r="D20" s="16"/>
      <c r="J20" s="16"/>
      <c r="P20" s="16"/>
    </row>
    <row r="21" spans="2:17" x14ac:dyDescent="0.25">
      <c r="B21" s="2">
        <v>9593</v>
      </c>
      <c r="D21" s="16"/>
      <c r="J21" s="16"/>
      <c r="P21" s="16"/>
    </row>
    <row r="22" spans="2:17" x14ac:dyDescent="0.25">
      <c r="B22" s="2">
        <v>9515</v>
      </c>
      <c r="D22" s="16"/>
      <c r="J22" s="16"/>
      <c r="P22" s="16"/>
    </row>
    <row r="23" spans="2:17" x14ac:dyDescent="0.25">
      <c r="B23" s="2">
        <v>6566</v>
      </c>
      <c r="D23" s="16"/>
      <c r="J23" s="16"/>
      <c r="P23" s="16"/>
    </row>
    <row r="24" spans="2:17" x14ac:dyDescent="0.25">
      <c r="B24" s="2">
        <v>7273</v>
      </c>
      <c r="D24" s="16"/>
      <c r="J24" s="16"/>
      <c r="P24" s="16"/>
    </row>
    <row r="25" spans="2:17" x14ac:dyDescent="0.25">
      <c r="B25" s="2">
        <v>14190</v>
      </c>
      <c r="D25" s="16"/>
      <c r="J25" s="16"/>
      <c r="P25" s="16"/>
    </row>
    <row r="26" spans="2:17" x14ac:dyDescent="0.25">
      <c r="B26" s="2">
        <v>14180</v>
      </c>
      <c r="D26" s="16"/>
      <c r="J26" s="16"/>
      <c r="P26" s="16"/>
    </row>
    <row r="27" spans="2:17" x14ac:dyDescent="0.25">
      <c r="B27" s="2">
        <v>7818</v>
      </c>
      <c r="D27" s="16"/>
      <c r="J27" s="16"/>
      <c r="P27" s="16"/>
    </row>
    <row r="28" spans="2:17" x14ac:dyDescent="0.25">
      <c r="B28" s="2">
        <v>13213</v>
      </c>
      <c r="D28" s="16"/>
      <c r="J28" s="16"/>
      <c r="P28" s="16"/>
    </row>
    <row r="29" spans="2:17" x14ac:dyDescent="0.25">
      <c r="B29" s="2">
        <v>7301</v>
      </c>
      <c r="D29" s="16"/>
      <c r="J29" s="16"/>
      <c r="P29" s="16"/>
    </row>
    <row r="30" spans="2:17" x14ac:dyDescent="0.25">
      <c r="B30" s="2">
        <v>9411</v>
      </c>
    </row>
    <row r="31" spans="2:17" x14ac:dyDescent="0.25">
      <c r="B31" s="2">
        <v>4776</v>
      </c>
    </row>
    <row r="32" spans="2:17" x14ac:dyDescent="0.25">
      <c r="B32" s="2">
        <v>7248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1"/>
  <sheetViews>
    <sheetView workbookViewId="0"/>
  </sheetViews>
  <sheetFormatPr defaultRowHeight="15.75" x14ac:dyDescent="0.25"/>
  <cols>
    <col min="1" max="1" width="12.42578125" style="1" bestFit="1" customWidth="1"/>
    <col min="2" max="2" width="9.140625" style="1"/>
    <col min="3" max="3" width="33.140625" style="1" customWidth="1"/>
    <col min="4" max="6" width="9.140625" style="1"/>
    <col min="7" max="7" width="32.7109375" style="1" customWidth="1"/>
    <col min="8" max="16384" width="9.140625" style="1"/>
  </cols>
  <sheetData>
    <row r="1" spans="1:4" x14ac:dyDescent="0.25">
      <c r="A1" s="2" t="s">
        <v>3</v>
      </c>
    </row>
    <row r="2" spans="1:4" x14ac:dyDescent="0.25">
      <c r="A2" s="2">
        <v>5263</v>
      </c>
      <c r="C2" s="4" t="s">
        <v>49</v>
      </c>
      <c r="D2" s="4">
        <f>COUNT(A2:A201)</f>
        <v>200</v>
      </c>
    </row>
    <row r="3" spans="1:4" x14ac:dyDescent="0.25">
      <c r="A3" s="2">
        <v>6064</v>
      </c>
      <c r="C3" s="4" t="s">
        <v>83</v>
      </c>
      <c r="D3" s="4">
        <f>COUNTIF(A2:A201,"&gt;7000")</f>
        <v>151</v>
      </c>
    </row>
    <row r="4" spans="1:4" x14ac:dyDescent="0.25">
      <c r="A4" s="2">
        <v>8314</v>
      </c>
      <c r="C4" s="4" t="s">
        <v>56</v>
      </c>
      <c r="D4" s="4">
        <f>D3/D2</f>
        <v>0.755</v>
      </c>
    </row>
    <row r="5" spans="1:4" x14ac:dyDescent="0.25">
      <c r="A5" s="2">
        <v>13995</v>
      </c>
      <c r="C5" s="4" t="s">
        <v>57</v>
      </c>
      <c r="D5" s="4">
        <f>1-D4</f>
        <v>0.245</v>
      </c>
    </row>
    <row r="6" spans="1:4" x14ac:dyDescent="0.25">
      <c r="A6" s="2">
        <v>4822</v>
      </c>
    </row>
    <row r="7" spans="1:4" x14ac:dyDescent="0.25">
      <c r="A7" s="2">
        <v>5651</v>
      </c>
      <c r="C7" s="1" t="s">
        <v>84</v>
      </c>
    </row>
    <row r="8" spans="1:4" x14ac:dyDescent="0.25">
      <c r="A8" s="2">
        <v>15344</v>
      </c>
      <c r="C8" s="1" t="s">
        <v>85</v>
      </c>
    </row>
    <row r="9" spans="1:4" x14ac:dyDescent="0.25">
      <c r="A9" s="2">
        <v>8492</v>
      </c>
    </row>
    <row r="10" spans="1:4" x14ac:dyDescent="0.25">
      <c r="A10" s="2">
        <v>8565</v>
      </c>
      <c r="C10" s="4" t="s">
        <v>40</v>
      </c>
      <c r="D10" s="4">
        <f>D2</f>
        <v>200</v>
      </c>
    </row>
    <row r="11" spans="1:4" x14ac:dyDescent="0.25">
      <c r="A11" s="2">
        <v>7185</v>
      </c>
      <c r="C11" s="4" t="s">
        <v>69</v>
      </c>
      <c r="D11" s="4">
        <v>0.05</v>
      </c>
    </row>
    <row r="12" spans="1:4" x14ac:dyDescent="0.25">
      <c r="A12" s="2">
        <v>10457</v>
      </c>
      <c r="C12" s="4" t="s">
        <v>75</v>
      </c>
      <c r="D12" s="4">
        <f>_xlfn.NORM.S.INV(1-D11)</f>
        <v>1.6448536269514715</v>
      </c>
    </row>
    <row r="13" spans="1:4" x14ac:dyDescent="0.25">
      <c r="A13" s="2">
        <v>8959</v>
      </c>
      <c r="C13" s="4" t="s">
        <v>86</v>
      </c>
      <c r="D13" s="4">
        <v>0.7</v>
      </c>
    </row>
    <row r="14" spans="1:4" x14ac:dyDescent="0.25">
      <c r="A14" s="2">
        <v>8821</v>
      </c>
      <c r="C14" s="4" t="s">
        <v>87</v>
      </c>
      <c r="D14" s="4">
        <f>1-D13</f>
        <v>0.30000000000000004</v>
      </c>
    </row>
    <row r="15" spans="1:4" x14ac:dyDescent="0.25">
      <c r="A15" s="2">
        <v>6544</v>
      </c>
      <c r="C15" s="4" t="s">
        <v>88</v>
      </c>
      <c r="D15" s="4">
        <f>D4</f>
        <v>0.755</v>
      </c>
    </row>
    <row r="16" spans="1:4" x14ac:dyDescent="0.25">
      <c r="A16" s="2">
        <v>9191</v>
      </c>
      <c r="C16" s="4" t="s">
        <v>101</v>
      </c>
      <c r="D16" s="4">
        <f>(D15-D13)*SQRT(D10/(D13*D14))</f>
        <v>1.6973368495830123</v>
      </c>
    </row>
    <row r="17" spans="1:4" x14ac:dyDescent="0.25">
      <c r="A17" s="2">
        <v>10231</v>
      </c>
      <c r="C17" s="4" t="s">
        <v>74</v>
      </c>
      <c r="D17" s="4">
        <f>1-_xlfn.NORM.S.DIST(D16,1)</f>
        <v>4.4816497133944311E-2</v>
      </c>
    </row>
    <row r="18" spans="1:4" x14ac:dyDescent="0.25">
      <c r="A18" s="2">
        <v>8430</v>
      </c>
    </row>
    <row r="19" spans="1:4" x14ac:dyDescent="0.25">
      <c r="A19" s="2">
        <v>10071</v>
      </c>
      <c r="C19" s="17" t="s">
        <v>89</v>
      </c>
    </row>
    <row r="20" spans="1:4" x14ac:dyDescent="0.25">
      <c r="A20" s="2">
        <v>8234</v>
      </c>
      <c r="C20" s="17" t="s">
        <v>104</v>
      </c>
    </row>
    <row r="21" spans="1:4" x14ac:dyDescent="0.25">
      <c r="A21" s="2">
        <v>9593</v>
      </c>
    </row>
    <row r="22" spans="1:4" x14ac:dyDescent="0.25">
      <c r="A22" s="2">
        <v>9515</v>
      </c>
    </row>
    <row r="23" spans="1:4" x14ac:dyDescent="0.25">
      <c r="A23" s="2">
        <v>6566</v>
      </c>
    </row>
    <row r="24" spans="1:4" x14ac:dyDescent="0.25">
      <c r="A24" s="2">
        <v>7273</v>
      </c>
    </row>
    <row r="25" spans="1:4" x14ac:dyDescent="0.25">
      <c r="A25" s="2">
        <v>14190</v>
      </c>
    </row>
    <row r="26" spans="1:4" x14ac:dyDescent="0.25">
      <c r="A26" s="2">
        <v>14180</v>
      </c>
    </row>
    <row r="27" spans="1:4" x14ac:dyDescent="0.25">
      <c r="A27" s="2">
        <v>7818</v>
      </c>
    </row>
    <row r="28" spans="1:4" x14ac:dyDescent="0.25">
      <c r="A28" s="2">
        <v>13213</v>
      </c>
    </row>
    <row r="29" spans="1:4" x14ac:dyDescent="0.25">
      <c r="A29" s="2">
        <v>7301</v>
      </c>
    </row>
    <row r="30" spans="1:4" x14ac:dyDescent="0.25">
      <c r="A30" s="2">
        <v>9411</v>
      </c>
    </row>
    <row r="31" spans="1:4" x14ac:dyDescent="0.25">
      <c r="A31" s="2">
        <v>4776</v>
      </c>
    </row>
    <row r="32" spans="1:4" x14ac:dyDescent="0.25">
      <c r="A32" s="2">
        <v>7248</v>
      </c>
    </row>
    <row r="33" spans="1:1" x14ac:dyDescent="0.25">
      <c r="A33" s="2">
        <v>6395</v>
      </c>
    </row>
    <row r="34" spans="1:1" x14ac:dyDescent="0.25">
      <c r="A34" s="2">
        <v>10789</v>
      </c>
    </row>
    <row r="35" spans="1:1" x14ac:dyDescent="0.25">
      <c r="A35" s="2">
        <v>11144</v>
      </c>
    </row>
    <row r="36" spans="1:1" x14ac:dyDescent="0.25">
      <c r="A36" s="2">
        <v>12412</v>
      </c>
    </row>
    <row r="37" spans="1:1" x14ac:dyDescent="0.25">
      <c r="A37" s="2">
        <v>12422</v>
      </c>
    </row>
    <row r="38" spans="1:1" x14ac:dyDescent="0.25">
      <c r="A38" s="2">
        <v>9091</v>
      </c>
    </row>
    <row r="39" spans="1:1" x14ac:dyDescent="0.25">
      <c r="A39" s="2">
        <v>7434</v>
      </c>
    </row>
    <row r="40" spans="1:1" x14ac:dyDescent="0.25">
      <c r="A40" s="2">
        <v>8336</v>
      </c>
    </row>
    <row r="41" spans="1:1" x14ac:dyDescent="0.25">
      <c r="A41" s="2">
        <v>5464</v>
      </c>
    </row>
    <row r="42" spans="1:1" x14ac:dyDescent="0.25">
      <c r="A42" s="2">
        <v>6938</v>
      </c>
    </row>
    <row r="43" spans="1:1" x14ac:dyDescent="0.25">
      <c r="A43" s="2">
        <v>11946</v>
      </c>
    </row>
    <row r="44" spans="1:1" x14ac:dyDescent="0.25">
      <c r="A44" s="2">
        <v>8096</v>
      </c>
    </row>
    <row r="45" spans="1:1" x14ac:dyDescent="0.25">
      <c r="A45" s="2">
        <v>6670</v>
      </c>
    </row>
    <row r="46" spans="1:1" x14ac:dyDescent="0.25">
      <c r="A46" s="2">
        <v>6301</v>
      </c>
    </row>
    <row r="47" spans="1:1" x14ac:dyDescent="0.25">
      <c r="A47" s="2">
        <v>7628</v>
      </c>
    </row>
    <row r="48" spans="1:1" x14ac:dyDescent="0.25">
      <c r="A48" s="2">
        <v>9379</v>
      </c>
    </row>
    <row r="49" spans="1:1" x14ac:dyDescent="0.25">
      <c r="A49" s="2">
        <v>3874</v>
      </c>
    </row>
    <row r="50" spans="1:1" x14ac:dyDescent="0.25">
      <c r="A50" s="2">
        <v>10310</v>
      </c>
    </row>
    <row r="51" spans="1:1" x14ac:dyDescent="0.25">
      <c r="A51" s="2">
        <v>5729</v>
      </c>
    </row>
    <row r="52" spans="1:1" x14ac:dyDescent="0.25">
      <c r="A52" s="2">
        <v>9198</v>
      </c>
    </row>
    <row r="53" spans="1:1" x14ac:dyDescent="0.25">
      <c r="A53" s="2">
        <v>8031</v>
      </c>
    </row>
    <row r="54" spans="1:1" x14ac:dyDescent="0.25">
      <c r="A54" s="2">
        <v>7540</v>
      </c>
    </row>
    <row r="55" spans="1:1" x14ac:dyDescent="0.25">
      <c r="A55" s="2">
        <v>10732</v>
      </c>
    </row>
    <row r="56" spans="1:1" x14ac:dyDescent="0.25">
      <c r="A56" s="2">
        <v>6096</v>
      </c>
    </row>
    <row r="57" spans="1:1" x14ac:dyDescent="0.25">
      <c r="A57" s="2">
        <v>10022</v>
      </c>
    </row>
    <row r="58" spans="1:1" x14ac:dyDescent="0.25">
      <c r="A58" s="2">
        <v>11594</v>
      </c>
    </row>
    <row r="59" spans="1:1" x14ac:dyDescent="0.25">
      <c r="A59" s="2">
        <v>8581</v>
      </c>
    </row>
    <row r="60" spans="1:1" x14ac:dyDescent="0.25">
      <c r="A60" s="2">
        <v>7148</v>
      </c>
    </row>
    <row r="61" spans="1:1" x14ac:dyDescent="0.25">
      <c r="A61" s="2">
        <v>9762</v>
      </c>
    </row>
    <row r="62" spans="1:1" x14ac:dyDescent="0.25">
      <c r="A62" s="2">
        <v>5572</v>
      </c>
    </row>
    <row r="63" spans="1:1" x14ac:dyDescent="0.25">
      <c r="A63" s="2">
        <v>7495</v>
      </c>
    </row>
    <row r="64" spans="1:1" x14ac:dyDescent="0.25">
      <c r="A64" s="2">
        <v>11525</v>
      </c>
    </row>
    <row r="65" spans="1:1" x14ac:dyDescent="0.25">
      <c r="A65" s="2">
        <v>13251</v>
      </c>
    </row>
    <row r="66" spans="1:1" x14ac:dyDescent="0.25">
      <c r="A66" s="2">
        <v>7156</v>
      </c>
    </row>
    <row r="67" spans="1:1" x14ac:dyDescent="0.25">
      <c r="A67" s="2">
        <v>8306</v>
      </c>
    </row>
    <row r="68" spans="1:1" x14ac:dyDescent="0.25">
      <c r="A68" s="2">
        <v>11035</v>
      </c>
    </row>
    <row r="69" spans="1:1" x14ac:dyDescent="0.25">
      <c r="A69" s="2">
        <v>11187</v>
      </c>
    </row>
    <row r="70" spans="1:1" x14ac:dyDescent="0.25">
      <c r="A70" s="2">
        <v>11204</v>
      </c>
    </row>
    <row r="71" spans="1:1" x14ac:dyDescent="0.25">
      <c r="A71" s="2">
        <v>8613</v>
      </c>
    </row>
    <row r="72" spans="1:1" x14ac:dyDescent="0.25">
      <c r="A72" s="2">
        <v>11545</v>
      </c>
    </row>
    <row r="73" spans="1:1" x14ac:dyDescent="0.25">
      <c r="A73" s="2">
        <v>5251</v>
      </c>
    </row>
    <row r="74" spans="1:1" x14ac:dyDescent="0.25">
      <c r="A74" s="2">
        <v>6026</v>
      </c>
    </row>
    <row r="75" spans="1:1" x14ac:dyDescent="0.25">
      <c r="A75" s="2">
        <v>7518</v>
      </c>
    </row>
    <row r="76" spans="1:1" x14ac:dyDescent="0.25">
      <c r="A76" s="2">
        <v>7444</v>
      </c>
    </row>
    <row r="77" spans="1:1" x14ac:dyDescent="0.25">
      <c r="A77" s="2">
        <v>12887</v>
      </c>
    </row>
    <row r="78" spans="1:1" x14ac:dyDescent="0.25">
      <c r="A78" s="2">
        <v>10335</v>
      </c>
    </row>
    <row r="79" spans="1:1" x14ac:dyDescent="0.25">
      <c r="A79" s="2">
        <v>5712</v>
      </c>
    </row>
    <row r="80" spans="1:1" x14ac:dyDescent="0.25">
      <c r="A80" s="2">
        <v>7150</v>
      </c>
    </row>
    <row r="81" spans="1:1" x14ac:dyDescent="0.25">
      <c r="A81" s="2">
        <v>9810</v>
      </c>
    </row>
    <row r="82" spans="1:1" x14ac:dyDescent="0.25">
      <c r="A82" s="2">
        <v>9279</v>
      </c>
    </row>
    <row r="83" spans="1:1" x14ac:dyDescent="0.25">
      <c r="A83" s="2">
        <v>11492</v>
      </c>
    </row>
    <row r="84" spans="1:1" x14ac:dyDescent="0.25">
      <c r="A84" s="2">
        <v>3866</v>
      </c>
    </row>
    <row r="85" spans="1:1" x14ac:dyDescent="0.25">
      <c r="A85" s="2">
        <v>14949</v>
      </c>
    </row>
    <row r="86" spans="1:1" x14ac:dyDescent="0.25">
      <c r="A86" s="2">
        <v>7791</v>
      </c>
    </row>
    <row r="87" spans="1:1" x14ac:dyDescent="0.25">
      <c r="A87" s="2">
        <v>5572</v>
      </c>
    </row>
    <row r="88" spans="1:1" x14ac:dyDescent="0.25">
      <c r="A88" s="2">
        <v>6379</v>
      </c>
    </row>
    <row r="89" spans="1:1" x14ac:dyDescent="0.25">
      <c r="A89" s="2">
        <v>7863</v>
      </c>
    </row>
    <row r="90" spans="1:1" x14ac:dyDescent="0.25">
      <c r="A90" s="2">
        <v>7295</v>
      </c>
    </row>
    <row r="91" spans="1:1" x14ac:dyDescent="0.25">
      <c r="A91" s="2">
        <v>11495</v>
      </c>
    </row>
    <row r="92" spans="1:1" x14ac:dyDescent="0.25">
      <c r="A92" s="2">
        <v>6164</v>
      </c>
    </row>
    <row r="93" spans="1:1" x14ac:dyDescent="0.25">
      <c r="A93" s="2">
        <v>8227</v>
      </c>
    </row>
    <row r="94" spans="1:1" x14ac:dyDescent="0.25">
      <c r="A94" s="2">
        <v>6548</v>
      </c>
    </row>
    <row r="95" spans="1:1" x14ac:dyDescent="0.25">
      <c r="A95" s="2">
        <v>8372</v>
      </c>
    </row>
    <row r="96" spans="1:1" x14ac:dyDescent="0.25">
      <c r="A96" s="2">
        <v>8445</v>
      </c>
    </row>
    <row r="97" spans="1:1" x14ac:dyDescent="0.25">
      <c r="A97" s="2">
        <v>6370</v>
      </c>
    </row>
    <row r="98" spans="1:1" x14ac:dyDescent="0.25">
      <c r="A98" s="2">
        <v>8380</v>
      </c>
    </row>
    <row r="99" spans="1:1" x14ac:dyDescent="0.25">
      <c r="A99" s="2">
        <v>7012</v>
      </c>
    </row>
    <row r="100" spans="1:1" x14ac:dyDescent="0.25">
      <c r="A100" s="2">
        <v>6571</v>
      </c>
    </row>
    <row r="101" spans="1:1" x14ac:dyDescent="0.25">
      <c r="A101" s="2">
        <v>10280</v>
      </c>
    </row>
    <row r="102" spans="1:1" x14ac:dyDescent="0.25">
      <c r="A102" s="2">
        <v>11075</v>
      </c>
    </row>
    <row r="103" spans="1:1" x14ac:dyDescent="0.25">
      <c r="A103" s="2">
        <v>12602</v>
      </c>
    </row>
    <row r="104" spans="1:1" x14ac:dyDescent="0.25">
      <c r="A104" s="2">
        <v>5425</v>
      </c>
    </row>
    <row r="105" spans="1:1" x14ac:dyDescent="0.25">
      <c r="A105" s="2">
        <v>10483</v>
      </c>
    </row>
    <row r="106" spans="1:1" x14ac:dyDescent="0.25">
      <c r="A106" s="2">
        <v>6456</v>
      </c>
    </row>
    <row r="107" spans="1:1" x14ac:dyDescent="0.25">
      <c r="A107" s="2">
        <v>10845</v>
      </c>
    </row>
    <row r="108" spans="1:1" x14ac:dyDescent="0.25">
      <c r="A108" s="2">
        <v>9194</v>
      </c>
    </row>
    <row r="109" spans="1:1" x14ac:dyDescent="0.25">
      <c r="A109" s="2">
        <v>14927</v>
      </c>
    </row>
    <row r="110" spans="1:1" x14ac:dyDescent="0.25">
      <c r="A110" s="2">
        <v>9013</v>
      </c>
    </row>
    <row r="111" spans="1:1" x14ac:dyDescent="0.25">
      <c r="A111" s="2">
        <v>6058</v>
      </c>
    </row>
    <row r="112" spans="1:1" x14ac:dyDescent="0.25">
      <c r="A112" s="2">
        <v>8897</v>
      </c>
    </row>
    <row r="113" spans="1:1" x14ac:dyDescent="0.25">
      <c r="A113" s="2">
        <v>7834</v>
      </c>
    </row>
    <row r="114" spans="1:1" x14ac:dyDescent="0.25">
      <c r="A114" s="2">
        <v>8453</v>
      </c>
    </row>
    <row r="115" spans="1:1" x14ac:dyDescent="0.25">
      <c r="A115" s="2">
        <v>5750</v>
      </c>
    </row>
    <row r="116" spans="1:1" x14ac:dyDescent="0.25">
      <c r="A116" s="2">
        <v>9716</v>
      </c>
    </row>
    <row r="117" spans="1:1" x14ac:dyDescent="0.25">
      <c r="A117" s="2">
        <v>8083</v>
      </c>
    </row>
    <row r="118" spans="1:1" x14ac:dyDescent="0.25">
      <c r="A118" s="2">
        <v>4487</v>
      </c>
    </row>
    <row r="119" spans="1:1" x14ac:dyDescent="0.25">
      <c r="A119" s="2">
        <v>10779</v>
      </c>
    </row>
    <row r="120" spans="1:1" x14ac:dyDescent="0.25">
      <c r="A120" s="2">
        <v>7038</v>
      </c>
    </row>
    <row r="121" spans="1:1" x14ac:dyDescent="0.25">
      <c r="A121" s="2">
        <v>10392</v>
      </c>
    </row>
    <row r="122" spans="1:1" x14ac:dyDescent="0.25">
      <c r="A122" s="2">
        <v>4565</v>
      </c>
    </row>
    <row r="123" spans="1:1" x14ac:dyDescent="0.25">
      <c r="A123" s="2">
        <v>12336</v>
      </c>
    </row>
    <row r="124" spans="1:1" x14ac:dyDescent="0.25">
      <c r="A124" s="2">
        <v>10750</v>
      </c>
    </row>
    <row r="125" spans="1:1" x14ac:dyDescent="0.25">
      <c r="A125" s="2">
        <v>7464</v>
      </c>
    </row>
    <row r="126" spans="1:1" x14ac:dyDescent="0.25">
      <c r="A126" s="2">
        <v>18227</v>
      </c>
    </row>
    <row r="127" spans="1:1" x14ac:dyDescent="0.25">
      <c r="A127" s="2">
        <v>8742</v>
      </c>
    </row>
    <row r="128" spans="1:1" x14ac:dyDescent="0.25">
      <c r="A128" s="2">
        <v>8560</v>
      </c>
    </row>
    <row r="129" spans="1:1" x14ac:dyDescent="0.25">
      <c r="A129" s="2">
        <v>9581</v>
      </c>
    </row>
    <row r="130" spans="1:1" x14ac:dyDescent="0.25">
      <c r="A130" s="2">
        <v>10241</v>
      </c>
    </row>
    <row r="131" spans="1:1" x14ac:dyDescent="0.25">
      <c r="A131" s="2">
        <v>5404</v>
      </c>
    </row>
    <row r="132" spans="1:1" x14ac:dyDescent="0.25">
      <c r="A132" s="2">
        <v>5291</v>
      </c>
    </row>
    <row r="133" spans="1:1" x14ac:dyDescent="0.25">
      <c r="A133" s="2">
        <v>10387</v>
      </c>
    </row>
    <row r="134" spans="1:1" x14ac:dyDescent="0.25">
      <c r="A134" s="2">
        <v>8519</v>
      </c>
    </row>
    <row r="135" spans="1:1" x14ac:dyDescent="0.25">
      <c r="A135" s="2">
        <v>4872</v>
      </c>
    </row>
    <row r="136" spans="1:1" x14ac:dyDescent="0.25">
      <c r="A136" s="2">
        <v>7475</v>
      </c>
    </row>
    <row r="137" spans="1:1" x14ac:dyDescent="0.25">
      <c r="A137" s="2">
        <v>9568</v>
      </c>
    </row>
    <row r="138" spans="1:1" x14ac:dyDescent="0.25">
      <c r="A138" s="2">
        <v>9047</v>
      </c>
    </row>
    <row r="139" spans="1:1" x14ac:dyDescent="0.25">
      <c r="A139" s="2">
        <v>10130</v>
      </c>
    </row>
    <row r="140" spans="1:1" x14ac:dyDescent="0.25">
      <c r="A140" s="2">
        <v>7972</v>
      </c>
    </row>
    <row r="141" spans="1:1" x14ac:dyDescent="0.25">
      <c r="A141" s="2">
        <v>9828</v>
      </c>
    </row>
    <row r="142" spans="1:1" x14ac:dyDescent="0.25">
      <c r="A142" s="2">
        <v>8689</v>
      </c>
    </row>
    <row r="143" spans="1:1" x14ac:dyDescent="0.25">
      <c r="A143" s="2">
        <v>5283</v>
      </c>
    </row>
    <row r="144" spans="1:1" x14ac:dyDescent="0.25">
      <c r="A144" s="2">
        <v>8382</v>
      </c>
    </row>
    <row r="145" spans="1:1" x14ac:dyDescent="0.25">
      <c r="A145" s="2">
        <v>8568</v>
      </c>
    </row>
    <row r="146" spans="1:1" x14ac:dyDescent="0.25">
      <c r="A146" s="2">
        <v>10893</v>
      </c>
    </row>
    <row r="147" spans="1:1" x14ac:dyDescent="0.25">
      <c r="A147" s="2">
        <v>10130</v>
      </c>
    </row>
    <row r="148" spans="1:1" x14ac:dyDescent="0.25">
      <c r="A148" s="2">
        <v>11338</v>
      </c>
    </row>
    <row r="149" spans="1:1" x14ac:dyDescent="0.25">
      <c r="A149" s="2">
        <v>9996</v>
      </c>
    </row>
    <row r="150" spans="1:1" x14ac:dyDescent="0.25">
      <c r="A150" s="2">
        <v>7144</v>
      </c>
    </row>
    <row r="151" spans="1:1" x14ac:dyDescent="0.25">
      <c r="A151" s="2">
        <v>10826</v>
      </c>
    </row>
    <row r="152" spans="1:1" x14ac:dyDescent="0.25">
      <c r="A152" s="2">
        <v>10607</v>
      </c>
    </row>
    <row r="153" spans="1:1" x14ac:dyDescent="0.25">
      <c r="A153" s="2">
        <v>6901</v>
      </c>
    </row>
    <row r="154" spans="1:1" x14ac:dyDescent="0.25">
      <c r="A154" s="2">
        <v>8392</v>
      </c>
    </row>
    <row r="155" spans="1:1" x14ac:dyDescent="0.25">
      <c r="A155" s="2">
        <v>10751</v>
      </c>
    </row>
    <row r="156" spans="1:1" x14ac:dyDescent="0.25">
      <c r="A156" s="2">
        <v>8658</v>
      </c>
    </row>
    <row r="157" spans="1:1" x14ac:dyDescent="0.25">
      <c r="A157" s="2">
        <v>8828</v>
      </c>
    </row>
    <row r="158" spans="1:1" x14ac:dyDescent="0.25">
      <c r="A158" s="2">
        <v>10975</v>
      </c>
    </row>
    <row r="159" spans="1:1" x14ac:dyDescent="0.25">
      <c r="A159" s="2">
        <v>11335</v>
      </c>
    </row>
    <row r="160" spans="1:1" x14ac:dyDescent="0.25">
      <c r="A160" s="2">
        <v>9758</v>
      </c>
    </row>
    <row r="161" spans="1:1" x14ac:dyDescent="0.25">
      <c r="A161" s="2">
        <v>7839</v>
      </c>
    </row>
    <row r="162" spans="1:1" x14ac:dyDescent="0.25">
      <c r="A162" s="2">
        <v>9373</v>
      </c>
    </row>
    <row r="163" spans="1:1" x14ac:dyDescent="0.25">
      <c r="A163" s="2">
        <v>10735</v>
      </c>
    </row>
    <row r="164" spans="1:1" x14ac:dyDescent="0.25">
      <c r="A164" s="2">
        <v>7118</v>
      </c>
    </row>
    <row r="165" spans="1:1" x14ac:dyDescent="0.25">
      <c r="A165" s="2">
        <v>9240</v>
      </c>
    </row>
    <row r="166" spans="1:1" x14ac:dyDescent="0.25">
      <c r="A166" s="2">
        <v>5009</v>
      </c>
    </row>
    <row r="167" spans="1:1" x14ac:dyDescent="0.25">
      <c r="A167" s="2">
        <v>6588</v>
      </c>
    </row>
    <row r="168" spans="1:1" x14ac:dyDescent="0.25">
      <c r="A168" s="2">
        <v>13355</v>
      </c>
    </row>
    <row r="169" spans="1:1" x14ac:dyDescent="0.25">
      <c r="A169" s="2">
        <v>11285</v>
      </c>
    </row>
    <row r="170" spans="1:1" x14ac:dyDescent="0.25">
      <c r="A170" s="2">
        <v>7551</v>
      </c>
    </row>
    <row r="171" spans="1:1" x14ac:dyDescent="0.25">
      <c r="A171" s="2">
        <v>5915</v>
      </c>
    </row>
    <row r="172" spans="1:1" x14ac:dyDescent="0.25">
      <c r="A172" s="2">
        <v>8733</v>
      </c>
    </row>
    <row r="173" spans="1:1" x14ac:dyDescent="0.25">
      <c r="A173" s="2">
        <v>7780</v>
      </c>
    </row>
    <row r="174" spans="1:1" x14ac:dyDescent="0.25">
      <c r="A174" s="2">
        <v>11034</v>
      </c>
    </row>
    <row r="175" spans="1:1" x14ac:dyDescent="0.25">
      <c r="A175" s="2">
        <v>6546</v>
      </c>
    </row>
    <row r="176" spans="1:1" x14ac:dyDescent="0.25">
      <c r="A176" s="2">
        <v>7893</v>
      </c>
    </row>
    <row r="177" spans="1:1" x14ac:dyDescent="0.25">
      <c r="A177" s="2">
        <v>7157</v>
      </c>
    </row>
    <row r="178" spans="1:1" x14ac:dyDescent="0.25">
      <c r="A178" s="2">
        <v>5012</v>
      </c>
    </row>
    <row r="179" spans="1:1" x14ac:dyDescent="0.25">
      <c r="A179" s="2">
        <v>12816</v>
      </c>
    </row>
    <row r="180" spans="1:1" x14ac:dyDescent="0.25">
      <c r="A180" s="2">
        <v>10635</v>
      </c>
    </row>
    <row r="181" spans="1:1" x14ac:dyDescent="0.25">
      <c r="A181" s="2">
        <v>9708</v>
      </c>
    </row>
    <row r="182" spans="1:1" x14ac:dyDescent="0.25">
      <c r="A182" s="2">
        <v>8398</v>
      </c>
    </row>
    <row r="183" spans="1:1" x14ac:dyDescent="0.25">
      <c r="A183" s="2">
        <v>6755</v>
      </c>
    </row>
    <row r="184" spans="1:1" x14ac:dyDescent="0.25">
      <c r="A184" s="2">
        <v>5588</v>
      </c>
    </row>
    <row r="185" spans="1:1" x14ac:dyDescent="0.25">
      <c r="A185" s="2">
        <v>8190</v>
      </c>
    </row>
    <row r="186" spans="1:1" x14ac:dyDescent="0.25">
      <c r="A186" s="2">
        <v>7958</v>
      </c>
    </row>
    <row r="187" spans="1:1" x14ac:dyDescent="0.25">
      <c r="A187" s="2">
        <v>4957</v>
      </c>
    </row>
    <row r="188" spans="1:1" x14ac:dyDescent="0.25">
      <c r="A188" s="2">
        <v>8074</v>
      </c>
    </row>
    <row r="189" spans="1:1" x14ac:dyDescent="0.25">
      <c r="A189" s="2">
        <v>9660</v>
      </c>
    </row>
    <row r="190" spans="1:1" x14ac:dyDescent="0.25">
      <c r="A190" s="2">
        <v>11094</v>
      </c>
    </row>
    <row r="191" spans="1:1" x14ac:dyDescent="0.25">
      <c r="A191" s="2">
        <v>9772</v>
      </c>
    </row>
    <row r="192" spans="1:1" x14ac:dyDescent="0.25">
      <c r="A192" s="2">
        <v>8592</v>
      </c>
    </row>
    <row r="193" spans="1:1" x14ac:dyDescent="0.25">
      <c r="A193" s="2">
        <v>16191</v>
      </c>
    </row>
    <row r="194" spans="1:1" x14ac:dyDescent="0.25">
      <c r="A194" s="2">
        <v>5904</v>
      </c>
    </row>
    <row r="195" spans="1:1" x14ac:dyDescent="0.25">
      <c r="A195" s="2">
        <v>6708</v>
      </c>
    </row>
    <row r="196" spans="1:1" x14ac:dyDescent="0.25">
      <c r="A196" s="2">
        <v>13443</v>
      </c>
    </row>
    <row r="197" spans="1:1" x14ac:dyDescent="0.25">
      <c r="A197" s="2">
        <v>6784</v>
      </c>
    </row>
    <row r="198" spans="1:1" x14ac:dyDescent="0.25">
      <c r="A198" s="2">
        <v>10136</v>
      </c>
    </row>
    <row r="199" spans="1:1" x14ac:dyDescent="0.25">
      <c r="A199" s="2">
        <v>3824</v>
      </c>
    </row>
    <row r="200" spans="1:1" x14ac:dyDescent="0.25">
      <c r="A200" s="2">
        <v>10260</v>
      </c>
    </row>
    <row r="201" spans="1:1" x14ac:dyDescent="0.25">
      <c r="A201" s="2">
        <v>11177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D15" sqref="D15"/>
    </sheetView>
  </sheetViews>
  <sheetFormatPr defaultRowHeight="15.75" x14ac:dyDescent="0.25"/>
  <cols>
    <col min="1" max="1" width="12.42578125" style="1" bestFit="1" customWidth="1"/>
    <col min="2" max="2" width="9.140625" style="1"/>
    <col min="3" max="3" width="26" style="1" customWidth="1"/>
    <col min="4" max="5" width="9.140625" style="1"/>
    <col min="6" max="6" width="25.42578125" style="1" customWidth="1"/>
    <col min="7" max="16384" width="9.140625" style="1"/>
  </cols>
  <sheetData>
    <row r="1" spans="1:4" x14ac:dyDescent="0.25">
      <c r="A1" s="2" t="s">
        <v>4</v>
      </c>
    </row>
    <row r="2" spans="1:4" x14ac:dyDescent="0.25">
      <c r="A2" s="2">
        <v>5263</v>
      </c>
      <c r="C2" s="4" t="s">
        <v>90</v>
      </c>
      <c r="D2" s="4">
        <f t="array" ref="D2">COUNT(A2:A17)</f>
        <v>16</v>
      </c>
    </row>
    <row r="3" spans="1:4" x14ac:dyDescent="0.25">
      <c r="A3" s="2">
        <v>6064</v>
      </c>
      <c r="C3" s="4" t="s">
        <v>68</v>
      </c>
      <c r="D3" s="4">
        <f>D2-1</f>
        <v>15</v>
      </c>
    </row>
    <row r="4" spans="1:4" x14ac:dyDescent="0.25">
      <c r="A4" s="2">
        <v>8314</v>
      </c>
      <c r="C4" s="4" t="s">
        <v>91</v>
      </c>
      <c r="D4" s="4">
        <f t="array" ref="D4">_xlfn.STDEV.S(A2:A17)</f>
        <v>2922.0816752217361</v>
      </c>
    </row>
    <row r="5" spans="1:4" x14ac:dyDescent="0.25">
      <c r="A5" s="2">
        <v>13995</v>
      </c>
      <c r="C5" s="4" t="s">
        <v>92</v>
      </c>
      <c r="D5" s="4">
        <f>_xlfn.VAR.S(A2:A17)</f>
        <v>8538561.3166666664</v>
      </c>
    </row>
    <row r="6" spans="1:4" x14ac:dyDescent="0.25">
      <c r="A6" s="2">
        <v>4822</v>
      </c>
    </row>
    <row r="7" spans="1:4" x14ac:dyDescent="0.25">
      <c r="A7" s="2">
        <v>5651</v>
      </c>
      <c r="C7" s="1" t="s">
        <v>93</v>
      </c>
    </row>
    <row r="8" spans="1:4" x14ac:dyDescent="0.25">
      <c r="A8" s="2">
        <v>15344</v>
      </c>
      <c r="C8" s="1" t="s">
        <v>94</v>
      </c>
    </row>
    <row r="9" spans="1:4" x14ac:dyDescent="0.25">
      <c r="A9" s="2">
        <v>8492</v>
      </c>
    </row>
    <row r="10" spans="1:4" x14ac:dyDescent="0.25">
      <c r="A10" s="2">
        <v>8565</v>
      </c>
      <c r="C10" s="4" t="s">
        <v>40</v>
      </c>
      <c r="D10" s="4">
        <f t="array" ref="D10">COUNT(A2:A17)</f>
        <v>16</v>
      </c>
    </row>
    <row r="11" spans="1:4" x14ac:dyDescent="0.25">
      <c r="A11" s="2">
        <v>7185</v>
      </c>
      <c r="C11" s="4" t="s">
        <v>69</v>
      </c>
      <c r="D11" s="4">
        <f>0.03</f>
        <v>0.03</v>
      </c>
    </row>
    <row r="12" spans="1:4" ht="19.5" x14ac:dyDescent="0.3">
      <c r="A12" s="2">
        <v>10457</v>
      </c>
      <c r="C12" s="18" t="s">
        <v>63</v>
      </c>
      <c r="D12" s="4">
        <f>_xlfn.CHISQ.INV(D11,D3)</f>
        <v>6.503224956429535</v>
      </c>
    </row>
    <row r="13" spans="1:4" x14ac:dyDescent="0.25">
      <c r="A13" s="2">
        <v>8959</v>
      </c>
      <c r="C13" s="4" t="s">
        <v>96</v>
      </c>
      <c r="D13" s="4">
        <v>3100</v>
      </c>
    </row>
    <row r="14" spans="1:4" x14ac:dyDescent="0.25">
      <c r="A14" s="2">
        <v>8821</v>
      </c>
      <c r="C14" s="4" t="s">
        <v>95</v>
      </c>
      <c r="D14" s="4">
        <f>D13*D13</f>
        <v>9610000</v>
      </c>
    </row>
    <row r="15" spans="1:4" x14ac:dyDescent="0.25">
      <c r="A15" s="2">
        <v>6544</v>
      </c>
      <c r="C15" s="4" t="s">
        <v>97</v>
      </c>
      <c r="D15" s="4">
        <f>D5</f>
        <v>8538561.3166666664</v>
      </c>
    </row>
    <row r="16" spans="1:4" x14ac:dyDescent="0.25">
      <c r="A16" s="2">
        <v>9191</v>
      </c>
      <c r="C16" s="4" t="s">
        <v>98</v>
      </c>
      <c r="D16" s="4">
        <f>D3*D15/D14</f>
        <v>13.327619120707597</v>
      </c>
    </row>
    <row r="17" spans="1:8" x14ac:dyDescent="0.25">
      <c r="A17" s="2">
        <v>10231</v>
      </c>
      <c r="C17" s="4" t="s">
        <v>74</v>
      </c>
      <c r="D17" s="4">
        <f>_xlfn.CHISQ.DIST(D16,D3,1)</f>
        <v>0.42299120275884777</v>
      </c>
    </row>
    <row r="19" spans="1:8" x14ac:dyDescent="0.25">
      <c r="C19" s="24" t="s">
        <v>99</v>
      </c>
      <c r="D19" s="8"/>
      <c r="H19" s="8"/>
    </row>
    <row r="20" spans="1:8" ht="19.5" x14ac:dyDescent="0.3">
      <c r="C20" s="25" t="s">
        <v>100</v>
      </c>
      <c r="D20" s="8"/>
      <c r="H20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1</vt:lpstr>
      <vt:lpstr>Sales 2</vt:lpstr>
      <vt:lpstr>Sales 3</vt:lpstr>
      <vt:lpstr>Sales 4</vt:lpstr>
      <vt:lpstr>Sales 5</vt:lpstr>
      <vt:lpstr>Sales 6</vt:lpstr>
      <vt:lpstr>Sales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Rahul</cp:lastModifiedBy>
  <dcterms:created xsi:type="dcterms:W3CDTF">2017-03-07T21:09:03Z</dcterms:created>
  <dcterms:modified xsi:type="dcterms:W3CDTF">2018-12-04T22:56:52Z</dcterms:modified>
</cp:coreProperties>
</file>