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Northeastern University\Quarter 3\Probability Theory &amp; Statistics\Week 5\"/>
    </mc:Choice>
  </mc:AlternateContent>
  <xr:revisionPtr revIDLastSave="0" documentId="10_ncr:100000_{89344261-A4D1-4C09-8170-D48C7EEA4471}" xr6:coauthVersionLast="31" xr6:coauthVersionMax="31" xr10:uidLastSave="{00000000-0000-0000-0000-000000000000}"/>
  <bookViews>
    <workbookView xWindow="0" yWindow="0" windowWidth="20490" windowHeight="7095" xr2:uid="{00000000-000D-0000-FFFF-FFFF00000000}"/>
  </bookViews>
  <sheets>
    <sheet name="Sales I" sheetId="3" r:id="rId1"/>
    <sheet name="Sales II" sheetId="8" r:id="rId2"/>
    <sheet name="Sales III" sheetId="2" r:id="rId3"/>
    <sheet name="Sales IV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6" l="1"/>
  <c r="G13" i="6"/>
  <c r="G9" i="6" a="1"/>
  <c r="G9" i="6" s="1"/>
  <c r="H31" i="6" s="1"/>
  <c r="G8" i="6"/>
  <c r="G31" i="6" s="1"/>
  <c r="G7" i="6"/>
  <c r="H29" i="6" s="1"/>
  <c r="H30" i="6" s="1"/>
  <c r="G6" i="6"/>
  <c r="G12" i="6" s="1"/>
  <c r="G16" i="6" s="1"/>
  <c r="G35" i="6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F26" i="8"/>
  <c r="F24" i="8"/>
  <c r="F23" i="8"/>
  <c r="F22" i="8"/>
  <c r="F18" i="8"/>
  <c r="F17" i="8"/>
  <c r="F9" i="8"/>
  <c r="F8" i="8"/>
  <c r="F7" i="8"/>
  <c r="F6" i="8"/>
  <c r="F5" i="8"/>
  <c r="F4" i="8"/>
  <c r="F3" i="8"/>
  <c r="F16" i="8"/>
  <c r="F15" i="8"/>
  <c r="F14" i="8" a="1"/>
  <c r="F14" i="8" s="1"/>
  <c r="F13" i="8" a="1"/>
  <c r="F13" i="8" s="1"/>
  <c r="I10" i="2" l="1"/>
  <c r="I9" i="2"/>
  <c r="I7" i="2" a="1"/>
  <c r="I7" i="2" s="1"/>
  <c r="I8" i="2" s="1"/>
  <c r="G11" i="6"/>
  <c r="G29" i="6"/>
  <c r="G30" i="6" s="1"/>
  <c r="P40" i="3"/>
  <c r="P39" i="3"/>
  <c r="P38" i="3"/>
  <c r="Q37" i="3"/>
  <c r="P37" i="3"/>
  <c r="Q35" i="3"/>
  <c r="Q34" i="3"/>
  <c r="P35" i="3"/>
  <c r="P34" i="3"/>
  <c r="K33" i="3"/>
  <c r="J33" i="3"/>
  <c r="P13" i="3"/>
  <c r="P12" i="3" a="1"/>
  <c r="P12" i="3" s="1"/>
  <c r="K21" i="3"/>
  <c r="J35" i="3" s="1"/>
  <c r="J9" i="3"/>
  <c r="K32" i="3" s="1"/>
  <c r="F12" i="3"/>
  <c r="F11" i="3"/>
  <c r="F10" i="3" a="1"/>
  <c r="F10" i="3" s="1"/>
  <c r="J8" i="3" s="1"/>
  <c r="I14" i="2" l="1"/>
  <c r="I19" i="2" s="1"/>
  <c r="I15" i="2"/>
  <c r="I11" i="2"/>
  <c r="I12" i="2" s="1"/>
  <c r="G14" i="6"/>
  <c r="G33" i="6" s="1"/>
  <c r="G32" i="6"/>
  <c r="J32" i="3"/>
  <c r="P8" i="3"/>
  <c r="P9" i="3"/>
  <c r="I17" i="2" l="1"/>
  <c r="I18" i="2"/>
  <c r="F8" i="3"/>
  <c r="J13" i="3" s="1"/>
  <c r="K34" i="3" s="1"/>
  <c r="F7" i="3"/>
  <c r="F6" i="3" a="1"/>
  <c r="F6" i="3" s="1"/>
  <c r="J11" i="3" s="1"/>
  <c r="F5" i="3" a="1"/>
  <c r="F5" i="3" s="1"/>
  <c r="J10" i="3" s="1"/>
  <c r="J12" i="3" l="1"/>
  <c r="J34" i="3" s="1"/>
  <c r="F9" i="3"/>
  <c r="P10" i="3"/>
  <c r="J31" i="3"/>
  <c r="K31" i="3"/>
  <c r="P11" i="3"/>
  <c r="P16" i="3" s="1"/>
  <c r="Q2" i="6"/>
  <c r="P3" i="6"/>
  <c r="Q3" i="6" s="1"/>
  <c r="P15" i="3" l="1"/>
  <c r="P17" i="3" s="1"/>
  <c r="Q24" i="3" s="1"/>
  <c r="P14" i="3"/>
  <c r="P20" i="3" s="1"/>
  <c r="P21" i="3" s="1"/>
  <c r="J14" i="3"/>
  <c r="J17" i="3" s="1"/>
  <c r="F13" i="3"/>
  <c r="P4" i="6"/>
  <c r="J36" i="3" l="1"/>
  <c r="J18" i="3"/>
  <c r="J37" i="3" s="1"/>
  <c r="F15" i="3"/>
  <c r="F14" i="3"/>
  <c r="Q4" i="6"/>
  <c r="P5" i="6"/>
  <c r="Q5" i="6" l="1"/>
  <c r="P6" i="6"/>
  <c r="Q6" i="6" l="1"/>
  <c r="P7" i="6"/>
  <c r="Q7" i="6" l="1"/>
  <c r="P8" i="6"/>
  <c r="Q8" i="6" l="1"/>
  <c r="P9" i="6"/>
  <c r="Q9" i="6" l="1"/>
  <c r="P10" i="6"/>
  <c r="Q10" i="6" l="1"/>
  <c r="P11" i="6"/>
  <c r="Q11" i="6" l="1"/>
  <c r="P12" i="6"/>
  <c r="Q12" i="6" l="1"/>
  <c r="P13" i="6"/>
  <c r="Q13" i="6" l="1"/>
  <c r="P14" i="6"/>
  <c r="Q14" i="6" l="1"/>
  <c r="P15" i="6"/>
  <c r="Q15" i="6" l="1"/>
  <c r="P16" i="6"/>
  <c r="Q16" i="6" l="1"/>
  <c r="P17" i="6"/>
  <c r="Q17" i="6" l="1"/>
  <c r="P18" i="6"/>
  <c r="Q18" i="6" l="1"/>
  <c r="P19" i="6"/>
  <c r="Q19" i="6" l="1"/>
  <c r="P20" i="6"/>
  <c r="Q20" i="6" l="1"/>
  <c r="P21" i="6"/>
  <c r="Q21" i="6" l="1"/>
  <c r="P22" i="6"/>
  <c r="Q22" i="6" l="1"/>
  <c r="P23" i="6"/>
  <c r="Q23" i="6" l="1"/>
  <c r="P24" i="6"/>
  <c r="Q24" i="6" l="1"/>
  <c r="P25" i="6"/>
  <c r="Q25" i="6" l="1"/>
  <c r="P26" i="6"/>
  <c r="Q26" i="6" s="1"/>
</calcChain>
</file>

<file path=xl/sharedStrings.xml><?xml version="1.0" encoding="utf-8"?>
<sst xmlns="http://schemas.openxmlformats.org/spreadsheetml/2006/main" count="197" uniqueCount="128">
  <si>
    <t>Sales</t>
  </si>
  <si>
    <t>Competition</t>
  </si>
  <si>
    <t xml:space="preserve"> </t>
  </si>
  <si>
    <t>n1</t>
  </si>
  <si>
    <t>n2</t>
  </si>
  <si>
    <t>sampling Error</t>
  </si>
  <si>
    <t>Sample 1 mean</t>
  </si>
  <si>
    <t xml:space="preserve">Sample 2 mean </t>
  </si>
  <si>
    <t>Zc</t>
  </si>
  <si>
    <t>Test Statistic Z</t>
  </si>
  <si>
    <t>P-value:</t>
  </si>
  <si>
    <t>x</t>
  </si>
  <si>
    <t>P value</t>
  </si>
  <si>
    <t>Test whether there is a difference between the average sales (Use alpha = 0.02)</t>
  </si>
  <si>
    <t xml:space="preserve">Difference D = X1 - X2 </t>
  </si>
  <si>
    <t>Sample 1 size  n1</t>
  </si>
  <si>
    <t>Sample 2 size  n2</t>
  </si>
  <si>
    <t>Sample 1 Success  X1</t>
  </si>
  <si>
    <t>Sample 2 Success  X2</t>
  </si>
  <si>
    <t>q-Bar</t>
  </si>
  <si>
    <t>p-Bar: Pooled Estimate for proportions</t>
  </si>
  <si>
    <t>Test Statistic Z:</t>
  </si>
  <si>
    <t>Standard Error</t>
  </si>
  <si>
    <t>f(x)</t>
  </si>
  <si>
    <t>DF1</t>
  </si>
  <si>
    <t>DF2</t>
  </si>
  <si>
    <t>P-value</t>
  </si>
  <si>
    <t>Critical F value</t>
  </si>
  <si>
    <t>Our Company's Sales</t>
  </si>
  <si>
    <t>Competition Sales</t>
  </si>
  <si>
    <t>Question 1 - Part (i)</t>
  </si>
  <si>
    <t xml:space="preserve">Conclusion: </t>
  </si>
  <si>
    <t>CI Lower Limit</t>
  </si>
  <si>
    <t>CI Upper Limit</t>
  </si>
  <si>
    <t xml:space="preserve">Excel Data Analysis Output : </t>
  </si>
  <si>
    <t>Question 1 - Part (ii)</t>
  </si>
  <si>
    <t>Question 1 - Part (iii)</t>
  </si>
  <si>
    <t xml:space="preserve">Use alpha = 0.05 to test the hypothsis that our </t>
  </si>
  <si>
    <t>average sales is more than the competition's.</t>
  </si>
  <si>
    <t>Hypotheses:</t>
  </si>
  <si>
    <t>Critical value(s) for alpha=0.05:</t>
  </si>
  <si>
    <t xml:space="preserve">Hypotheses: </t>
  </si>
  <si>
    <t>Critical value(s) for alpha =0.10</t>
  </si>
  <si>
    <t>Sample</t>
  </si>
  <si>
    <t>Conclusion:</t>
  </si>
  <si>
    <t xml:space="preserve"> Our Sales (sample 1)</t>
  </si>
  <si>
    <t>Competition's Sales  (sample 2)</t>
  </si>
  <si>
    <t>Question 2 - Part (i)</t>
  </si>
  <si>
    <t>Sample 1 Proportion</t>
  </si>
  <si>
    <t>Sample 2 proportion</t>
  </si>
  <si>
    <t>CI Lower Limit for  p1 - p2</t>
  </si>
  <si>
    <t>CI Upper Limit  for p1 - p2</t>
  </si>
  <si>
    <t>HA:</t>
  </si>
  <si>
    <t>Ho:</t>
  </si>
  <si>
    <t xml:space="preserve">Question 3 </t>
  </si>
  <si>
    <t xml:space="preserve">Manual Calculations: </t>
  </si>
  <si>
    <t>Test statistic</t>
  </si>
  <si>
    <t xml:space="preserve">Question 4 </t>
  </si>
  <si>
    <t xml:space="preserve">  test statistic</t>
  </si>
  <si>
    <t xml:space="preserve">Question 3  </t>
  </si>
  <si>
    <t xml:space="preserve">Question 4  </t>
  </si>
  <si>
    <t>Margin of Error E</t>
  </si>
  <si>
    <t>Test Statistic T</t>
  </si>
  <si>
    <t xml:space="preserve"> µ1-µ2&gt;0</t>
  </si>
  <si>
    <t xml:space="preserve"> µ1-µ2&lt;=0</t>
  </si>
  <si>
    <t>Degree of freedom</t>
  </si>
  <si>
    <t>(s1^2/n1)</t>
  </si>
  <si>
    <t>(s2^2/n2)</t>
  </si>
  <si>
    <t>ALPHA</t>
  </si>
  <si>
    <t>SAMPLE SIZE</t>
  </si>
  <si>
    <t>SAMPLE MEAN</t>
  </si>
  <si>
    <t>STANDARD DEVIATION</t>
  </si>
  <si>
    <t>VARIANCE</t>
  </si>
  <si>
    <t>z-critical</t>
  </si>
  <si>
    <t>z-test</t>
  </si>
  <si>
    <t>p-value</t>
  </si>
  <si>
    <t>SAMPLE 1</t>
  </si>
  <si>
    <t>SAMPLE 2</t>
  </si>
  <si>
    <t>98% CI for µ1 -  µ2</t>
  </si>
  <si>
    <t>Assume σ1 = 1700  and  σ2 = 2700</t>
  </si>
  <si>
    <t>Assume σ1 and  σ2  are unequal</t>
  </si>
  <si>
    <r>
      <t xml:space="preserve"> (σ1)</t>
    </r>
    <r>
      <rPr>
        <vertAlign val="superscript"/>
        <sz val="12"/>
        <color theme="1"/>
        <rFont val="Times New Roman"/>
        <family val="1"/>
      </rPr>
      <t>2</t>
    </r>
  </si>
  <si>
    <r>
      <t xml:space="preserve"> (σ2)</t>
    </r>
    <r>
      <rPr>
        <vertAlign val="superscript"/>
        <sz val="12"/>
        <color theme="1"/>
        <rFont val="Times New Roman"/>
        <family val="1"/>
      </rPr>
      <t>2</t>
    </r>
  </si>
  <si>
    <r>
      <t xml:space="preserve"> (s1)</t>
    </r>
    <r>
      <rPr>
        <vertAlign val="superscript"/>
        <sz val="12"/>
        <color theme="1"/>
        <rFont val="Times New Roman"/>
        <family val="1"/>
      </rPr>
      <t>2</t>
    </r>
  </si>
  <si>
    <r>
      <t xml:space="preserve"> (s2)</t>
    </r>
    <r>
      <rPr>
        <vertAlign val="superscript"/>
        <sz val="12"/>
        <color theme="1"/>
        <rFont val="Times New Roman"/>
        <family val="1"/>
      </rPr>
      <t>2</t>
    </r>
  </si>
  <si>
    <t>Unknown</t>
  </si>
  <si>
    <t>t-critical</t>
  </si>
  <si>
    <t>t-test statistic</t>
  </si>
  <si>
    <t>p1-p2&lt;=0</t>
  </si>
  <si>
    <t>p1-p2&gt;0</t>
  </si>
  <si>
    <t>Fail to reject null hypothesis because z(test-statistic) &lt;  z(critical)</t>
  </si>
  <si>
    <t>Alpha</t>
  </si>
  <si>
    <t>Fail to reject null hypothesis because p-value &gt; alpha</t>
  </si>
  <si>
    <t>Fail to reject null hypothesis because t(test-statistic) &lt; t(critical)</t>
  </si>
  <si>
    <t>Sample size(n1=n2=n)</t>
  </si>
  <si>
    <t>Degrees of freedom</t>
  </si>
  <si>
    <t>Degrees of freedom (n-1)</t>
  </si>
  <si>
    <t>Mean Difference</t>
  </si>
  <si>
    <t>Srandard deviation of difference</t>
  </si>
  <si>
    <t>Standard error</t>
  </si>
  <si>
    <t>Test statistic(t)</t>
  </si>
  <si>
    <t>Critical t(tc1)</t>
  </si>
  <si>
    <t>Critical t(tc2)</t>
  </si>
  <si>
    <t>Fail to reject null hypothesis because p-value &gt; alpha &amp; t(test-statistic) &lt; tc1</t>
  </si>
  <si>
    <t>NULL HYPOTHESIS (H0)</t>
  </si>
  <si>
    <t>ALTERNATE HYPOTHESIS (HA)</t>
  </si>
  <si>
    <t>µD=µ0</t>
  </si>
  <si>
    <t>µD≠µ0</t>
  </si>
  <si>
    <t>Variance 1(s1^2)</t>
  </si>
  <si>
    <t>Variance 2(s2^2)</t>
  </si>
  <si>
    <t xml:space="preserve">Ho:  </t>
  </si>
  <si>
    <t xml:space="preserve"> σ1 = σ2 or σ1/σ2 = 1</t>
  </si>
  <si>
    <t>σ1≠σ2 or σ1/σ2 ≠ 1</t>
  </si>
  <si>
    <t>We fail to reject H0 because the p-value &gt; alpha &amp;</t>
  </si>
  <si>
    <t xml:space="preserve"> f (critical) &gt; f (test-statistic)</t>
  </si>
  <si>
    <t>Parameters</t>
  </si>
  <si>
    <t>Sample 1</t>
  </si>
  <si>
    <t>Sample 2</t>
  </si>
  <si>
    <t>Size</t>
  </si>
  <si>
    <t>Variance</t>
  </si>
  <si>
    <t>f-test statistic</t>
  </si>
  <si>
    <t>alpha</t>
  </si>
  <si>
    <t>f-critical</t>
  </si>
  <si>
    <t>Result</t>
  </si>
  <si>
    <t>REJECT H0</t>
  </si>
  <si>
    <t>Alpha-value</t>
  </si>
  <si>
    <t>We fail to reject the null hypothesis because the value of z(test-statistic) &lt; z(critical) &amp; the   p-value &gt; alpha</t>
  </si>
  <si>
    <t>Critical value at α 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</si>
</sst>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/>
    <xf numFmtId="167" fontId="2" fillId="0" borderId="2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5" borderId="0" xfId="0" applyFont="1" applyFill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165" fontId="2" fillId="0" borderId="7" xfId="1" applyNumberFormat="1" applyFont="1" applyBorder="1"/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5" borderId="0" xfId="0" applyFont="1" applyFill="1" applyAlignment="1">
      <alignment horizontal="right"/>
    </xf>
    <xf numFmtId="0" fontId="3" fillId="5" borderId="2" xfId="0" applyFont="1" applyFill="1" applyBorder="1" applyAlignment="1">
      <alignment horizontal="center"/>
    </xf>
    <xf numFmtId="0" fontId="2" fillId="0" borderId="12" xfId="0" applyFont="1" applyBorder="1"/>
    <xf numFmtId="167" fontId="2" fillId="0" borderId="2" xfId="0" applyNumberFormat="1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7" fontId="3" fillId="5" borderId="2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/>
    <xf numFmtId="0" fontId="3" fillId="0" borderId="2" xfId="0" applyFont="1" applyBorder="1" applyAlignment="1">
      <alignment horizontal="center"/>
    </xf>
    <xf numFmtId="166" fontId="3" fillId="2" borderId="2" xfId="0" applyNumberFormat="1" applyFont="1" applyFill="1" applyBorder="1"/>
    <xf numFmtId="168" fontId="3" fillId="2" borderId="2" xfId="0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167" fontId="3" fillId="7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10" fontId="2" fillId="0" borderId="2" xfId="2" applyNumberFormat="1" applyFont="1" applyBorder="1"/>
    <xf numFmtId="0" fontId="3" fillId="5" borderId="2" xfId="0" applyFont="1" applyFill="1" applyBorder="1" applyAlignment="1">
      <alignment horizontal="right"/>
    </xf>
    <xf numFmtId="10" fontId="3" fillId="5" borderId="2" xfId="2" applyNumberFormat="1" applyFont="1" applyFill="1" applyBorder="1"/>
    <xf numFmtId="166" fontId="3" fillId="5" borderId="2" xfId="0" applyNumberFormat="1" applyFont="1" applyFill="1" applyBorder="1"/>
    <xf numFmtId="168" fontId="3" fillId="5" borderId="2" xfId="0" applyNumberFormat="1" applyFont="1" applyFill="1" applyBorder="1"/>
    <xf numFmtId="0" fontId="2" fillId="5" borderId="2" xfId="0" applyFont="1" applyFill="1" applyBorder="1" applyAlignment="1">
      <alignment horizontal="right"/>
    </xf>
    <xf numFmtId="0" fontId="2" fillId="5" borderId="2" xfId="0" applyFont="1" applyFill="1" applyBorder="1"/>
    <xf numFmtId="0" fontId="2" fillId="5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5" borderId="2" xfId="0" applyFont="1" applyFill="1" applyBorder="1"/>
    <xf numFmtId="0" fontId="2" fillId="0" borderId="0" xfId="0" applyFont="1" applyAlignment="1">
      <alignment horizontal="left"/>
    </xf>
    <xf numFmtId="0" fontId="3" fillId="0" borderId="2" xfId="0" applyFont="1" applyBorder="1"/>
    <xf numFmtId="0" fontId="5" fillId="0" borderId="0" xfId="0" applyFont="1"/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168" fontId="3" fillId="3" borderId="2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2" fontId="3" fillId="4" borderId="2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8" fontId="2" fillId="0" borderId="13" xfId="0" applyNumberFormat="1" applyFont="1" applyBorder="1" applyAlignment="1">
      <alignment horizontal="center"/>
    </xf>
    <xf numFmtId="168" fontId="2" fillId="0" borderId="14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0" borderId="14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</cellXfs>
  <cellStyles count="4">
    <cellStyle name="Comma" xfId="1" builtinId="3"/>
    <cellStyle name="Comma 2" xfId="3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'Sales IV'!$P$2:$P$26</c:f>
              <c:numCache>
                <c:formatCode>General</c:formatCode>
                <c:ptCount val="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</c:numCache>
            </c:numRef>
          </c:xVal>
          <c:yVal>
            <c:numRef>
              <c:f>'Sales IV'!$Q$2:$Q$26</c:f>
              <c:numCache>
                <c:formatCode>General</c:formatCode>
                <c:ptCount val="25"/>
                <c:pt idx="0">
                  <c:v>0</c:v>
                </c:pt>
                <c:pt idx="1">
                  <c:v>0.28450947518162917</c:v>
                </c:pt>
                <c:pt idx="2">
                  <c:v>0.50087922695995313</c:v>
                </c:pt>
                <c:pt idx="3">
                  <c:v>0.59924280173261224</c:v>
                </c:pt>
                <c:pt idx="4">
                  <c:v>0.62368084634681853</c:v>
                </c:pt>
                <c:pt idx="5">
                  <c:v>0.607992116609684</c:v>
                </c:pt>
                <c:pt idx="6">
                  <c:v>0.57258338545887244</c:v>
                </c:pt>
                <c:pt idx="7">
                  <c:v>0.52896193583620266</c:v>
                </c:pt>
                <c:pt idx="8">
                  <c:v>0.48337377620174155</c:v>
                </c:pt>
                <c:pt idx="9">
                  <c:v>0.43906785725139275</c:v>
                </c:pt>
                <c:pt idx="10">
                  <c:v>0.39761407921806957</c:v>
                </c:pt>
                <c:pt idx="11">
                  <c:v>0.35965479141170825</c:v>
                </c:pt>
                <c:pt idx="12">
                  <c:v>0.32533060108142331</c:v>
                </c:pt>
                <c:pt idx="13">
                  <c:v>0.29452097475730521</c:v>
                </c:pt>
                <c:pt idx="14">
                  <c:v>0.26697956236360787</c:v>
                </c:pt>
                <c:pt idx="15">
                  <c:v>0.24240950989786653</c:v>
                </c:pt>
                <c:pt idx="16">
                  <c:v>0.22050447787400007</c:v>
                </c:pt>
                <c:pt idx="17">
                  <c:v>0.20097006364610634</c:v>
                </c:pt>
                <c:pt idx="18">
                  <c:v>0.1835340798406363</c:v>
                </c:pt>
                <c:pt idx="19">
                  <c:v>0.16795057294178733</c:v>
                </c:pt>
                <c:pt idx="20">
                  <c:v>0.15400041084703292</c:v>
                </c:pt>
                <c:pt idx="21">
                  <c:v>0.1414900755759865</c:v>
                </c:pt>
                <c:pt idx="22">
                  <c:v>0.130249601126876</c:v>
                </c:pt>
                <c:pt idx="23">
                  <c:v>0.12013018856612598</c:v>
                </c:pt>
                <c:pt idx="24">
                  <c:v>0.11100179125655031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8-47FE-AEA2-1DEB09CB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722800"/>
        <c:axId val="603723128"/>
      </c:scatterChart>
      <c:valAx>
        <c:axId val="6037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23128"/>
        <c:crosses val="autoZero"/>
        <c:crossBetween val="midCat"/>
      </c:valAx>
      <c:valAx>
        <c:axId val="6037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5171434</xdr:colOff>
      <xdr:row>29</xdr:row>
      <xdr:rowOff>84975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5F86B5-C39F-4067-A40B-4C0F6FD24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85725"/>
          <a:ext cx="5123809" cy="6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1</xdr:row>
      <xdr:rowOff>114300</xdr:rowOff>
    </xdr:from>
    <xdr:to>
      <xdr:col>27</xdr:col>
      <xdr:colOff>581025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A91C37-EF26-4635-BF56-751BD701D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7"/>
  <sheetViews>
    <sheetView tabSelected="1" topLeftCell="B1" zoomScaleNormal="100" workbookViewId="0">
      <selection activeCell="B1" sqref="B1"/>
    </sheetView>
  </sheetViews>
  <sheetFormatPr defaultRowHeight="15.75" x14ac:dyDescent="0.25"/>
  <cols>
    <col min="1" max="1" width="4.85546875" style="5" customWidth="1"/>
    <col min="2" max="2" width="23.28515625" style="4" customWidth="1"/>
    <col min="3" max="3" width="22.28515625" style="4" customWidth="1"/>
    <col min="4" max="4" width="9.140625" style="5"/>
    <col min="5" max="5" width="20.7109375" style="5" customWidth="1"/>
    <col min="6" max="7" width="9.140625" style="5"/>
    <col min="8" max="8" width="17.42578125" style="5" customWidth="1"/>
    <col min="9" max="9" width="26.85546875" style="5" customWidth="1"/>
    <col min="10" max="10" width="12.140625" style="5" bestFit="1" customWidth="1"/>
    <col min="11" max="11" width="10.7109375" style="5" bestFit="1" customWidth="1"/>
    <col min="12" max="13" width="9.140625" style="5"/>
    <col min="14" max="14" width="19.5703125" style="5" customWidth="1"/>
    <col min="15" max="15" width="27.5703125" style="5" customWidth="1"/>
    <col min="16" max="16" width="12" style="5" customWidth="1"/>
    <col min="17" max="17" width="10.7109375" style="5" bestFit="1" customWidth="1"/>
    <col min="18" max="16384" width="9.140625" style="5"/>
  </cols>
  <sheetData>
    <row r="1" spans="2:18" x14ac:dyDescent="0.25">
      <c r="B1" s="4" t="s">
        <v>28</v>
      </c>
      <c r="C1" s="4" t="s">
        <v>29</v>
      </c>
      <c r="E1" s="65" t="s">
        <v>30</v>
      </c>
      <c r="F1" s="66"/>
      <c r="G1" s="67"/>
      <c r="I1" s="68" t="s">
        <v>35</v>
      </c>
      <c r="J1" s="68"/>
      <c r="K1" s="68"/>
      <c r="L1" s="6"/>
      <c r="O1" s="68" t="s">
        <v>36</v>
      </c>
      <c r="P1" s="68"/>
      <c r="Q1" s="68"/>
      <c r="R1" s="6"/>
    </row>
    <row r="2" spans="2:18" x14ac:dyDescent="0.25">
      <c r="B2" s="4">
        <v>4960.41</v>
      </c>
      <c r="C2" s="4">
        <v>3814.55</v>
      </c>
      <c r="E2" s="7" t="s">
        <v>78</v>
      </c>
      <c r="F2" s="8"/>
      <c r="G2" s="9"/>
      <c r="I2" s="5" t="s">
        <v>37</v>
      </c>
      <c r="O2" s="5" t="s">
        <v>37</v>
      </c>
    </row>
    <row r="3" spans="2:18" x14ac:dyDescent="0.25">
      <c r="B3" s="4">
        <v>6832.49</v>
      </c>
      <c r="C3" s="4">
        <v>4784.18</v>
      </c>
      <c r="E3" s="7" t="s">
        <v>79</v>
      </c>
      <c r="F3" s="8"/>
      <c r="G3" s="9"/>
      <c r="I3" s="5" t="s">
        <v>38</v>
      </c>
      <c r="O3" s="5" t="s">
        <v>38</v>
      </c>
    </row>
    <row r="4" spans="2:18" x14ac:dyDescent="0.25">
      <c r="B4" s="4">
        <v>8258.02</v>
      </c>
      <c r="C4" s="4">
        <v>1696.35</v>
      </c>
      <c r="E4" s="10"/>
      <c r="F4" s="8"/>
      <c r="G4" s="9"/>
      <c r="I4" s="5" t="s">
        <v>79</v>
      </c>
      <c r="O4" s="5" t="s">
        <v>80</v>
      </c>
    </row>
    <row r="5" spans="2:18" ht="16.5" thickBot="1" x14ac:dyDescent="0.3">
      <c r="B5" s="4">
        <v>5642.55</v>
      </c>
      <c r="C5" s="4">
        <v>9113.8799999999992</v>
      </c>
      <c r="E5" s="11" t="s">
        <v>3</v>
      </c>
      <c r="F5" s="12">
        <f t="array" ref="F5">COUNT(B2:B47)</f>
        <v>46</v>
      </c>
      <c r="G5" s="9"/>
      <c r="I5" s="5" t="s">
        <v>2</v>
      </c>
    </row>
    <row r="6" spans="2:18" ht="16.5" thickBot="1" x14ac:dyDescent="0.3">
      <c r="B6" s="4">
        <v>6468.93</v>
      </c>
      <c r="C6" s="4">
        <v>10772.98</v>
      </c>
      <c r="E6" s="11" t="s">
        <v>4</v>
      </c>
      <c r="F6" s="12">
        <f t="array" ref="F6">COUNT(C2:C35)</f>
        <v>34</v>
      </c>
      <c r="G6" s="9"/>
      <c r="H6" s="13" t="s">
        <v>39</v>
      </c>
      <c r="I6" s="14" t="s">
        <v>53</v>
      </c>
      <c r="J6" s="15" t="s">
        <v>64</v>
      </c>
      <c r="N6" s="13" t="s">
        <v>39</v>
      </c>
      <c r="O6" s="2" t="s">
        <v>53</v>
      </c>
      <c r="P6" s="15" t="s">
        <v>64</v>
      </c>
    </row>
    <row r="7" spans="2:18" ht="18.75" x14ac:dyDescent="0.25">
      <c r="B7" s="4">
        <v>5258.59</v>
      </c>
      <c r="C7" s="4">
        <v>3631.26</v>
      </c>
      <c r="E7" s="11" t="s">
        <v>81</v>
      </c>
      <c r="F7" s="12">
        <f>1700^2</f>
        <v>2890000</v>
      </c>
      <c r="G7" s="9" t="s">
        <v>2</v>
      </c>
      <c r="I7" s="14" t="s">
        <v>52</v>
      </c>
      <c r="J7" s="15" t="s">
        <v>63</v>
      </c>
      <c r="O7" s="2" t="s">
        <v>52</v>
      </c>
      <c r="P7" s="15" t="s">
        <v>63</v>
      </c>
    </row>
    <row r="8" spans="2:18" ht="18.75" x14ac:dyDescent="0.25">
      <c r="B8" s="4">
        <v>6217.21</v>
      </c>
      <c r="C8" s="4">
        <v>9527.9</v>
      </c>
      <c r="E8" s="11" t="s">
        <v>82</v>
      </c>
      <c r="F8" s="12">
        <f>2700^2</f>
        <v>7290000</v>
      </c>
      <c r="G8" s="9"/>
      <c r="I8" s="12" t="s">
        <v>6</v>
      </c>
      <c r="J8" s="2">
        <f>F10</f>
        <v>7692.2819565217414</v>
      </c>
      <c r="O8" s="12" t="s">
        <v>6</v>
      </c>
      <c r="P8" s="2">
        <f>J8</f>
        <v>7692.2819565217414</v>
      </c>
    </row>
    <row r="9" spans="2:18" x14ac:dyDescent="0.25">
      <c r="B9" s="4">
        <v>9218.7000000000007</v>
      </c>
      <c r="C9" s="4">
        <v>7806.29</v>
      </c>
      <c r="E9" s="33" t="s">
        <v>5</v>
      </c>
      <c r="F9" s="34">
        <f>SQRT(F7/F5+F8/F6)</f>
        <v>526.53380866037855</v>
      </c>
      <c r="G9" s="9"/>
      <c r="I9" s="12" t="s">
        <v>7</v>
      </c>
      <c r="J9" s="12">
        <f>F11</f>
        <v>7012.9944117647065</v>
      </c>
      <c r="O9" s="12" t="s">
        <v>7</v>
      </c>
      <c r="P9" s="12">
        <f>J9</f>
        <v>7012.9944117647065</v>
      </c>
    </row>
    <row r="10" spans="2:18" x14ac:dyDescent="0.25">
      <c r="B10" s="4">
        <v>5726.75</v>
      </c>
      <c r="C10" s="4">
        <v>10500</v>
      </c>
      <c r="E10" s="11" t="s">
        <v>6</v>
      </c>
      <c r="F10" s="12">
        <f t="array" ref="F10">AVERAGE(B2:B47)</f>
        <v>7692.2819565217414</v>
      </c>
      <c r="G10" s="9"/>
      <c r="I10" s="12" t="s">
        <v>3</v>
      </c>
      <c r="J10" s="12">
        <f>F5</f>
        <v>46</v>
      </c>
      <c r="O10" s="12" t="s">
        <v>3</v>
      </c>
      <c r="P10" s="12">
        <f>J10</f>
        <v>46</v>
      </c>
    </row>
    <row r="11" spans="2:18" x14ac:dyDescent="0.25">
      <c r="B11" s="4">
        <v>8214.2900000000009</v>
      </c>
      <c r="C11" s="4">
        <v>6890.67</v>
      </c>
      <c r="E11" s="11" t="s">
        <v>7</v>
      </c>
      <c r="F11" s="12">
        <f>AVERAGE(C2:C35)</f>
        <v>7012.9944117647065</v>
      </c>
      <c r="G11" s="9"/>
      <c r="I11" s="12" t="s">
        <v>4</v>
      </c>
      <c r="J11" s="12">
        <f>F6</f>
        <v>34</v>
      </c>
      <c r="O11" s="12" t="s">
        <v>4</v>
      </c>
      <c r="P11" s="12">
        <f>J11</f>
        <v>34</v>
      </c>
    </row>
    <row r="12" spans="2:18" ht="18.75" x14ac:dyDescent="0.25">
      <c r="B12" s="4">
        <v>8932.64</v>
      </c>
      <c r="C12" s="4">
        <v>8048.16</v>
      </c>
      <c r="E12" s="11" t="s">
        <v>8</v>
      </c>
      <c r="F12" s="12">
        <f>_xlfn.NORM.S.INV(1-0.02)</f>
        <v>2.0537489106318221</v>
      </c>
      <c r="G12" s="9"/>
      <c r="I12" s="12" t="s">
        <v>81</v>
      </c>
      <c r="J12" s="12">
        <f>F7</f>
        <v>2890000</v>
      </c>
      <c r="O12" s="12" t="s">
        <v>83</v>
      </c>
      <c r="P12" s="12">
        <f t="array" ref="P12">_xlfn.VAR.S(B2:B47)</f>
        <v>3289016.2020427282</v>
      </c>
    </row>
    <row r="13" spans="2:18" ht="18.75" x14ac:dyDescent="0.25">
      <c r="B13" s="4">
        <v>9295.66</v>
      </c>
      <c r="C13" s="4">
        <v>3620.4</v>
      </c>
      <c r="E13" s="11" t="s">
        <v>61</v>
      </c>
      <c r="F13" s="12">
        <f>F12*F9</f>
        <v>1081.3682359470768</v>
      </c>
      <c r="G13" s="9"/>
      <c r="I13" s="12" t="s">
        <v>82</v>
      </c>
      <c r="J13" s="16">
        <f>F8</f>
        <v>7290000</v>
      </c>
      <c r="O13" s="12" t="s">
        <v>84</v>
      </c>
      <c r="P13" s="16">
        <f>_xlfn.VAR.S(C2:C35)</f>
        <v>7283256.4723950876</v>
      </c>
    </row>
    <row r="14" spans="2:18" x14ac:dyDescent="0.25">
      <c r="B14" s="4">
        <v>9258.06</v>
      </c>
      <c r="C14" s="4">
        <v>3946.07</v>
      </c>
      <c r="E14" s="17" t="s">
        <v>32</v>
      </c>
      <c r="F14" s="18">
        <f>F10-F11-F13</f>
        <v>-402.08069119004176</v>
      </c>
      <c r="G14" s="9"/>
      <c r="I14" s="14" t="s">
        <v>5</v>
      </c>
      <c r="J14" s="19">
        <f>F9</f>
        <v>526.53380866037855</v>
      </c>
      <c r="O14" s="14" t="s">
        <v>5</v>
      </c>
      <c r="P14" s="14">
        <f>SQRT(P12/P10+P13/P11)</f>
        <v>534.52200878635415</v>
      </c>
    </row>
    <row r="15" spans="2:18" x14ac:dyDescent="0.25">
      <c r="B15" s="4">
        <v>5007.6499999999996</v>
      </c>
      <c r="C15" s="4">
        <v>2229.71</v>
      </c>
      <c r="E15" s="17" t="s">
        <v>33</v>
      </c>
      <c r="F15" s="18">
        <f>F10-F11+F13</f>
        <v>1760.6557807041117</v>
      </c>
      <c r="G15" s="9"/>
      <c r="I15" s="2" t="s">
        <v>91</v>
      </c>
      <c r="J15" s="12">
        <v>0.05</v>
      </c>
      <c r="O15" s="32" t="s">
        <v>66</v>
      </c>
      <c r="P15" s="12">
        <f>P12/P10</f>
        <v>71500.352218320171</v>
      </c>
    </row>
    <row r="16" spans="2:18" ht="16.5" thickBot="1" x14ac:dyDescent="0.3">
      <c r="B16" s="4">
        <v>9221.2900000000009</v>
      </c>
      <c r="C16" s="4">
        <v>10550.2</v>
      </c>
      <c r="E16" s="20"/>
      <c r="F16" s="21"/>
      <c r="G16" s="22"/>
      <c r="O16" s="32" t="s">
        <v>67</v>
      </c>
      <c r="P16" s="2">
        <f>P13/P11</f>
        <v>214213.42565867904</v>
      </c>
    </row>
    <row r="17" spans="2:17" x14ac:dyDescent="0.25">
      <c r="B17" s="4">
        <v>9690.34</v>
      </c>
      <c r="C17" s="4">
        <v>5007.26</v>
      </c>
      <c r="E17" s="4"/>
      <c r="F17" s="4"/>
      <c r="I17" s="23" t="s">
        <v>9</v>
      </c>
      <c r="J17" s="24">
        <f>(J8-J9)/J14</f>
        <v>1.2901119236489231</v>
      </c>
      <c r="O17" s="32" t="s">
        <v>65</v>
      </c>
      <c r="P17" s="2">
        <f>CEILING((((P15+P16)^2/((P15)^2/(P10-1)+(P16)^2/(P11-1)))),1)</f>
        <v>55</v>
      </c>
    </row>
    <row r="18" spans="2:17" x14ac:dyDescent="0.25">
      <c r="B18" s="4">
        <v>5325.62</v>
      </c>
      <c r="C18" s="4">
        <v>9873.2199999999993</v>
      </c>
      <c r="E18" s="4"/>
      <c r="F18" s="4"/>
      <c r="I18" s="23" t="s">
        <v>26</v>
      </c>
      <c r="J18" s="25">
        <f>1-_xlfn.NORM.S.DIST(J17,1)</f>
        <v>9.8505900255454248E-2</v>
      </c>
      <c r="O18" s="2" t="s">
        <v>91</v>
      </c>
      <c r="P18" s="2">
        <v>0.05</v>
      </c>
    </row>
    <row r="19" spans="2:17" x14ac:dyDescent="0.25">
      <c r="B19" s="4">
        <v>8027.41</v>
      </c>
      <c r="C19" s="4">
        <v>4926.4799999999996</v>
      </c>
      <c r="E19" s="4"/>
      <c r="F19" s="4"/>
      <c r="H19" s="13" t="s">
        <v>31</v>
      </c>
      <c r="J19" s="26" t="s">
        <v>92</v>
      </c>
    </row>
    <row r="20" spans="2:17" x14ac:dyDescent="0.25">
      <c r="B20" s="4">
        <v>7152.6</v>
      </c>
      <c r="C20" s="4">
        <v>5212.84</v>
      </c>
      <c r="E20" s="4"/>
      <c r="F20" s="26" t="s">
        <v>2</v>
      </c>
      <c r="H20" s="27"/>
      <c r="O20" s="23" t="s">
        <v>62</v>
      </c>
      <c r="P20" s="24">
        <f>(P8-P9)/P14</f>
        <v>1.2708317591999152</v>
      </c>
    </row>
    <row r="21" spans="2:17" x14ac:dyDescent="0.25">
      <c r="B21" s="4">
        <v>8947.42</v>
      </c>
      <c r="C21" s="4">
        <v>10438.700000000001</v>
      </c>
      <c r="H21" s="27"/>
      <c r="I21" s="28" t="s">
        <v>40</v>
      </c>
      <c r="J21" s="2"/>
      <c r="K21" s="25">
        <f>_xlfn.NORM.S.INV(1-0.05)</f>
        <v>1.6448536269514715</v>
      </c>
      <c r="O21" s="23" t="s">
        <v>26</v>
      </c>
      <c r="P21" s="25">
        <f>1-_xlfn.T.DIST(P20,P17,1)</f>
        <v>0.10456875518820485</v>
      </c>
    </row>
    <row r="22" spans="2:17" x14ac:dyDescent="0.25">
      <c r="B22" s="4">
        <v>9329.27</v>
      </c>
      <c r="C22" s="4">
        <v>5757.86</v>
      </c>
      <c r="H22" s="13" t="s">
        <v>31</v>
      </c>
      <c r="J22" s="6" t="s">
        <v>90</v>
      </c>
      <c r="N22" s="13" t="s">
        <v>31</v>
      </c>
      <c r="P22" s="26" t="s">
        <v>92</v>
      </c>
    </row>
    <row r="23" spans="2:17" x14ac:dyDescent="0.25">
      <c r="B23" s="4">
        <v>5912.72</v>
      </c>
      <c r="C23" s="4">
        <v>3388.45</v>
      </c>
      <c r="H23" s="29"/>
      <c r="I23" s="29"/>
      <c r="J23" s="29"/>
      <c r="K23" s="29"/>
      <c r="N23" s="27"/>
    </row>
    <row r="24" spans="2:17" x14ac:dyDescent="0.25">
      <c r="B24" s="4">
        <v>5413.41</v>
      </c>
      <c r="C24" s="4">
        <v>6429.97</v>
      </c>
      <c r="N24" s="27"/>
      <c r="O24" s="28" t="s">
        <v>40</v>
      </c>
      <c r="P24" s="2"/>
      <c r="Q24" s="25">
        <f>_xlfn.T.INV(1-0.05,P17)</f>
        <v>1.673033965289912</v>
      </c>
    </row>
    <row r="25" spans="2:17" x14ac:dyDescent="0.25">
      <c r="B25" s="4">
        <v>10391.6</v>
      </c>
      <c r="C25" s="4">
        <v>7676.87</v>
      </c>
      <c r="N25" s="13" t="s">
        <v>31</v>
      </c>
      <c r="O25" s="30" t="s">
        <v>2</v>
      </c>
      <c r="P25" s="29"/>
      <c r="Q25" s="25" t="s">
        <v>2</v>
      </c>
    </row>
    <row r="26" spans="2:17" x14ac:dyDescent="0.25">
      <c r="B26" s="4">
        <v>5997.37</v>
      </c>
      <c r="C26" s="4">
        <v>6727.72</v>
      </c>
      <c r="I26" s="68" t="s">
        <v>35</v>
      </c>
      <c r="J26" s="68"/>
      <c r="K26" s="68"/>
      <c r="N26" s="29"/>
      <c r="P26" s="26" t="s">
        <v>93</v>
      </c>
      <c r="Q26" s="29"/>
    </row>
    <row r="27" spans="2:17" x14ac:dyDescent="0.25">
      <c r="B27" s="4">
        <v>4567.3500000000004</v>
      </c>
      <c r="C27" s="4">
        <v>9087.33</v>
      </c>
      <c r="I27" s="69" t="s">
        <v>34</v>
      </c>
      <c r="J27" s="69"/>
      <c r="K27" s="69"/>
    </row>
    <row r="28" spans="2:17" x14ac:dyDescent="0.25">
      <c r="B28" s="4">
        <v>8296.11</v>
      </c>
      <c r="C28" s="4">
        <v>10444</v>
      </c>
    </row>
    <row r="29" spans="2:17" x14ac:dyDescent="0.25">
      <c r="B29" s="4">
        <v>7622.47</v>
      </c>
      <c r="C29" s="4">
        <v>9135.64</v>
      </c>
      <c r="J29" s="2" t="s">
        <v>76</v>
      </c>
      <c r="K29" s="2" t="s">
        <v>77</v>
      </c>
      <c r="O29" s="6" t="s">
        <v>36</v>
      </c>
      <c r="P29" s="6"/>
      <c r="Q29" s="6"/>
    </row>
    <row r="30" spans="2:17" x14ac:dyDescent="0.25">
      <c r="B30" s="4">
        <v>10271.6</v>
      </c>
      <c r="C30" s="4">
        <v>10300</v>
      </c>
      <c r="I30" s="2" t="s">
        <v>68</v>
      </c>
      <c r="J30" s="59">
        <v>0.05</v>
      </c>
      <c r="K30" s="60"/>
      <c r="O30" s="31" t="s">
        <v>34</v>
      </c>
      <c r="P30" s="31"/>
      <c r="Q30" s="31"/>
    </row>
    <row r="31" spans="2:17" x14ac:dyDescent="0.25">
      <c r="B31" s="4">
        <v>4817.3</v>
      </c>
      <c r="C31" s="4">
        <v>5349.38</v>
      </c>
      <c r="I31" s="2" t="s">
        <v>69</v>
      </c>
      <c r="J31" s="2">
        <f>J10</f>
        <v>46</v>
      </c>
      <c r="K31" s="2">
        <f>J11</f>
        <v>34</v>
      </c>
    </row>
    <row r="32" spans="2:17" x14ac:dyDescent="0.25">
      <c r="B32" s="4">
        <v>6613.89</v>
      </c>
      <c r="C32" s="4">
        <v>8270.39</v>
      </c>
      <c r="I32" s="2" t="s">
        <v>70</v>
      </c>
      <c r="J32" s="2">
        <f>J8</f>
        <v>7692.2819565217414</v>
      </c>
      <c r="K32" s="2">
        <f>J9</f>
        <v>7012.9944117647065</v>
      </c>
      <c r="P32" s="2" t="s">
        <v>76</v>
      </c>
      <c r="Q32" s="2" t="s">
        <v>77</v>
      </c>
    </row>
    <row r="33" spans="2:17" x14ac:dyDescent="0.25">
      <c r="B33" s="4">
        <v>10423.5</v>
      </c>
      <c r="C33" s="4">
        <v>6026.13</v>
      </c>
      <c r="I33" s="2" t="s">
        <v>71</v>
      </c>
      <c r="J33" s="2">
        <f>1700</f>
        <v>1700</v>
      </c>
      <c r="K33" s="2">
        <f>2700</f>
        <v>2700</v>
      </c>
      <c r="O33" s="2" t="s">
        <v>68</v>
      </c>
      <c r="P33" s="59">
        <v>0.05</v>
      </c>
      <c r="Q33" s="60"/>
    </row>
    <row r="34" spans="2:17" x14ac:dyDescent="0.25">
      <c r="B34" s="4">
        <v>8881.0300000000007</v>
      </c>
      <c r="C34" s="4">
        <v>9314.74</v>
      </c>
      <c r="I34" s="2" t="s">
        <v>72</v>
      </c>
      <c r="J34" s="2">
        <f>J12</f>
        <v>2890000</v>
      </c>
      <c r="K34" s="3">
        <f>J13</f>
        <v>7290000</v>
      </c>
      <c r="O34" s="2" t="s">
        <v>69</v>
      </c>
      <c r="P34" s="2">
        <f>P10</f>
        <v>46</v>
      </c>
      <c r="Q34" s="2">
        <f>P11</f>
        <v>34</v>
      </c>
    </row>
    <row r="35" spans="2:17" x14ac:dyDescent="0.25">
      <c r="B35" s="4">
        <v>10196.799999999999</v>
      </c>
      <c r="C35" s="4">
        <v>8142.23</v>
      </c>
      <c r="I35" s="2" t="s">
        <v>73</v>
      </c>
      <c r="J35" s="61">
        <f>K21</f>
        <v>1.6448536269514715</v>
      </c>
      <c r="K35" s="62"/>
      <c r="O35" s="2" t="s">
        <v>70</v>
      </c>
      <c r="P35" s="2">
        <f>P8</f>
        <v>7692.2819565217414</v>
      </c>
      <c r="Q35" s="2">
        <f>P9</f>
        <v>7012.9944117647065</v>
      </c>
    </row>
    <row r="36" spans="2:17" x14ac:dyDescent="0.25">
      <c r="B36" s="4">
        <v>7985.85</v>
      </c>
      <c r="I36" s="2" t="s">
        <v>74</v>
      </c>
      <c r="J36" s="63">
        <f>J17</f>
        <v>1.2901119236489231</v>
      </c>
      <c r="K36" s="64"/>
      <c r="O36" s="2" t="s">
        <v>71</v>
      </c>
      <c r="P36" s="2" t="s">
        <v>85</v>
      </c>
      <c r="Q36" s="2" t="s">
        <v>85</v>
      </c>
    </row>
    <row r="37" spans="2:17" x14ac:dyDescent="0.25">
      <c r="B37" s="4">
        <v>10367.5</v>
      </c>
      <c r="I37" s="2" t="s">
        <v>75</v>
      </c>
      <c r="J37" s="61">
        <f>J18</f>
        <v>9.8505900255454248E-2</v>
      </c>
      <c r="K37" s="62"/>
      <c r="O37" s="2" t="s">
        <v>72</v>
      </c>
      <c r="P37" s="2">
        <f>P12</f>
        <v>3289016.2020427282</v>
      </c>
      <c r="Q37" s="3">
        <f>P13</f>
        <v>7283256.4723950876</v>
      </c>
    </row>
    <row r="38" spans="2:17" x14ac:dyDescent="0.25">
      <c r="B38" s="4">
        <v>7130.69</v>
      </c>
      <c r="O38" s="2" t="s">
        <v>86</v>
      </c>
      <c r="P38" s="61">
        <f>Q24</f>
        <v>1.673033965289912</v>
      </c>
      <c r="Q38" s="62"/>
    </row>
    <row r="39" spans="2:17" x14ac:dyDescent="0.25">
      <c r="B39" s="4">
        <v>7694.28</v>
      </c>
      <c r="O39" s="2" t="s">
        <v>87</v>
      </c>
      <c r="P39" s="63">
        <f>P20</f>
        <v>1.2708317591999152</v>
      </c>
      <c r="Q39" s="64"/>
    </row>
    <row r="40" spans="2:17" x14ac:dyDescent="0.25">
      <c r="B40" s="4">
        <v>6255.13</v>
      </c>
      <c r="O40" s="2" t="s">
        <v>75</v>
      </c>
      <c r="P40" s="61">
        <f>P21</f>
        <v>0.10456875518820485</v>
      </c>
      <c r="Q40" s="62"/>
    </row>
    <row r="41" spans="2:17" x14ac:dyDescent="0.25">
      <c r="B41" s="4">
        <v>7851.37</v>
      </c>
    </row>
    <row r="42" spans="2:17" x14ac:dyDescent="0.25">
      <c r="B42" s="4">
        <v>10107.200000000001</v>
      </c>
    </row>
    <row r="43" spans="2:17" x14ac:dyDescent="0.25">
      <c r="B43" s="4">
        <v>10376.4</v>
      </c>
    </row>
    <row r="44" spans="2:17" x14ac:dyDescent="0.25">
      <c r="B44" s="4">
        <v>6860.18</v>
      </c>
    </row>
    <row r="45" spans="2:17" x14ac:dyDescent="0.25">
      <c r="B45" s="4">
        <v>6821.77</v>
      </c>
    </row>
    <row r="46" spans="2:17" x14ac:dyDescent="0.25">
      <c r="B46" s="4">
        <v>6476.13</v>
      </c>
    </row>
    <row r="47" spans="2:17" x14ac:dyDescent="0.25">
      <c r="B47" s="4">
        <v>9527.42</v>
      </c>
    </row>
  </sheetData>
  <mergeCells count="13">
    <mergeCell ref="E1:G1"/>
    <mergeCell ref="I1:K1"/>
    <mergeCell ref="I27:K27"/>
    <mergeCell ref="I26:K26"/>
    <mergeCell ref="O1:Q1"/>
    <mergeCell ref="P33:Q33"/>
    <mergeCell ref="P38:Q38"/>
    <mergeCell ref="P39:Q39"/>
    <mergeCell ref="P40:Q40"/>
    <mergeCell ref="J30:K30"/>
    <mergeCell ref="J35:K35"/>
    <mergeCell ref="J36:K36"/>
    <mergeCell ref="J37:K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3"/>
  <sheetViews>
    <sheetView topLeftCell="B1" workbookViewId="0">
      <selection activeCell="B1" sqref="B1"/>
    </sheetView>
  </sheetViews>
  <sheetFormatPr defaultRowHeight="15" x14ac:dyDescent="0.25"/>
  <cols>
    <col min="1" max="1" width="83.5703125" customWidth="1"/>
    <col min="2" max="2" width="20.7109375" style="1" customWidth="1"/>
    <col min="3" max="3" width="20" style="1" customWidth="1"/>
    <col min="4" max="4" width="23.28515625" customWidth="1"/>
    <col min="5" max="5" width="45.5703125" customWidth="1"/>
    <col min="6" max="6" width="12.42578125" customWidth="1"/>
  </cols>
  <sheetData>
    <row r="1" spans="2:7" ht="15.75" x14ac:dyDescent="0.25">
      <c r="B1" s="4" t="s">
        <v>28</v>
      </c>
      <c r="C1" s="4" t="s">
        <v>29</v>
      </c>
      <c r="D1" s="5"/>
      <c r="E1" s="68" t="s">
        <v>47</v>
      </c>
      <c r="F1" s="68"/>
      <c r="G1" s="68"/>
    </row>
    <row r="2" spans="2:7" ht="15.75" x14ac:dyDescent="0.25">
      <c r="B2" s="4">
        <v>8117.99</v>
      </c>
      <c r="C2" s="4">
        <v>7625.87</v>
      </c>
      <c r="D2" s="5"/>
      <c r="E2" s="5"/>
      <c r="F2" s="5"/>
      <c r="G2" s="5"/>
    </row>
    <row r="3" spans="2:7" ht="15.75" x14ac:dyDescent="0.25">
      <c r="B3" s="4">
        <v>4877.18</v>
      </c>
      <c r="C3" s="4">
        <v>5837.27</v>
      </c>
      <c r="D3" s="5"/>
      <c r="E3" s="11" t="s">
        <v>48</v>
      </c>
      <c r="F3" s="12">
        <f>F15/F13</f>
        <v>0.60330578512396693</v>
      </c>
      <c r="G3" s="5"/>
    </row>
    <row r="4" spans="2:7" ht="15.75" x14ac:dyDescent="0.25">
      <c r="B4" s="4">
        <v>9923.17</v>
      </c>
      <c r="C4" s="4">
        <v>12164.9</v>
      </c>
      <c r="D4" s="5"/>
      <c r="E4" s="11" t="s">
        <v>49</v>
      </c>
      <c r="F4" s="12">
        <f>F16/F14</f>
        <v>0.66326530612244894</v>
      </c>
      <c r="G4" s="5"/>
    </row>
    <row r="5" spans="2:7" ht="15.75" x14ac:dyDescent="0.25">
      <c r="B5" s="4">
        <v>7899.34</v>
      </c>
      <c r="C5" s="4">
        <v>12045.8</v>
      </c>
      <c r="D5" s="5"/>
      <c r="E5" s="11" t="s">
        <v>8</v>
      </c>
      <c r="F5" s="12">
        <f>_xlfn.NORM.S.INV((1+0.95)/2)</f>
        <v>1.9599639845400536</v>
      </c>
      <c r="G5" s="5"/>
    </row>
    <row r="6" spans="2:7" ht="15.75" x14ac:dyDescent="0.25">
      <c r="B6" s="4">
        <v>9600.43</v>
      </c>
      <c r="C6" s="4">
        <v>1105.68</v>
      </c>
      <c r="D6" s="5"/>
      <c r="E6" s="11" t="s">
        <v>5</v>
      </c>
      <c r="F6" s="12">
        <f>SQRT((F3*(1-F3)/F13+F4*(1-F4)/F14))</f>
        <v>4.6135352751429409E-2</v>
      </c>
      <c r="G6" s="5"/>
    </row>
    <row r="7" spans="2:7" ht="15.75" x14ac:dyDescent="0.25">
      <c r="B7" s="4">
        <v>4784.7</v>
      </c>
      <c r="C7" s="4">
        <v>10774.4</v>
      </c>
      <c r="D7" s="5"/>
      <c r="E7" s="11" t="s">
        <v>61</v>
      </c>
      <c r="F7" s="12">
        <f>F6*F5</f>
        <v>9.0423629806852507E-2</v>
      </c>
      <c r="G7" s="5"/>
    </row>
    <row r="8" spans="2:7" ht="15.75" x14ac:dyDescent="0.25">
      <c r="B8" s="4">
        <v>10150.4</v>
      </c>
      <c r="C8" s="4">
        <v>10691.7</v>
      </c>
      <c r="D8" s="5"/>
      <c r="E8" s="17" t="s">
        <v>50</v>
      </c>
      <c r="F8" s="18">
        <f>F3-F4-F7</f>
        <v>-0.15038315080533451</v>
      </c>
      <c r="G8" s="5"/>
    </row>
    <row r="9" spans="2:7" ht="15.75" x14ac:dyDescent="0.25">
      <c r="B9" s="4">
        <v>7146</v>
      </c>
      <c r="C9" s="4">
        <v>12586.1</v>
      </c>
      <c r="D9" s="5"/>
      <c r="E9" s="17" t="s">
        <v>51</v>
      </c>
      <c r="F9" s="18">
        <f>F3-F4+F7</f>
        <v>3.0464108808370499E-2</v>
      </c>
      <c r="G9" s="5"/>
    </row>
    <row r="10" spans="2:7" ht="15.75" x14ac:dyDescent="0.25">
      <c r="B10" s="4">
        <v>5001.22</v>
      </c>
      <c r="C10" s="4">
        <v>6060.27</v>
      </c>
      <c r="D10" s="5"/>
      <c r="E10" s="5"/>
      <c r="F10" s="5"/>
      <c r="G10" s="5"/>
    </row>
    <row r="11" spans="2:7" ht="15.75" x14ac:dyDescent="0.25">
      <c r="B11" s="4">
        <v>4935.55</v>
      </c>
      <c r="C11" s="4">
        <v>5804.11</v>
      </c>
      <c r="D11" s="5"/>
      <c r="E11" s="5"/>
      <c r="F11" s="5"/>
      <c r="G11" s="5"/>
    </row>
    <row r="12" spans="2:7" ht="15.75" x14ac:dyDescent="0.25">
      <c r="B12" s="4">
        <v>8325.6200000000008</v>
      </c>
      <c r="C12" s="4">
        <v>5016.12</v>
      </c>
      <c r="D12" s="5"/>
      <c r="E12" s="68" t="s">
        <v>47</v>
      </c>
      <c r="F12" s="68"/>
      <c r="G12" s="68"/>
    </row>
    <row r="13" spans="2:7" ht="15.75" x14ac:dyDescent="0.25">
      <c r="B13" s="4">
        <v>8121.26</v>
      </c>
      <c r="C13" s="4">
        <v>11507</v>
      </c>
      <c r="D13" s="5"/>
      <c r="E13" s="35" t="s">
        <v>15</v>
      </c>
      <c r="F13" s="2">
        <f t="array" ref="F13">COUNT(B2:B243)</f>
        <v>242</v>
      </c>
      <c r="G13" s="5"/>
    </row>
    <row r="14" spans="2:7" ht="15.75" x14ac:dyDescent="0.25">
      <c r="B14" s="4">
        <v>7474.38</v>
      </c>
      <c r="C14" s="4">
        <v>9489</v>
      </c>
      <c r="D14" s="5"/>
      <c r="E14" s="35" t="s">
        <v>16</v>
      </c>
      <c r="F14" s="2">
        <f t="array" ref="F14">COUNT(C2:C197)</f>
        <v>196</v>
      </c>
      <c r="G14" s="5"/>
    </row>
    <row r="15" spans="2:7" ht="15.75" x14ac:dyDescent="0.25">
      <c r="B15" s="4">
        <v>9085.15</v>
      </c>
      <c r="C15" s="4">
        <v>12542.9</v>
      </c>
      <c r="D15" s="5"/>
      <c r="E15" s="35" t="s">
        <v>17</v>
      </c>
      <c r="F15" s="2">
        <f>COUNTIF(B2:B243,"&gt;7000")</f>
        <v>146</v>
      </c>
      <c r="G15" s="5"/>
    </row>
    <row r="16" spans="2:7" ht="15.75" x14ac:dyDescent="0.25">
      <c r="B16" s="4">
        <v>5684.88</v>
      </c>
      <c r="C16" s="4">
        <v>4522.7700000000004</v>
      </c>
      <c r="D16" s="5"/>
      <c r="E16" s="35" t="s">
        <v>18</v>
      </c>
      <c r="F16" s="2">
        <f>COUNTIF(C2:C197,"&gt;7000")</f>
        <v>130</v>
      </c>
      <c r="G16" s="5"/>
    </row>
    <row r="17" spans="2:7" ht="15.75" x14ac:dyDescent="0.25">
      <c r="B17" s="4">
        <v>6962.25</v>
      </c>
      <c r="C17" s="4">
        <v>11085</v>
      </c>
      <c r="D17" s="5"/>
      <c r="E17" s="35" t="s">
        <v>20</v>
      </c>
      <c r="F17" s="36">
        <f>(F15+F16)/(F13+F14)</f>
        <v>0.63013698630136983</v>
      </c>
      <c r="G17" s="5"/>
    </row>
    <row r="18" spans="2:7" ht="15.75" x14ac:dyDescent="0.25">
      <c r="B18" s="4">
        <v>6911.91</v>
      </c>
      <c r="C18" s="4">
        <v>9746.0400000000009</v>
      </c>
      <c r="D18" s="5"/>
      <c r="E18" s="35" t="s">
        <v>19</v>
      </c>
      <c r="F18" s="36">
        <f>1-F17</f>
        <v>0.36986301369863017</v>
      </c>
      <c r="G18" s="5"/>
    </row>
    <row r="19" spans="2:7" ht="15.75" x14ac:dyDescent="0.25">
      <c r="B19" s="4">
        <v>5979.44</v>
      </c>
      <c r="C19" s="4">
        <v>6061.03</v>
      </c>
      <c r="D19" s="27" t="s">
        <v>41</v>
      </c>
      <c r="E19" s="14" t="s">
        <v>53</v>
      </c>
      <c r="F19" s="2" t="s">
        <v>88</v>
      </c>
      <c r="G19" s="5"/>
    </row>
    <row r="20" spans="2:7" ht="15.75" x14ac:dyDescent="0.25">
      <c r="B20" s="4">
        <v>6910.81</v>
      </c>
      <c r="C20" s="4">
        <v>11305.8</v>
      </c>
      <c r="D20" s="5"/>
      <c r="E20" s="14" t="s">
        <v>52</v>
      </c>
      <c r="F20" s="2" t="s">
        <v>89</v>
      </c>
      <c r="G20" s="5"/>
    </row>
    <row r="21" spans="2:7" ht="15.75" x14ac:dyDescent="0.25">
      <c r="B21" s="4">
        <v>8653.4599999999991</v>
      </c>
      <c r="C21" s="4">
        <v>4668.6400000000003</v>
      </c>
      <c r="D21" s="5"/>
      <c r="E21" s="5"/>
      <c r="F21" s="5"/>
      <c r="G21" s="5"/>
    </row>
    <row r="22" spans="2:7" ht="15.75" x14ac:dyDescent="0.25">
      <c r="B22" s="4">
        <v>5080.04</v>
      </c>
      <c r="C22" s="4">
        <v>11464.8</v>
      </c>
      <c r="D22" s="27" t="s">
        <v>43</v>
      </c>
      <c r="E22" s="37" t="s">
        <v>22</v>
      </c>
      <c r="F22" s="38">
        <f>SQRT(F17*F18*(1/F13+1/F14))</f>
        <v>4.6391591798631483E-2</v>
      </c>
      <c r="G22" s="5"/>
    </row>
    <row r="23" spans="2:7" ht="15.75" x14ac:dyDescent="0.25">
      <c r="B23" s="4">
        <v>7968.13</v>
      </c>
      <c r="C23" s="4">
        <v>8737.44</v>
      </c>
      <c r="D23" s="5"/>
      <c r="E23" s="37" t="s">
        <v>21</v>
      </c>
      <c r="F23" s="39">
        <f>(F3-F4)/F22</f>
        <v>-1.2924652652304716</v>
      </c>
      <c r="G23" s="5"/>
    </row>
    <row r="24" spans="2:7" ht="15.75" x14ac:dyDescent="0.25">
      <c r="B24" s="4">
        <v>7648.03</v>
      </c>
      <c r="C24" s="4">
        <v>11818.8</v>
      </c>
      <c r="D24" s="5"/>
      <c r="E24" s="37" t="s">
        <v>10</v>
      </c>
      <c r="F24" s="40">
        <f>1-_xlfn.NORM.S.DIST(F23,1)</f>
        <v>0.90190196629980635</v>
      </c>
      <c r="G24" s="5"/>
    </row>
    <row r="25" spans="2:7" ht="15.75" x14ac:dyDescent="0.25">
      <c r="B25" s="4">
        <v>10024.799999999999</v>
      </c>
      <c r="C25" s="4">
        <v>6985.72</v>
      </c>
      <c r="D25" s="5"/>
      <c r="E25" s="5"/>
      <c r="F25" s="5"/>
      <c r="G25" s="5"/>
    </row>
    <row r="26" spans="2:7" ht="15.75" x14ac:dyDescent="0.25">
      <c r="B26" s="4">
        <v>8122.5</v>
      </c>
      <c r="C26" s="4">
        <v>3998.48</v>
      </c>
      <c r="D26" s="5" t="s">
        <v>2</v>
      </c>
      <c r="E26" s="41" t="s">
        <v>42</v>
      </c>
      <c r="F26" s="42">
        <f>_xlfn.NORM.S.INV(1-0.1)</f>
        <v>1.2815515655446006</v>
      </c>
      <c r="G26" s="5"/>
    </row>
    <row r="27" spans="2:7" ht="15.75" x14ac:dyDescent="0.25">
      <c r="B27" s="4">
        <v>5435.23</v>
      </c>
      <c r="C27" s="4">
        <v>1463.21</v>
      </c>
      <c r="D27" s="5"/>
      <c r="E27" s="5"/>
      <c r="F27" s="5"/>
      <c r="G27" s="5"/>
    </row>
    <row r="28" spans="2:7" ht="47.25" x14ac:dyDescent="0.25">
      <c r="B28" s="4">
        <v>5837.22</v>
      </c>
      <c r="C28" s="4">
        <v>2242.89</v>
      </c>
      <c r="D28" s="27" t="s">
        <v>44</v>
      </c>
      <c r="E28" s="58" t="s">
        <v>126</v>
      </c>
      <c r="F28" s="43"/>
      <c r="G28" s="5"/>
    </row>
    <row r="29" spans="2:7" ht="15.75" x14ac:dyDescent="0.25">
      <c r="B29" s="4">
        <v>4784.97</v>
      </c>
      <c r="C29" s="4">
        <v>10779.2</v>
      </c>
      <c r="D29" s="5"/>
      <c r="E29" s="43"/>
      <c r="F29" s="43"/>
      <c r="G29" s="5"/>
    </row>
    <row r="30" spans="2:7" ht="15.75" x14ac:dyDescent="0.25">
      <c r="B30" s="4">
        <v>9522.59</v>
      </c>
      <c r="C30" s="4">
        <v>8576.0499999999993</v>
      </c>
      <c r="D30" s="5" t="s">
        <v>2</v>
      </c>
      <c r="E30" s="43"/>
      <c r="F30" s="43"/>
      <c r="G30" s="5"/>
    </row>
    <row r="31" spans="2:7" ht="15.75" x14ac:dyDescent="0.25">
      <c r="B31" s="4">
        <v>10226.700000000001</v>
      </c>
      <c r="C31" s="4">
        <v>3731.57</v>
      </c>
      <c r="D31" s="5"/>
      <c r="E31" s="43"/>
      <c r="F31" s="43"/>
      <c r="G31" s="5"/>
    </row>
    <row r="32" spans="2:7" ht="15.75" x14ac:dyDescent="0.25">
      <c r="B32" s="4">
        <v>9899.77</v>
      </c>
      <c r="C32" s="4">
        <v>12462.1</v>
      </c>
      <c r="D32" s="5"/>
      <c r="E32" s="43"/>
      <c r="F32" s="43"/>
      <c r="G32" s="5"/>
    </row>
    <row r="33" spans="2:7" ht="15.75" x14ac:dyDescent="0.25">
      <c r="B33" s="4">
        <v>6240.26</v>
      </c>
      <c r="C33" s="4">
        <v>5499.64</v>
      </c>
      <c r="D33" s="5"/>
      <c r="E33" s="43"/>
      <c r="F33" s="43"/>
      <c r="G33" s="5"/>
    </row>
    <row r="34" spans="2:7" ht="15.75" x14ac:dyDescent="0.25">
      <c r="B34" s="4">
        <v>5448.68</v>
      </c>
      <c r="C34" s="4">
        <v>5998.38</v>
      </c>
      <c r="D34" s="5"/>
      <c r="E34" s="5"/>
      <c r="F34" s="5"/>
      <c r="G34" s="5"/>
    </row>
    <row r="35" spans="2:7" ht="15.75" x14ac:dyDescent="0.25">
      <c r="B35" s="4">
        <v>9404.81</v>
      </c>
      <c r="C35" s="4">
        <v>677.68899999999996</v>
      </c>
      <c r="D35" s="5"/>
      <c r="E35" s="5"/>
      <c r="F35" s="5"/>
      <c r="G35" s="5"/>
    </row>
    <row r="36" spans="2:7" ht="15.75" x14ac:dyDescent="0.25">
      <c r="B36" s="4">
        <v>7377.72</v>
      </c>
      <c r="C36" s="4">
        <v>6879.42</v>
      </c>
      <c r="D36" s="5"/>
      <c r="E36" s="5"/>
      <c r="F36" s="5"/>
      <c r="G36" s="5"/>
    </row>
    <row r="37" spans="2:7" ht="15.75" x14ac:dyDescent="0.25">
      <c r="B37" s="4">
        <v>5753.05</v>
      </c>
      <c r="C37" s="4">
        <v>9244.9599999999991</v>
      </c>
      <c r="D37" s="5"/>
      <c r="E37" s="5"/>
      <c r="F37" s="5"/>
      <c r="G37" s="5"/>
    </row>
    <row r="38" spans="2:7" ht="15.75" x14ac:dyDescent="0.25">
      <c r="B38" s="4">
        <v>6734.27</v>
      </c>
      <c r="C38" s="4">
        <v>2970.9</v>
      </c>
      <c r="D38" s="5"/>
      <c r="E38" s="5"/>
      <c r="F38" s="5"/>
      <c r="G38" s="5"/>
    </row>
    <row r="39" spans="2:7" ht="15.75" x14ac:dyDescent="0.25">
      <c r="B39" s="4">
        <v>5845.7</v>
      </c>
      <c r="C39" s="4">
        <v>10584.3</v>
      </c>
      <c r="D39" s="5"/>
      <c r="E39" s="5"/>
      <c r="F39" s="5"/>
      <c r="G39" s="5"/>
    </row>
    <row r="40" spans="2:7" ht="15.75" x14ac:dyDescent="0.25">
      <c r="B40" s="4">
        <v>7144.39</v>
      </c>
      <c r="C40" s="4">
        <v>6738.44</v>
      </c>
      <c r="D40" s="5"/>
      <c r="E40" s="5"/>
      <c r="F40" s="5"/>
      <c r="G40" s="5"/>
    </row>
    <row r="41" spans="2:7" ht="15.75" x14ac:dyDescent="0.25">
      <c r="B41" s="4">
        <v>8814.34</v>
      </c>
      <c r="C41" s="4">
        <v>3257.09</v>
      </c>
      <c r="D41" s="5"/>
      <c r="E41" s="5"/>
      <c r="F41" s="5"/>
      <c r="G41" s="5"/>
    </row>
    <row r="42" spans="2:7" ht="15.75" x14ac:dyDescent="0.25">
      <c r="B42" s="4">
        <v>8839.0300000000007</v>
      </c>
      <c r="C42" s="4">
        <v>11241.7</v>
      </c>
      <c r="D42" s="5"/>
      <c r="E42" s="5"/>
      <c r="F42" s="5"/>
      <c r="G42" s="5"/>
    </row>
    <row r="43" spans="2:7" ht="15.75" x14ac:dyDescent="0.25">
      <c r="B43" s="4">
        <v>10372.299999999999</v>
      </c>
      <c r="C43" s="4">
        <v>11945.8</v>
      </c>
      <c r="D43" s="5"/>
      <c r="E43" s="5"/>
      <c r="F43" s="5"/>
      <c r="G43" s="5"/>
    </row>
    <row r="44" spans="2:7" ht="15.75" x14ac:dyDescent="0.25">
      <c r="B44" s="4">
        <v>7834.13</v>
      </c>
      <c r="C44" s="4">
        <v>9682.99</v>
      </c>
      <c r="D44" s="5"/>
      <c r="E44" s="5"/>
      <c r="F44" s="5"/>
      <c r="G44" s="5"/>
    </row>
    <row r="45" spans="2:7" ht="15.75" x14ac:dyDescent="0.25">
      <c r="B45" s="4">
        <v>6544.11</v>
      </c>
      <c r="C45" s="4">
        <v>5462.87</v>
      </c>
      <c r="D45" s="5"/>
      <c r="E45" s="5"/>
      <c r="F45" s="5"/>
      <c r="G45" s="5"/>
    </row>
    <row r="46" spans="2:7" ht="15.75" x14ac:dyDescent="0.25">
      <c r="B46" s="4">
        <v>9311.07</v>
      </c>
      <c r="C46" s="4">
        <v>5586.8</v>
      </c>
      <c r="D46" s="5"/>
      <c r="E46" s="5"/>
      <c r="F46" s="5"/>
      <c r="G46" s="5"/>
    </row>
    <row r="47" spans="2:7" ht="15.75" x14ac:dyDescent="0.25">
      <c r="B47" s="4">
        <v>4766.91</v>
      </c>
      <c r="C47" s="4">
        <v>12864.5</v>
      </c>
      <c r="D47" s="5"/>
      <c r="E47" s="5"/>
      <c r="F47" s="5"/>
      <c r="G47" s="5"/>
    </row>
    <row r="48" spans="2:7" ht="15.75" x14ac:dyDescent="0.25">
      <c r="B48" s="4">
        <v>10383.4</v>
      </c>
      <c r="C48" s="4">
        <v>12153.1</v>
      </c>
      <c r="D48" s="5"/>
      <c r="E48" s="5"/>
      <c r="F48" s="5"/>
      <c r="G48" s="5"/>
    </row>
    <row r="49" spans="2:7" ht="15.75" x14ac:dyDescent="0.25">
      <c r="B49" s="4">
        <v>5534.78</v>
      </c>
      <c r="C49" s="4">
        <v>11413.1</v>
      </c>
      <c r="D49" s="5"/>
      <c r="E49" s="5"/>
      <c r="F49" s="5"/>
      <c r="G49" s="5"/>
    </row>
    <row r="50" spans="2:7" ht="15.75" x14ac:dyDescent="0.25">
      <c r="B50" s="4">
        <v>6064.76</v>
      </c>
      <c r="C50" s="4">
        <v>7397.72</v>
      </c>
      <c r="D50" s="5"/>
      <c r="E50" s="5"/>
      <c r="F50" s="5"/>
      <c r="G50" s="5"/>
    </row>
    <row r="51" spans="2:7" ht="15.75" x14ac:dyDescent="0.25">
      <c r="B51" s="4">
        <v>6061.98</v>
      </c>
      <c r="C51" s="4">
        <v>9387.5400000000009</v>
      </c>
      <c r="D51" s="5"/>
      <c r="E51" s="5"/>
      <c r="F51" s="5"/>
      <c r="G51" s="5"/>
    </row>
    <row r="52" spans="2:7" ht="15.75" x14ac:dyDescent="0.25">
      <c r="B52" s="4">
        <v>5177.43</v>
      </c>
      <c r="C52" s="4">
        <v>8797.98</v>
      </c>
      <c r="D52" s="5"/>
      <c r="E52" s="5"/>
      <c r="F52" s="5"/>
      <c r="G52" s="5"/>
    </row>
    <row r="53" spans="2:7" ht="15.75" x14ac:dyDescent="0.25">
      <c r="B53" s="4">
        <v>7037.6</v>
      </c>
      <c r="C53" s="4">
        <v>9251.82</v>
      </c>
      <c r="D53" s="5"/>
      <c r="E53" s="5"/>
      <c r="F53" s="5"/>
      <c r="G53" s="5"/>
    </row>
    <row r="54" spans="2:7" ht="15.75" x14ac:dyDescent="0.25">
      <c r="B54" s="4">
        <v>8162.49</v>
      </c>
      <c r="C54" s="4">
        <v>10969.7</v>
      </c>
      <c r="D54" s="5"/>
      <c r="E54" s="5"/>
      <c r="F54" s="5"/>
      <c r="G54" s="5"/>
    </row>
    <row r="55" spans="2:7" ht="15.75" x14ac:dyDescent="0.25">
      <c r="B55" s="4">
        <v>8728.4</v>
      </c>
      <c r="C55" s="4">
        <v>10642.2</v>
      </c>
      <c r="D55" s="5"/>
      <c r="E55" s="5"/>
      <c r="F55" s="5"/>
      <c r="G55" s="5"/>
    </row>
    <row r="56" spans="2:7" ht="15.75" x14ac:dyDescent="0.25">
      <c r="B56" s="4">
        <v>7821.87</v>
      </c>
      <c r="C56" s="4">
        <v>4374.07</v>
      </c>
      <c r="D56" s="5"/>
      <c r="E56" s="5"/>
      <c r="F56" s="5"/>
      <c r="G56" s="5"/>
    </row>
    <row r="57" spans="2:7" ht="15.75" x14ac:dyDescent="0.25">
      <c r="B57" s="4">
        <v>5592.15</v>
      </c>
      <c r="C57" s="4">
        <v>9267.44</v>
      </c>
      <c r="D57" s="5"/>
      <c r="E57" s="5"/>
      <c r="F57" s="5"/>
      <c r="G57" s="5"/>
    </row>
    <row r="58" spans="2:7" ht="15.75" x14ac:dyDescent="0.25">
      <c r="B58" s="4">
        <v>6371.55</v>
      </c>
      <c r="C58" s="4">
        <v>10111</v>
      </c>
      <c r="D58" s="5"/>
      <c r="E58" s="5"/>
      <c r="F58" s="5"/>
      <c r="G58" s="5"/>
    </row>
    <row r="59" spans="2:7" ht="15.75" x14ac:dyDescent="0.25">
      <c r="B59" s="4">
        <v>6927.05</v>
      </c>
      <c r="C59" s="4">
        <v>11118.4</v>
      </c>
      <c r="D59" s="5"/>
      <c r="E59" s="5"/>
      <c r="F59" s="5"/>
      <c r="G59" s="5"/>
    </row>
    <row r="60" spans="2:7" ht="15.75" x14ac:dyDescent="0.25">
      <c r="B60" s="4">
        <v>7106.73</v>
      </c>
      <c r="C60" s="4">
        <v>10390</v>
      </c>
      <c r="D60" s="5"/>
      <c r="E60" s="5"/>
      <c r="F60" s="5"/>
      <c r="G60" s="5"/>
    </row>
    <row r="61" spans="2:7" ht="15.75" x14ac:dyDescent="0.25">
      <c r="B61" s="4">
        <v>5311.97</v>
      </c>
      <c r="C61" s="4">
        <v>9364.4</v>
      </c>
      <c r="D61" s="5"/>
      <c r="E61" s="5"/>
      <c r="F61" s="5"/>
      <c r="G61" s="5"/>
    </row>
    <row r="62" spans="2:7" ht="15.75" x14ac:dyDescent="0.25">
      <c r="B62" s="4">
        <v>9822.17</v>
      </c>
      <c r="C62" s="4">
        <v>2759.09</v>
      </c>
      <c r="D62" s="5"/>
      <c r="E62" s="5"/>
      <c r="F62" s="5"/>
      <c r="G62" s="5"/>
    </row>
    <row r="63" spans="2:7" ht="15.75" x14ac:dyDescent="0.25">
      <c r="B63" s="4">
        <v>5245.32</v>
      </c>
      <c r="C63" s="4">
        <v>10955.1</v>
      </c>
      <c r="D63" s="5"/>
      <c r="E63" s="5"/>
      <c r="F63" s="5"/>
      <c r="G63" s="5"/>
    </row>
    <row r="64" spans="2:7" ht="15.75" x14ac:dyDescent="0.25">
      <c r="B64" s="4">
        <v>6970.61</v>
      </c>
      <c r="C64" s="4">
        <v>10154.799999999999</v>
      </c>
      <c r="D64" s="5"/>
      <c r="E64" s="5"/>
      <c r="F64" s="5"/>
      <c r="G64" s="5"/>
    </row>
    <row r="65" spans="2:7" ht="15.75" x14ac:dyDescent="0.25">
      <c r="B65" s="4">
        <v>8774.27</v>
      </c>
      <c r="C65" s="4">
        <v>12108.5</v>
      </c>
      <c r="D65" s="5"/>
      <c r="E65" s="5"/>
      <c r="F65" s="5"/>
      <c r="G65" s="5"/>
    </row>
    <row r="66" spans="2:7" ht="15.75" x14ac:dyDescent="0.25">
      <c r="B66" s="4">
        <v>6869.43</v>
      </c>
      <c r="C66" s="4">
        <v>12063.3</v>
      </c>
      <c r="D66" s="5"/>
      <c r="E66" s="5"/>
      <c r="F66" s="5"/>
      <c r="G66" s="5"/>
    </row>
    <row r="67" spans="2:7" ht="15.75" x14ac:dyDescent="0.25">
      <c r="B67" s="4">
        <v>10398.4</v>
      </c>
      <c r="C67" s="4">
        <v>6050.16</v>
      </c>
      <c r="D67" s="5"/>
      <c r="E67" s="5"/>
      <c r="F67" s="5"/>
      <c r="G67" s="5"/>
    </row>
    <row r="68" spans="2:7" ht="15.75" x14ac:dyDescent="0.25">
      <c r="B68" s="4">
        <v>5923.86</v>
      </c>
      <c r="C68" s="4">
        <v>11002.4</v>
      </c>
      <c r="D68" s="5"/>
      <c r="E68" s="5"/>
      <c r="F68" s="5"/>
      <c r="G68" s="5"/>
    </row>
    <row r="69" spans="2:7" ht="15.75" x14ac:dyDescent="0.25">
      <c r="B69" s="4">
        <v>6979.11</v>
      </c>
      <c r="C69" s="4">
        <v>9840.76</v>
      </c>
      <c r="D69" s="5"/>
      <c r="E69" s="5"/>
      <c r="F69" s="5"/>
      <c r="G69" s="5"/>
    </row>
    <row r="70" spans="2:7" ht="15.75" x14ac:dyDescent="0.25">
      <c r="B70" s="4">
        <v>7415.85</v>
      </c>
      <c r="C70" s="4">
        <v>5708.45</v>
      </c>
      <c r="D70" s="5"/>
      <c r="E70" s="5"/>
      <c r="F70" s="5"/>
      <c r="G70" s="5"/>
    </row>
    <row r="71" spans="2:7" ht="15.75" x14ac:dyDescent="0.25">
      <c r="B71" s="4">
        <v>7825.28</v>
      </c>
      <c r="C71" s="4">
        <v>7339.71</v>
      </c>
      <c r="D71" s="5"/>
      <c r="E71" s="5"/>
      <c r="F71" s="5"/>
      <c r="G71" s="5"/>
    </row>
    <row r="72" spans="2:7" ht="15.75" x14ac:dyDescent="0.25">
      <c r="B72" s="4">
        <v>7900.99</v>
      </c>
      <c r="C72" s="4">
        <v>9760.99</v>
      </c>
      <c r="D72" s="5"/>
      <c r="E72" s="5"/>
      <c r="F72" s="5"/>
      <c r="G72" s="5"/>
    </row>
    <row r="73" spans="2:7" ht="15.75" x14ac:dyDescent="0.25">
      <c r="B73" s="4">
        <v>10415.5</v>
      </c>
      <c r="C73" s="4">
        <v>12617.4</v>
      </c>
      <c r="D73" s="5"/>
      <c r="E73" s="5"/>
      <c r="F73" s="5"/>
      <c r="G73" s="5"/>
    </row>
    <row r="74" spans="2:7" ht="15.75" x14ac:dyDescent="0.25">
      <c r="B74" s="4">
        <v>9159.2999999999993</v>
      </c>
      <c r="C74" s="4">
        <v>7262.15</v>
      </c>
      <c r="D74" s="5"/>
      <c r="E74" s="5"/>
      <c r="F74" s="5"/>
      <c r="G74" s="5"/>
    </row>
    <row r="75" spans="2:7" ht="15.75" x14ac:dyDescent="0.25">
      <c r="B75" s="4">
        <v>4770.21</v>
      </c>
      <c r="C75" s="4">
        <v>11723.3</v>
      </c>
      <c r="D75" s="5"/>
      <c r="E75" s="5"/>
      <c r="F75" s="5"/>
      <c r="G75" s="5"/>
    </row>
    <row r="76" spans="2:7" ht="15.75" x14ac:dyDescent="0.25">
      <c r="B76" s="4">
        <v>5727.9</v>
      </c>
      <c r="C76" s="4">
        <v>10289.6</v>
      </c>
      <c r="D76" s="5"/>
      <c r="E76" s="5"/>
      <c r="F76" s="5"/>
      <c r="G76" s="5"/>
    </row>
    <row r="77" spans="2:7" ht="15.75" x14ac:dyDescent="0.25">
      <c r="B77" s="4">
        <v>5078.09</v>
      </c>
      <c r="C77" s="4">
        <v>4334.76</v>
      </c>
      <c r="D77" s="5"/>
      <c r="E77" s="5"/>
      <c r="F77" s="5"/>
      <c r="G77" s="5"/>
    </row>
    <row r="78" spans="2:7" ht="15.75" x14ac:dyDescent="0.25">
      <c r="B78" s="4">
        <v>6859.2</v>
      </c>
      <c r="C78" s="4">
        <v>7850.78</v>
      </c>
      <c r="D78" s="5"/>
      <c r="E78" s="5"/>
      <c r="F78" s="5"/>
      <c r="G78" s="5"/>
    </row>
    <row r="79" spans="2:7" ht="15.75" x14ac:dyDescent="0.25">
      <c r="B79" s="4">
        <v>10291.1</v>
      </c>
      <c r="C79" s="4">
        <v>11957.6</v>
      </c>
      <c r="D79" s="5"/>
      <c r="E79" s="5"/>
      <c r="F79" s="5"/>
      <c r="G79" s="5"/>
    </row>
    <row r="80" spans="2:7" ht="15.75" x14ac:dyDescent="0.25">
      <c r="B80" s="4">
        <v>9807.69</v>
      </c>
      <c r="C80" s="4">
        <v>9774.52</v>
      </c>
      <c r="D80" s="5"/>
      <c r="E80" s="5"/>
      <c r="F80" s="5"/>
      <c r="G80" s="5"/>
    </row>
    <row r="81" spans="2:7" ht="15.75" x14ac:dyDescent="0.25">
      <c r="B81" s="4">
        <v>9234.2800000000007</v>
      </c>
      <c r="C81" s="4">
        <v>12782.1</v>
      </c>
      <c r="D81" s="5"/>
      <c r="E81" s="5"/>
      <c r="F81" s="5"/>
      <c r="G81" s="5"/>
    </row>
    <row r="82" spans="2:7" ht="15.75" x14ac:dyDescent="0.25">
      <c r="B82" s="4">
        <v>7303.47</v>
      </c>
      <c r="C82" s="4">
        <v>11636.9</v>
      </c>
      <c r="D82" s="5"/>
      <c r="E82" s="5"/>
      <c r="F82" s="5"/>
      <c r="G82" s="5"/>
    </row>
    <row r="83" spans="2:7" ht="15.75" x14ac:dyDescent="0.25">
      <c r="B83" s="4">
        <v>4816.87</v>
      </c>
      <c r="C83" s="4">
        <v>9858.89</v>
      </c>
      <c r="D83" s="5"/>
      <c r="E83" s="5"/>
      <c r="F83" s="5"/>
      <c r="G83" s="5"/>
    </row>
    <row r="84" spans="2:7" ht="15.75" x14ac:dyDescent="0.25">
      <c r="B84" s="4">
        <v>4953.42</v>
      </c>
      <c r="C84" s="4">
        <v>12199.3</v>
      </c>
      <c r="D84" s="5"/>
      <c r="E84" s="5"/>
      <c r="F84" s="5"/>
      <c r="G84" s="5"/>
    </row>
    <row r="85" spans="2:7" ht="15.75" x14ac:dyDescent="0.25">
      <c r="B85" s="4">
        <v>10253.700000000001</v>
      </c>
      <c r="C85" s="4">
        <v>7836.13</v>
      </c>
      <c r="D85" s="5"/>
      <c r="E85" s="5"/>
      <c r="F85" s="5"/>
      <c r="G85" s="5"/>
    </row>
    <row r="86" spans="2:7" ht="15.75" x14ac:dyDescent="0.25">
      <c r="B86" s="4">
        <v>8387.1200000000008</v>
      </c>
      <c r="C86" s="4">
        <v>9130.15</v>
      </c>
      <c r="D86" s="5"/>
      <c r="E86" s="5"/>
      <c r="F86" s="5"/>
      <c r="G86" s="5"/>
    </row>
    <row r="87" spans="2:7" ht="15.75" x14ac:dyDescent="0.25">
      <c r="B87" s="4">
        <v>6316.28</v>
      </c>
      <c r="C87" s="4">
        <v>11457.2</v>
      </c>
      <c r="D87" s="5"/>
      <c r="E87" s="5"/>
      <c r="F87" s="5"/>
      <c r="G87" s="5"/>
    </row>
    <row r="88" spans="2:7" ht="15.75" x14ac:dyDescent="0.25">
      <c r="B88" s="4">
        <v>8354.4500000000007</v>
      </c>
      <c r="C88" s="4">
        <v>8056.32</v>
      </c>
      <c r="D88" s="5"/>
      <c r="E88" s="5"/>
      <c r="F88" s="5"/>
      <c r="G88" s="5"/>
    </row>
    <row r="89" spans="2:7" ht="15.75" x14ac:dyDescent="0.25">
      <c r="B89" s="4">
        <v>6676.34</v>
      </c>
      <c r="C89" s="4">
        <v>10785.8</v>
      </c>
      <c r="D89" s="5"/>
      <c r="E89" s="5"/>
      <c r="F89" s="5"/>
      <c r="G89" s="5"/>
    </row>
    <row r="90" spans="2:7" ht="15.75" x14ac:dyDescent="0.25">
      <c r="B90" s="4">
        <v>8245.92</v>
      </c>
      <c r="C90" s="4">
        <v>11713.3</v>
      </c>
      <c r="D90" s="5"/>
      <c r="E90" s="5"/>
      <c r="F90" s="5"/>
      <c r="G90" s="5"/>
    </row>
    <row r="91" spans="2:7" ht="15.75" x14ac:dyDescent="0.25">
      <c r="B91" s="4">
        <v>5594.23</v>
      </c>
      <c r="C91" s="4">
        <v>8853.94</v>
      </c>
      <c r="D91" s="5"/>
      <c r="E91" s="5"/>
      <c r="F91" s="5"/>
      <c r="G91" s="5"/>
    </row>
    <row r="92" spans="2:7" ht="15.75" x14ac:dyDescent="0.25">
      <c r="B92" s="4">
        <v>8272.41</v>
      </c>
      <c r="C92" s="4">
        <v>8709.5300000000007</v>
      </c>
      <c r="D92" s="5"/>
      <c r="E92" s="5"/>
      <c r="F92" s="5"/>
      <c r="G92" s="5"/>
    </row>
    <row r="93" spans="2:7" ht="15.75" x14ac:dyDescent="0.25">
      <c r="B93" s="4">
        <v>8696.17</v>
      </c>
      <c r="C93" s="4">
        <v>11174.5</v>
      </c>
      <c r="D93" s="5"/>
      <c r="E93" s="5"/>
      <c r="F93" s="5"/>
      <c r="G93" s="5"/>
    </row>
    <row r="94" spans="2:7" ht="15.75" x14ac:dyDescent="0.25">
      <c r="B94" s="4">
        <v>8587.4699999999993</v>
      </c>
      <c r="C94" s="4">
        <v>8348.51</v>
      </c>
      <c r="D94" s="5"/>
      <c r="E94" s="5"/>
      <c r="F94" s="5"/>
      <c r="G94" s="5"/>
    </row>
    <row r="95" spans="2:7" ht="15.75" x14ac:dyDescent="0.25">
      <c r="B95" s="4">
        <v>6101.63</v>
      </c>
      <c r="C95" s="4">
        <v>8831.8700000000008</v>
      </c>
      <c r="D95" s="5"/>
      <c r="E95" s="5"/>
      <c r="F95" s="5"/>
      <c r="G95" s="5"/>
    </row>
    <row r="96" spans="2:7" ht="15.75" x14ac:dyDescent="0.25">
      <c r="B96" s="4">
        <v>7655.59</v>
      </c>
      <c r="C96" s="4">
        <v>10572.5</v>
      </c>
      <c r="D96" s="5"/>
      <c r="E96" s="5"/>
      <c r="F96" s="5"/>
      <c r="G96" s="5"/>
    </row>
    <row r="97" spans="2:7" ht="15.75" x14ac:dyDescent="0.25">
      <c r="B97" s="4">
        <v>5009.93</v>
      </c>
      <c r="C97" s="4">
        <v>6441.93</v>
      </c>
      <c r="D97" s="5"/>
      <c r="E97" s="5"/>
      <c r="F97" s="5"/>
      <c r="G97" s="5"/>
    </row>
    <row r="98" spans="2:7" ht="15.75" x14ac:dyDescent="0.25">
      <c r="B98" s="4">
        <v>8638.31</v>
      </c>
      <c r="C98" s="4">
        <v>12164</v>
      </c>
      <c r="D98" s="5"/>
      <c r="E98" s="5"/>
      <c r="F98" s="5"/>
      <c r="G98" s="5"/>
    </row>
    <row r="99" spans="2:7" ht="15.75" x14ac:dyDescent="0.25">
      <c r="B99" s="4">
        <v>8262.56</v>
      </c>
      <c r="C99" s="4">
        <v>11694.5</v>
      </c>
      <c r="D99" s="5"/>
      <c r="E99" s="5"/>
      <c r="F99" s="5"/>
      <c r="G99" s="5"/>
    </row>
    <row r="100" spans="2:7" ht="15.75" x14ac:dyDescent="0.25">
      <c r="B100" s="4">
        <v>8810.01</v>
      </c>
      <c r="C100" s="4">
        <v>8413.24</v>
      </c>
      <c r="D100" s="5"/>
      <c r="E100" s="5"/>
      <c r="F100" s="5"/>
      <c r="G100" s="5"/>
    </row>
    <row r="101" spans="2:7" ht="15.75" x14ac:dyDescent="0.25">
      <c r="B101" s="4">
        <v>9400.7900000000009</v>
      </c>
      <c r="C101" s="4">
        <v>10400.799999999999</v>
      </c>
      <c r="D101" s="5"/>
      <c r="E101" s="5"/>
      <c r="F101" s="5"/>
      <c r="G101" s="5"/>
    </row>
    <row r="102" spans="2:7" ht="15.75" x14ac:dyDescent="0.25">
      <c r="B102" s="4">
        <v>7160.68</v>
      </c>
      <c r="C102" s="4">
        <v>5094.21</v>
      </c>
      <c r="D102" s="5"/>
      <c r="E102" s="5"/>
      <c r="F102" s="5"/>
      <c r="G102" s="5"/>
    </row>
    <row r="103" spans="2:7" ht="15.75" x14ac:dyDescent="0.25">
      <c r="B103" s="4">
        <v>8371.18</v>
      </c>
      <c r="C103" s="4">
        <v>11704.4</v>
      </c>
      <c r="D103" s="5"/>
      <c r="E103" s="5"/>
      <c r="F103" s="5"/>
      <c r="G103" s="5"/>
    </row>
    <row r="104" spans="2:7" ht="15.75" x14ac:dyDescent="0.25">
      <c r="B104" s="4">
        <v>8925.81</v>
      </c>
      <c r="C104" s="4">
        <v>9083.06</v>
      </c>
      <c r="D104" s="5"/>
      <c r="E104" s="5"/>
      <c r="F104" s="5"/>
      <c r="G104" s="5"/>
    </row>
    <row r="105" spans="2:7" ht="15.75" x14ac:dyDescent="0.25">
      <c r="B105" s="4">
        <v>10351.4</v>
      </c>
      <c r="C105" s="4">
        <v>11322.4</v>
      </c>
      <c r="D105" s="5"/>
      <c r="E105" s="5"/>
      <c r="F105" s="5"/>
      <c r="G105" s="5"/>
    </row>
    <row r="106" spans="2:7" ht="15.75" x14ac:dyDescent="0.25">
      <c r="B106" s="4">
        <v>8981.91</v>
      </c>
      <c r="C106" s="4">
        <v>9192.48</v>
      </c>
      <c r="D106" s="5"/>
      <c r="E106" s="5"/>
      <c r="F106" s="5"/>
      <c r="G106" s="5"/>
    </row>
    <row r="107" spans="2:7" ht="15.75" x14ac:dyDescent="0.25">
      <c r="B107" s="4">
        <v>6833.37</v>
      </c>
      <c r="C107" s="4">
        <v>4227.7</v>
      </c>
      <c r="D107" s="5"/>
      <c r="E107" s="5"/>
      <c r="F107" s="5"/>
      <c r="G107" s="5"/>
    </row>
    <row r="108" spans="2:7" ht="15.75" x14ac:dyDescent="0.25">
      <c r="B108" s="4">
        <v>6232.5</v>
      </c>
      <c r="C108" s="4">
        <v>11072.2</v>
      </c>
      <c r="D108" s="5"/>
      <c r="E108" s="5"/>
      <c r="F108" s="5"/>
      <c r="G108" s="5"/>
    </row>
    <row r="109" spans="2:7" ht="15.75" x14ac:dyDescent="0.25">
      <c r="B109" s="4">
        <v>6905.41</v>
      </c>
      <c r="C109" s="4">
        <v>11426.7</v>
      </c>
      <c r="D109" s="5"/>
      <c r="E109" s="5"/>
      <c r="F109" s="5"/>
      <c r="G109" s="5"/>
    </row>
    <row r="110" spans="2:7" ht="15.75" x14ac:dyDescent="0.25">
      <c r="B110" s="4">
        <v>6352.07</v>
      </c>
      <c r="C110" s="4">
        <v>2992.29</v>
      </c>
      <c r="D110" s="5"/>
      <c r="E110" s="5"/>
      <c r="F110" s="5"/>
      <c r="G110" s="5"/>
    </row>
    <row r="111" spans="2:7" ht="15.75" x14ac:dyDescent="0.25">
      <c r="B111" s="4">
        <v>7166.12</v>
      </c>
      <c r="C111" s="4">
        <v>8307.8799999999992</v>
      </c>
      <c r="D111" s="5"/>
      <c r="E111" s="5"/>
      <c r="F111" s="5"/>
      <c r="G111" s="5"/>
    </row>
    <row r="112" spans="2:7" ht="15.75" x14ac:dyDescent="0.25">
      <c r="B112" s="4">
        <v>8849.34</v>
      </c>
      <c r="C112" s="4">
        <v>11939.9</v>
      </c>
      <c r="D112" s="5"/>
      <c r="E112" s="5"/>
      <c r="F112" s="5"/>
      <c r="G112" s="5"/>
    </row>
    <row r="113" spans="2:7" ht="15.75" x14ac:dyDescent="0.25">
      <c r="B113" s="4">
        <v>5669.59</v>
      </c>
      <c r="C113" s="4">
        <v>12251.1</v>
      </c>
      <c r="D113" s="5"/>
      <c r="E113" s="5"/>
      <c r="F113" s="5"/>
      <c r="G113" s="5"/>
    </row>
    <row r="114" spans="2:7" ht="15.75" x14ac:dyDescent="0.25">
      <c r="B114" s="4">
        <v>7384.45</v>
      </c>
      <c r="C114" s="4">
        <v>12103.6</v>
      </c>
      <c r="D114" s="5"/>
      <c r="E114" s="5"/>
      <c r="F114" s="5"/>
      <c r="G114" s="5"/>
    </row>
    <row r="115" spans="2:7" ht="15.75" x14ac:dyDescent="0.25">
      <c r="B115" s="4">
        <v>4688.7299999999996</v>
      </c>
      <c r="C115" s="4">
        <v>8490.9500000000007</v>
      </c>
      <c r="D115" s="5"/>
      <c r="E115" s="5"/>
      <c r="F115" s="5"/>
      <c r="G115" s="5"/>
    </row>
    <row r="116" spans="2:7" ht="15.75" x14ac:dyDescent="0.25">
      <c r="B116" s="4">
        <v>5958.54</v>
      </c>
      <c r="C116" s="4">
        <v>12134.7</v>
      </c>
      <c r="D116" s="5"/>
      <c r="E116" s="5"/>
      <c r="F116" s="5"/>
      <c r="G116" s="5"/>
    </row>
    <row r="117" spans="2:7" ht="15.75" x14ac:dyDescent="0.25">
      <c r="B117" s="4">
        <v>6027.91</v>
      </c>
      <c r="C117" s="4">
        <v>6233.89</v>
      </c>
      <c r="D117" s="5"/>
      <c r="E117" s="5"/>
      <c r="F117" s="5"/>
      <c r="G117" s="5"/>
    </row>
    <row r="118" spans="2:7" ht="15.75" x14ac:dyDescent="0.25">
      <c r="B118" s="4">
        <v>5273.85</v>
      </c>
      <c r="C118" s="4">
        <v>8616.06</v>
      </c>
      <c r="D118" s="5"/>
      <c r="E118" s="5"/>
      <c r="F118" s="5"/>
      <c r="G118" s="5"/>
    </row>
    <row r="119" spans="2:7" ht="15.75" x14ac:dyDescent="0.25">
      <c r="B119" s="4">
        <v>5256.11</v>
      </c>
      <c r="C119" s="4">
        <v>10563.4</v>
      </c>
      <c r="D119" s="5"/>
      <c r="E119" s="5"/>
      <c r="F119" s="5"/>
      <c r="G119" s="5"/>
    </row>
    <row r="120" spans="2:7" ht="15.75" x14ac:dyDescent="0.25">
      <c r="B120" s="4">
        <v>8283.5</v>
      </c>
      <c r="C120" s="4">
        <v>5265.06</v>
      </c>
      <c r="D120" s="5"/>
      <c r="E120" s="5"/>
      <c r="F120" s="5"/>
      <c r="G120" s="5"/>
    </row>
    <row r="121" spans="2:7" ht="15.75" x14ac:dyDescent="0.25">
      <c r="B121" s="4">
        <v>7350.54</v>
      </c>
      <c r="C121" s="4">
        <v>9441.57</v>
      </c>
      <c r="D121" s="5"/>
      <c r="E121" s="5"/>
      <c r="F121" s="5"/>
      <c r="G121" s="5"/>
    </row>
    <row r="122" spans="2:7" ht="15.75" x14ac:dyDescent="0.25">
      <c r="B122" s="4">
        <v>7765.91</v>
      </c>
      <c r="C122" s="4">
        <v>4140.7299999999996</v>
      </c>
      <c r="D122" s="5"/>
      <c r="E122" s="5"/>
      <c r="F122" s="5"/>
      <c r="G122" s="5"/>
    </row>
    <row r="123" spans="2:7" ht="15.75" x14ac:dyDescent="0.25">
      <c r="B123" s="4">
        <v>6331.13</v>
      </c>
      <c r="C123" s="4">
        <v>8601.92</v>
      </c>
      <c r="D123" s="5"/>
      <c r="E123" s="5"/>
      <c r="F123" s="5"/>
      <c r="G123" s="5"/>
    </row>
    <row r="124" spans="2:7" ht="15.75" x14ac:dyDescent="0.25">
      <c r="B124" s="4">
        <v>8974.42</v>
      </c>
      <c r="C124" s="4">
        <v>4387.71</v>
      </c>
      <c r="D124" s="5"/>
      <c r="E124" s="5"/>
      <c r="F124" s="5"/>
      <c r="G124" s="5"/>
    </row>
    <row r="125" spans="2:7" ht="15.75" x14ac:dyDescent="0.25">
      <c r="B125" s="4">
        <v>10006.6</v>
      </c>
      <c r="C125" s="4">
        <v>1628.92</v>
      </c>
      <c r="D125" s="5"/>
      <c r="E125" s="5"/>
      <c r="F125" s="5"/>
      <c r="G125" s="5"/>
    </row>
    <row r="126" spans="2:7" ht="15.75" x14ac:dyDescent="0.25">
      <c r="B126" s="4">
        <v>10030.700000000001</v>
      </c>
      <c r="C126" s="4">
        <v>10506.8</v>
      </c>
      <c r="D126" s="5"/>
      <c r="E126" s="5"/>
      <c r="F126" s="5"/>
      <c r="G126" s="5"/>
    </row>
    <row r="127" spans="2:7" ht="15.75" x14ac:dyDescent="0.25">
      <c r="B127" s="4">
        <v>6101.54</v>
      </c>
      <c r="C127" s="4">
        <v>11581</v>
      </c>
      <c r="D127" s="5"/>
      <c r="E127" s="5"/>
      <c r="F127" s="5"/>
      <c r="G127" s="5"/>
    </row>
    <row r="128" spans="2:7" ht="15.75" x14ac:dyDescent="0.25">
      <c r="B128" s="4">
        <v>8417.39</v>
      </c>
      <c r="C128" s="4">
        <v>8375.65</v>
      </c>
      <c r="D128" s="5"/>
      <c r="E128" s="5"/>
      <c r="F128" s="5"/>
      <c r="G128" s="5"/>
    </row>
    <row r="129" spans="2:7" ht="15.75" x14ac:dyDescent="0.25">
      <c r="B129" s="4">
        <v>5934.85</v>
      </c>
      <c r="C129" s="4">
        <v>12575.1</v>
      </c>
      <c r="D129" s="5"/>
      <c r="E129" s="5"/>
      <c r="F129" s="5"/>
      <c r="G129" s="5"/>
    </row>
    <row r="130" spans="2:7" ht="15.75" x14ac:dyDescent="0.25">
      <c r="B130" s="4">
        <v>6007.38</v>
      </c>
      <c r="C130" s="4">
        <v>11773.1</v>
      </c>
      <c r="D130" s="5"/>
      <c r="E130" s="5"/>
      <c r="F130" s="5"/>
      <c r="G130" s="5"/>
    </row>
    <row r="131" spans="2:7" ht="15.75" x14ac:dyDescent="0.25">
      <c r="B131" s="4">
        <v>9854.2900000000009</v>
      </c>
      <c r="C131" s="4">
        <v>3625.79</v>
      </c>
      <c r="D131" s="5"/>
      <c r="E131" s="5"/>
      <c r="F131" s="5"/>
      <c r="G131" s="5"/>
    </row>
    <row r="132" spans="2:7" ht="15.75" x14ac:dyDescent="0.25">
      <c r="B132" s="4">
        <v>10125.700000000001</v>
      </c>
      <c r="C132" s="4">
        <v>4030.63</v>
      </c>
      <c r="D132" s="5"/>
      <c r="E132" s="5"/>
      <c r="F132" s="5"/>
      <c r="G132" s="5"/>
    </row>
    <row r="133" spans="2:7" ht="15.75" x14ac:dyDescent="0.25">
      <c r="B133" s="4">
        <v>6525.76</v>
      </c>
      <c r="C133" s="4">
        <v>10059.9</v>
      </c>
      <c r="D133" s="5"/>
      <c r="E133" s="5"/>
      <c r="F133" s="5"/>
      <c r="G133" s="5"/>
    </row>
    <row r="134" spans="2:7" ht="15.75" x14ac:dyDescent="0.25">
      <c r="B134" s="4">
        <v>7786.46</v>
      </c>
      <c r="C134" s="4">
        <v>4580.3</v>
      </c>
      <c r="D134" s="5"/>
      <c r="E134" s="5"/>
      <c r="F134" s="5"/>
      <c r="G134" s="5"/>
    </row>
    <row r="135" spans="2:7" ht="15.75" x14ac:dyDescent="0.25">
      <c r="B135" s="4">
        <v>8448.19</v>
      </c>
      <c r="C135" s="4">
        <v>5618.32</v>
      </c>
      <c r="D135" s="5"/>
      <c r="E135" s="5"/>
      <c r="F135" s="5"/>
      <c r="G135" s="5"/>
    </row>
    <row r="136" spans="2:7" ht="15.75" x14ac:dyDescent="0.25">
      <c r="B136" s="4">
        <v>6950.69</v>
      </c>
      <c r="C136" s="4">
        <v>4876.9799999999996</v>
      </c>
      <c r="D136" s="5"/>
      <c r="E136" s="5"/>
      <c r="F136" s="5"/>
      <c r="G136" s="5"/>
    </row>
    <row r="137" spans="2:7" ht="15.75" x14ac:dyDescent="0.25">
      <c r="B137" s="4">
        <v>8728.2999999999993</v>
      </c>
      <c r="C137" s="4">
        <v>11019.9</v>
      </c>
      <c r="D137" s="5"/>
      <c r="E137" s="5"/>
      <c r="F137" s="5"/>
      <c r="G137" s="5"/>
    </row>
    <row r="138" spans="2:7" ht="15.75" x14ac:dyDescent="0.25">
      <c r="B138" s="4">
        <v>8454.44</v>
      </c>
      <c r="C138" s="4">
        <v>11789.6</v>
      </c>
      <c r="D138" s="5"/>
      <c r="E138" s="5"/>
      <c r="F138" s="5"/>
      <c r="G138" s="5"/>
    </row>
    <row r="139" spans="2:7" ht="15.75" x14ac:dyDescent="0.25">
      <c r="B139" s="4">
        <v>10331.299999999999</v>
      </c>
      <c r="C139" s="4">
        <v>9131.24</v>
      </c>
      <c r="D139" s="5"/>
      <c r="E139" s="5"/>
      <c r="F139" s="5"/>
      <c r="G139" s="5"/>
    </row>
    <row r="140" spans="2:7" ht="15.75" x14ac:dyDescent="0.25">
      <c r="B140" s="4">
        <v>8638.2900000000009</v>
      </c>
      <c r="C140" s="4">
        <v>4473.07</v>
      </c>
      <c r="D140" s="5"/>
      <c r="E140" s="5"/>
      <c r="F140" s="5"/>
      <c r="G140" s="5"/>
    </row>
    <row r="141" spans="2:7" ht="15.75" x14ac:dyDescent="0.25">
      <c r="B141" s="4">
        <v>10160.299999999999</v>
      </c>
      <c r="C141" s="4">
        <v>9363.19</v>
      </c>
      <c r="D141" s="5"/>
      <c r="E141" s="5"/>
      <c r="F141" s="5"/>
      <c r="G141" s="5"/>
    </row>
    <row r="142" spans="2:7" ht="15.75" x14ac:dyDescent="0.25">
      <c r="B142" s="4">
        <v>9858.2999999999993</v>
      </c>
      <c r="C142" s="4">
        <v>9188.94</v>
      </c>
      <c r="D142" s="5"/>
      <c r="E142" s="5"/>
      <c r="F142" s="5"/>
      <c r="G142" s="5"/>
    </row>
    <row r="143" spans="2:7" ht="15.75" x14ac:dyDescent="0.25">
      <c r="B143" s="4">
        <v>10240.5</v>
      </c>
      <c r="C143" s="4">
        <v>6650.25</v>
      </c>
      <c r="D143" s="5"/>
      <c r="E143" s="5"/>
      <c r="F143" s="5"/>
      <c r="G143" s="5"/>
    </row>
    <row r="144" spans="2:7" ht="15.75" x14ac:dyDescent="0.25">
      <c r="B144" s="4">
        <v>7074.98</v>
      </c>
      <c r="C144" s="4">
        <v>11639.9</v>
      </c>
      <c r="D144" s="5"/>
      <c r="E144" s="5"/>
      <c r="F144" s="5"/>
      <c r="G144" s="5"/>
    </row>
    <row r="145" spans="2:7" ht="15.75" x14ac:dyDescent="0.25">
      <c r="B145" s="4">
        <v>10123.5</v>
      </c>
      <c r="C145" s="4">
        <v>12376.2</v>
      </c>
      <c r="D145" s="5"/>
      <c r="E145" s="5"/>
      <c r="F145" s="5"/>
      <c r="G145" s="5"/>
    </row>
    <row r="146" spans="2:7" ht="15.75" x14ac:dyDescent="0.25">
      <c r="B146" s="4">
        <v>4930.8100000000004</v>
      </c>
      <c r="C146" s="4">
        <v>6547.93</v>
      </c>
      <c r="D146" s="5"/>
      <c r="E146" s="5"/>
      <c r="F146" s="5"/>
      <c r="G146" s="5"/>
    </row>
    <row r="147" spans="2:7" ht="15.75" x14ac:dyDescent="0.25">
      <c r="B147" s="4">
        <v>7093.34</v>
      </c>
      <c r="C147" s="4">
        <v>6272.21</v>
      </c>
      <c r="D147" s="5"/>
      <c r="E147" s="5"/>
      <c r="F147" s="5"/>
      <c r="G147" s="5"/>
    </row>
    <row r="148" spans="2:7" ht="15.75" x14ac:dyDescent="0.25">
      <c r="B148" s="4">
        <v>5797.43</v>
      </c>
      <c r="C148" s="4">
        <v>3156.43</v>
      </c>
      <c r="D148" s="5"/>
      <c r="E148" s="5"/>
      <c r="F148" s="5"/>
      <c r="G148" s="5"/>
    </row>
    <row r="149" spans="2:7" ht="15.75" x14ac:dyDescent="0.25">
      <c r="B149" s="4">
        <v>6093.43</v>
      </c>
      <c r="C149" s="4">
        <v>8705.16</v>
      </c>
      <c r="D149" s="5"/>
      <c r="E149" s="5"/>
      <c r="F149" s="5"/>
      <c r="G149" s="5"/>
    </row>
    <row r="150" spans="2:7" ht="15.75" x14ac:dyDescent="0.25">
      <c r="B150" s="4">
        <v>8335.15</v>
      </c>
      <c r="C150" s="4">
        <v>562.226</v>
      </c>
      <c r="D150" s="5"/>
      <c r="E150" s="5"/>
      <c r="F150" s="5"/>
      <c r="G150" s="5"/>
    </row>
    <row r="151" spans="2:7" ht="15.75" x14ac:dyDescent="0.25">
      <c r="B151" s="4">
        <v>5781.67</v>
      </c>
      <c r="C151" s="4">
        <v>5363.15</v>
      </c>
      <c r="D151" s="5"/>
      <c r="E151" s="5"/>
      <c r="F151" s="5"/>
      <c r="G151" s="5"/>
    </row>
    <row r="152" spans="2:7" ht="15.75" x14ac:dyDescent="0.25">
      <c r="B152" s="4">
        <v>6531.31</v>
      </c>
      <c r="C152" s="4">
        <v>12957.8</v>
      </c>
      <c r="D152" s="5"/>
      <c r="E152" s="5"/>
      <c r="F152" s="5"/>
      <c r="G152" s="5"/>
    </row>
    <row r="153" spans="2:7" ht="15.75" x14ac:dyDescent="0.25">
      <c r="B153" s="4">
        <v>7716.6</v>
      </c>
      <c r="C153" s="4">
        <v>6509.7</v>
      </c>
      <c r="D153" s="5"/>
      <c r="E153" s="5"/>
      <c r="F153" s="5"/>
      <c r="G153" s="5"/>
    </row>
    <row r="154" spans="2:7" ht="15.75" x14ac:dyDescent="0.25">
      <c r="B154" s="4">
        <v>6164.2</v>
      </c>
      <c r="C154" s="4">
        <v>7026.19</v>
      </c>
      <c r="D154" s="5"/>
      <c r="E154" s="5"/>
      <c r="F154" s="5"/>
      <c r="G154" s="5"/>
    </row>
    <row r="155" spans="2:7" ht="15.75" x14ac:dyDescent="0.25">
      <c r="B155" s="4">
        <v>7440.39</v>
      </c>
      <c r="C155" s="4">
        <v>3484.21</v>
      </c>
      <c r="D155" s="5"/>
      <c r="E155" s="5"/>
      <c r="F155" s="5"/>
      <c r="G155" s="5"/>
    </row>
    <row r="156" spans="2:7" ht="15.75" x14ac:dyDescent="0.25">
      <c r="B156" s="4">
        <v>4885.4799999999996</v>
      </c>
      <c r="C156" s="4">
        <v>7832.21</v>
      </c>
      <c r="D156" s="5"/>
      <c r="E156" s="5"/>
      <c r="F156" s="5"/>
      <c r="G156" s="5"/>
    </row>
    <row r="157" spans="2:7" ht="15.75" x14ac:dyDescent="0.25">
      <c r="B157" s="4">
        <v>7324.15</v>
      </c>
      <c r="C157" s="4">
        <v>12440.7</v>
      </c>
      <c r="D157" s="5"/>
      <c r="E157" s="5"/>
      <c r="F157" s="5"/>
      <c r="G157" s="5"/>
    </row>
    <row r="158" spans="2:7" ht="15.75" x14ac:dyDescent="0.25">
      <c r="B158" s="4">
        <v>6968.21</v>
      </c>
      <c r="C158" s="4">
        <v>6295.22</v>
      </c>
      <c r="D158" s="5"/>
      <c r="E158" s="5"/>
      <c r="F158" s="5"/>
      <c r="G158" s="5"/>
    </row>
    <row r="159" spans="2:7" ht="15.75" x14ac:dyDescent="0.25">
      <c r="B159" s="4">
        <v>9336.2900000000009</v>
      </c>
      <c r="C159" s="4">
        <v>8243.43</v>
      </c>
      <c r="D159" s="5"/>
      <c r="E159" s="5"/>
      <c r="F159" s="5"/>
      <c r="G159" s="5"/>
    </row>
    <row r="160" spans="2:7" ht="15.75" x14ac:dyDescent="0.25">
      <c r="B160" s="4">
        <v>9882</v>
      </c>
      <c r="C160" s="4">
        <v>11535.1</v>
      </c>
      <c r="D160" s="5"/>
      <c r="E160" s="5"/>
      <c r="F160" s="5"/>
      <c r="G160" s="5"/>
    </row>
    <row r="161" spans="2:7" ht="15.75" x14ac:dyDescent="0.25">
      <c r="B161" s="4">
        <v>8815.6299999999992</v>
      </c>
      <c r="C161" s="4">
        <v>5710.38</v>
      </c>
      <c r="D161" s="5"/>
      <c r="E161" s="5"/>
      <c r="F161" s="5"/>
      <c r="G161" s="5"/>
    </row>
    <row r="162" spans="2:7" ht="15.75" x14ac:dyDescent="0.25">
      <c r="B162" s="4">
        <v>10300.299999999999</v>
      </c>
      <c r="C162" s="4">
        <v>3447.32</v>
      </c>
      <c r="D162" s="5"/>
      <c r="E162" s="5"/>
      <c r="F162" s="5"/>
      <c r="G162" s="5"/>
    </row>
    <row r="163" spans="2:7" ht="15.75" x14ac:dyDescent="0.25">
      <c r="B163" s="4">
        <v>7657.18</v>
      </c>
      <c r="C163" s="4">
        <v>4994.76</v>
      </c>
      <c r="D163" s="5"/>
      <c r="E163" s="5"/>
      <c r="F163" s="5"/>
      <c r="G163" s="5"/>
    </row>
    <row r="164" spans="2:7" ht="15.75" x14ac:dyDescent="0.25">
      <c r="B164" s="4">
        <v>9775.82</v>
      </c>
      <c r="C164" s="4">
        <v>11365.9</v>
      </c>
      <c r="D164" s="5"/>
      <c r="E164" s="5"/>
      <c r="F164" s="5"/>
      <c r="G164" s="5"/>
    </row>
    <row r="165" spans="2:7" ht="15.75" x14ac:dyDescent="0.25">
      <c r="B165" s="4">
        <v>8073.75</v>
      </c>
      <c r="C165" s="4">
        <v>6414.05</v>
      </c>
      <c r="D165" s="5"/>
      <c r="E165" s="5"/>
      <c r="F165" s="5"/>
      <c r="G165" s="5"/>
    </row>
    <row r="166" spans="2:7" ht="15.75" x14ac:dyDescent="0.25">
      <c r="B166" s="4">
        <v>6231.13</v>
      </c>
      <c r="C166" s="4">
        <v>8611.5400000000009</v>
      </c>
      <c r="D166" s="5"/>
      <c r="E166" s="5"/>
      <c r="F166" s="5"/>
      <c r="G166" s="5"/>
    </row>
    <row r="167" spans="2:7" ht="15.75" x14ac:dyDescent="0.25">
      <c r="B167" s="4">
        <v>9392.7000000000007</v>
      </c>
      <c r="C167" s="4">
        <v>10741</v>
      </c>
      <c r="D167" s="5"/>
      <c r="E167" s="5"/>
      <c r="F167" s="5"/>
      <c r="G167" s="5"/>
    </row>
    <row r="168" spans="2:7" ht="15.75" x14ac:dyDescent="0.25">
      <c r="B168" s="4">
        <v>10494.8</v>
      </c>
      <c r="C168" s="4">
        <v>7994.54</v>
      </c>
      <c r="D168" s="5"/>
      <c r="E168" s="5"/>
      <c r="F168" s="5"/>
      <c r="G168" s="5"/>
    </row>
    <row r="169" spans="2:7" ht="15.75" x14ac:dyDescent="0.25">
      <c r="B169" s="4">
        <v>8178.39</v>
      </c>
      <c r="C169" s="4">
        <v>12568.1</v>
      </c>
      <c r="D169" s="5"/>
      <c r="E169" s="5"/>
      <c r="F169" s="5"/>
      <c r="G169" s="5"/>
    </row>
    <row r="170" spans="2:7" ht="15.75" x14ac:dyDescent="0.25">
      <c r="B170" s="4">
        <v>6060.26</v>
      </c>
      <c r="C170" s="4">
        <v>9983.25</v>
      </c>
      <c r="D170" s="5"/>
      <c r="E170" s="5"/>
      <c r="F170" s="5"/>
      <c r="G170" s="5"/>
    </row>
    <row r="171" spans="2:7" ht="15.75" x14ac:dyDescent="0.25">
      <c r="B171" s="4">
        <v>6744.2</v>
      </c>
      <c r="C171" s="4">
        <v>5525.25</v>
      </c>
      <c r="D171" s="5"/>
      <c r="E171" s="5"/>
      <c r="F171" s="5"/>
      <c r="G171" s="5"/>
    </row>
    <row r="172" spans="2:7" ht="15.75" x14ac:dyDescent="0.25">
      <c r="B172" s="4">
        <v>8291.58</v>
      </c>
      <c r="C172" s="4">
        <v>11023.9</v>
      </c>
      <c r="D172" s="5"/>
      <c r="E172" s="5"/>
      <c r="F172" s="5"/>
      <c r="G172" s="5"/>
    </row>
    <row r="173" spans="2:7" ht="15.75" x14ac:dyDescent="0.25">
      <c r="B173" s="4">
        <v>9767.94</v>
      </c>
      <c r="C173" s="4">
        <v>5205.45</v>
      </c>
      <c r="D173" s="5"/>
      <c r="E173" s="5"/>
      <c r="F173" s="5"/>
      <c r="G173" s="5"/>
    </row>
    <row r="174" spans="2:7" ht="15.75" x14ac:dyDescent="0.25">
      <c r="B174" s="4">
        <v>5204.55</v>
      </c>
      <c r="C174" s="4">
        <v>11296.8</v>
      </c>
      <c r="D174" s="5"/>
      <c r="E174" s="5"/>
      <c r="F174" s="5"/>
      <c r="G174" s="5"/>
    </row>
    <row r="175" spans="2:7" ht="15.75" x14ac:dyDescent="0.25">
      <c r="B175" s="4">
        <v>8094.57</v>
      </c>
      <c r="C175" s="4">
        <v>10005.299999999999</v>
      </c>
      <c r="D175" s="5"/>
      <c r="E175" s="5"/>
      <c r="F175" s="5"/>
      <c r="G175" s="5"/>
    </row>
    <row r="176" spans="2:7" ht="15.75" x14ac:dyDescent="0.25">
      <c r="B176" s="4">
        <v>7816.5</v>
      </c>
      <c r="C176" s="4">
        <v>4216</v>
      </c>
      <c r="D176" s="5"/>
      <c r="E176" s="5"/>
      <c r="F176" s="5"/>
      <c r="G176" s="5"/>
    </row>
    <row r="177" spans="2:7" ht="15.75" x14ac:dyDescent="0.25">
      <c r="B177" s="4">
        <v>10246.6</v>
      </c>
      <c r="C177" s="4">
        <v>11249.4</v>
      </c>
      <c r="D177" s="5"/>
      <c r="E177" s="5"/>
      <c r="F177" s="5"/>
      <c r="G177" s="5"/>
    </row>
    <row r="178" spans="2:7" ht="15.75" x14ac:dyDescent="0.25">
      <c r="B178" s="4">
        <v>9674.2800000000007</v>
      </c>
      <c r="C178" s="4">
        <v>6591.14</v>
      </c>
      <c r="D178" s="5"/>
      <c r="E178" s="5"/>
      <c r="F178" s="5"/>
      <c r="G178" s="5"/>
    </row>
    <row r="179" spans="2:7" ht="15.75" x14ac:dyDescent="0.25">
      <c r="B179" s="4">
        <v>9571.36</v>
      </c>
      <c r="C179" s="4">
        <v>4668.43</v>
      </c>
      <c r="D179" s="5"/>
      <c r="E179" s="5"/>
      <c r="F179" s="5"/>
      <c r="G179" s="5"/>
    </row>
    <row r="180" spans="2:7" ht="15.75" x14ac:dyDescent="0.25">
      <c r="B180" s="4">
        <v>5924.92</v>
      </c>
      <c r="C180" s="4">
        <v>12286</v>
      </c>
      <c r="D180" s="5"/>
      <c r="E180" s="5"/>
      <c r="F180" s="5"/>
      <c r="G180" s="5"/>
    </row>
    <row r="181" spans="2:7" ht="15.75" x14ac:dyDescent="0.25">
      <c r="B181" s="4">
        <v>5509.03</v>
      </c>
      <c r="C181" s="4">
        <v>9078.32</v>
      </c>
      <c r="D181" s="5"/>
      <c r="E181" s="5"/>
      <c r="F181" s="5"/>
      <c r="G181" s="5"/>
    </row>
    <row r="182" spans="2:7" ht="15.75" x14ac:dyDescent="0.25">
      <c r="B182" s="4">
        <v>9435.7199999999993</v>
      </c>
      <c r="C182" s="4">
        <v>4822.9399999999996</v>
      </c>
      <c r="D182" s="5"/>
      <c r="E182" s="5"/>
      <c r="F182" s="5"/>
      <c r="G182" s="5"/>
    </row>
    <row r="183" spans="2:7" ht="15.75" x14ac:dyDescent="0.25">
      <c r="B183" s="4">
        <v>7631.84</v>
      </c>
      <c r="C183" s="4">
        <v>4639.8</v>
      </c>
      <c r="D183" s="5"/>
      <c r="E183" s="5"/>
      <c r="F183" s="5"/>
      <c r="G183" s="5"/>
    </row>
    <row r="184" spans="2:7" ht="15.75" x14ac:dyDescent="0.25">
      <c r="B184" s="4">
        <v>9242.48</v>
      </c>
      <c r="C184" s="4">
        <v>12976.8</v>
      </c>
      <c r="D184" s="5"/>
      <c r="E184" s="5"/>
      <c r="F184" s="5"/>
      <c r="G184" s="5"/>
    </row>
    <row r="185" spans="2:7" ht="15.75" x14ac:dyDescent="0.25">
      <c r="B185" s="4">
        <v>9677.7000000000007</v>
      </c>
      <c r="C185" s="4">
        <v>8292.33</v>
      </c>
      <c r="D185" s="5"/>
      <c r="E185" s="5"/>
      <c r="F185" s="5"/>
      <c r="G185" s="5"/>
    </row>
    <row r="186" spans="2:7" ht="15.75" x14ac:dyDescent="0.25">
      <c r="B186" s="4">
        <v>7718.31</v>
      </c>
      <c r="C186" s="4">
        <v>12529.3</v>
      </c>
      <c r="D186" s="5"/>
      <c r="E186" s="5"/>
      <c r="F186" s="5"/>
      <c r="G186" s="5"/>
    </row>
    <row r="187" spans="2:7" ht="15.75" x14ac:dyDescent="0.25">
      <c r="B187" s="4">
        <v>5688.47</v>
      </c>
      <c r="C187" s="4">
        <v>10887.4</v>
      </c>
      <c r="D187" s="5"/>
      <c r="E187" s="5"/>
      <c r="F187" s="5"/>
      <c r="G187" s="5"/>
    </row>
    <row r="188" spans="2:7" ht="15.75" x14ac:dyDescent="0.25">
      <c r="B188" s="4">
        <v>8500.66</v>
      </c>
      <c r="C188" s="4">
        <v>10495.6</v>
      </c>
      <c r="D188" s="5"/>
      <c r="E188" s="5"/>
      <c r="F188" s="5"/>
      <c r="G188" s="5"/>
    </row>
    <row r="189" spans="2:7" ht="15.75" x14ac:dyDescent="0.25">
      <c r="B189" s="4">
        <v>5549.29</v>
      </c>
      <c r="C189" s="4">
        <v>11452.5</v>
      </c>
      <c r="D189" s="5"/>
      <c r="E189" s="5"/>
      <c r="F189" s="5"/>
      <c r="G189" s="5"/>
    </row>
    <row r="190" spans="2:7" ht="15.75" x14ac:dyDescent="0.25">
      <c r="B190" s="4">
        <v>8357.3700000000008</v>
      </c>
      <c r="C190" s="4">
        <v>12478</v>
      </c>
      <c r="D190" s="5"/>
      <c r="E190" s="5"/>
      <c r="F190" s="5"/>
      <c r="G190" s="5"/>
    </row>
    <row r="191" spans="2:7" ht="15.75" x14ac:dyDescent="0.25">
      <c r="B191" s="4">
        <v>8516.31</v>
      </c>
      <c r="C191" s="4">
        <v>5508.96</v>
      </c>
      <c r="D191" s="5"/>
      <c r="E191" s="5"/>
      <c r="F191" s="5"/>
      <c r="G191" s="5"/>
    </row>
    <row r="192" spans="2:7" ht="15.75" x14ac:dyDescent="0.25">
      <c r="B192" s="4">
        <v>4627.1899999999996</v>
      </c>
      <c r="C192" s="4">
        <v>11995.8</v>
      </c>
      <c r="D192" s="5"/>
      <c r="E192" s="5"/>
      <c r="F192" s="5"/>
      <c r="G192" s="5"/>
    </row>
    <row r="193" spans="2:7" ht="15.75" x14ac:dyDescent="0.25">
      <c r="B193" s="4">
        <v>9091.74</v>
      </c>
      <c r="C193" s="4">
        <v>3443.92</v>
      </c>
      <c r="D193" s="5"/>
      <c r="E193" s="5"/>
      <c r="F193" s="5"/>
      <c r="G193" s="5"/>
    </row>
    <row r="194" spans="2:7" ht="15.75" x14ac:dyDescent="0.25">
      <c r="B194" s="4">
        <v>9054.66</v>
      </c>
      <c r="C194" s="4">
        <v>4408.83</v>
      </c>
      <c r="D194" s="5"/>
      <c r="E194" s="5"/>
      <c r="F194" s="5"/>
      <c r="G194" s="5"/>
    </row>
    <row r="195" spans="2:7" ht="15.75" x14ac:dyDescent="0.25">
      <c r="B195" s="4">
        <v>6778.98</v>
      </c>
      <c r="C195" s="4">
        <v>4963.43</v>
      </c>
      <c r="D195" s="5"/>
      <c r="E195" s="5"/>
      <c r="F195" s="5"/>
      <c r="G195" s="5"/>
    </row>
    <row r="196" spans="2:7" ht="15.75" x14ac:dyDescent="0.25">
      <c r="B196" s="4">
        <v>9813.24</v>
      </c>
      <c r="C196" s="4">
        <v>11813.5</v>
      </c>
      <c r="D196" s="5"/>
      <c r="E196" s="5"/>
      <c r="F196" s="5"/>
      <c r="G196" s="5"/>
    </row>
    <row r="197" spans="2:7" ht="15.75" x14ac:dyDescent="0.25">
      <c r="B197" s="4">
        <v>10185.4</v>
      </c>
      <c r="C197" s="4">
        <v>12154.7</v>
      </c>
      <c r="D197" s="5"/>
      <c r="E197" s="5"/>
      <c r="F197" s="5"/>
      <c r="G197" s="5"/>
    </row>
    <row r="198" spans="2:7" ht="15.75" x14ac:dyDescent="0.25">
      <c r="B198" s="4">
        <v>5293.3</v>
      </c>
      <c r="C198" s="4"/>
      <c r="D198" s="5"/>
      <c r="E198" s="5"/>
      <c r="F198" s="5"/>
      <c r="G198" s="5"/>
    </row>
    <row r="199" spans="2:7" ht="15.75" x14ac:dyDescent="0.25">
      <c r="B199" s="4">
        <v>5081.38</v>
      </c>
      <c r="C199" s="4"/>
      <c r="D199" s="5"/>
      <c r="E199" s="5"/>
      <c r="F199" s="5"/>
      <c r="G199" s="5"/>
    </row>
    <row r="200" spans="2:7" ht="15.75" x14ac:dyDescent="0.25">
      <c r="B200" s="4">
        <v>9457.0499999999993</v>
      </c>
      <c r="C200" s="4"/>
      <c r="D200" s="5"/>
      <c r="E200" s="5"/>
      <c r="F200" s="5"/>
      <c r="G200" s="5"/>
    </row>
    <row r="201" spans="2:7" ht="15.75" x14ac:dyDescent="0.25">
      <c r="B201" s="4">
        <v>9068.09</v>
      </c>
      <c r="C201" s="4"/>
      <c r="D201" s="5"/>
      <c r="E201" s="5"/>
      <c r="F201" s="5"/>
      <c r="G201" s="5"/>
    </row>
    <row r="202" spans="2:7" ht="15.75" x14ac:dyDescent="0.25">
      <c r="B202" s="4">
        <v>7619.48</v>
      </c>
      <c r="C202" s="4"/>
      <c r="D202" s="5"/>
      <c r="E202" s="5"/>
      <c r="F202" s="5"/>
      <c r="G202" s="5"/>
    </row>
    <row r="203" spans="2:7" ht="15.75" x14ac:dyDescent="0.25">
      <c r="B203" s="4">
        <v>4615.3100000000004</v>
      </c>
      <c r="C203" s="4"/>
      <c r="D203" s="5"/>
      <c r="E203" s="5"/>
      <c r="F203" s="5"/>
      <c r="G203" s="5"/>
    </row>
    <row r="204" spans="2:7" ht="15.75" x14ac:dyDescent="0.25">
      <c r="B204" s="4">
        <v>6956.77</v>
      </c>
      <c r="C204" s="4"/>
      <c r="D204" s="5"/>
      <c r="E204" s="5"/>
      <c r="F204" s="5"/>
      <c r="G204" s="5"/>
    </row>
    <row r="205" spans="2:7" ht="15.75" x14ac:dyDescent="0.25">
      <c r="B205" s="4">
        <v>6515.06</v>
      </c>
      <c r="C205" s="4"/>
      <c r="D205" s="5"/>
      <c r="E205" s="5"/>
      <c r="F205" s="5"/>
      <c r="G205" s="5"/>
    </row>
    <row r="206" spans="2:7" ht="15.75" x14ac:dyDescent="0.25">
      <c r="B206" s="4">
        <v>5062.55</v>
      </c>
      <c r="C206" s="4"/>
      <c r="D206" s="5"/>
      <c r="E206" s="5"/>
      <c r="F206" s="5"/>
      <c r="G206" s="5"/>
    </row>
    <row r="207" spans="2:7" ht="15.75" x14ac:dyDescent="0.25">
      <c r="B207" s="4">
        <v>7918.94</v>
      </c>
      <c r="C207" s="4"/>
      <c r="D207" s="5"/>
      <c r="E207" s="5"/>
      <c r="F207" s="5"/>
      <c r="G207" s="5"/>
    </row>
    <row r="208" spans="2:7" ht="15.75" x14ac:dyDescent="0.25">
      <c r="B208" s="4">
        <v>7761.39</v>
      </c>
      <c r="C208" s="4"/>
      <c r="D208" s="5"/>
      <c r="E208" s="5"/>
      <c r="F208" s="5"/>
      <c r="G208" s="5"/>
    </row>
    <row r="209" spans="2:7" ht="15.75" x14ac:dyDescent="0.25">
      <c r="B209" s="4">
        <v>9159.32</v>
      </c>
      <c r="C209" s="4"/>
      <c r="D209" s="5"/>
      <c r="E209" s="5"/>
      <c r="F209" s="5"/>
      <c r="G209" s="5"/>
    </row>
    <row r="210" spans="2:7" ht="15.75" x14ac:dyDescent="0.25">
      <c r="B210" s="4">
        <v>10213.299999999999</v>
      </c>
      <c r="C210" s="4"/>
      <c r="D210" s="5"/>
      <c r="E210" s="5"/>
      <c r="F210" s="5"/>
      <c r="G210" s="5"/>
    </row>
    <row r="211" spans="2:7" ht="15.75" x14ac:dyDescent="0.25">
      <c r="B211" s="4">
        <v>6858.72</v>
      </c>
      <c r="C211" s="4"/>
      <c r="D211" s="5"/>
      <c r="E211" s="5"/>
      <c r="F211" s="5"/>
      <c r="G211" s="5"/>
    </row>
    <row r="212" spans="2:7" ht="15.75" x14ac:dyDescent="0.25">
      <c r="B212" s="4">
        <v>9599.44</v>
      </c>
      <c r="C212" s="4"/>
      <c r="D212" s="5"/>
      <c r="E212" s="5"/>
      <c r="F212" s="5"/>
      <c r="G212" s="5"/>
    </row>
    <row r="213" spans="2:7" ht="15.75" x14ac:dyDescent="0.25">
      <c r="B213" s="4">
        <v>7850.09</v>
      </c>
      <c r="C213" s="4"/>
      <c r="D213" s="5"/>
      <c r="E213" s="5"/>
      <c r="F213" s="5"/>
      <c r="G213" s="5"/>
    </row>
    <row r="214" spans="2:7" ht="15.75" x14ac:dyDescent="0.25">
      <c r="B214" s="4">
        <v>5743.76</v>
      </c>
      <c r="C214" s="4"/>
      <c r="D214" s="5"/>
      <c r="E214" s="5"/>
      <c r="F214" s="5"/>
      <c r="G214" s="5"/>
    </row>
    <row r="215" spans="2:7" ht="15.75" x14ac:dyDescent="0.25">
      <c r="B215" s="4">
        <v>7858.43</v>
      </c>
      <c r="C215" s="4"/>
      <c r="D215" s="5"/>
      <c r="E215" s="5"/>
      <c r="F215" s="5"/>
      <c r="G215" s="5"/>
    </row>
    <row r="216" spans="2:7" ht="15.75" x14ac:dyDescent="0.25">
      <c r="B216" s="4">
        <v>10464.299999999999</v>
      </c>
      <c r="C216" s="4"/>
      <c r="D216" s="5"/>
      <c r="E216" s="5"/>
      <c r="F216" s="5"/>
      <c r="G216" s="5"/>
    </row>
    <row r="217" spans="2:7" ht="15.75" x14ac:dyDescent="0.25">
      <c r="B217" s="4">
        <v>7553.68</v>
      </c>
      <c r="C217" s="4"/>
      <c r="D217" s="5"/>
      <c r="E217" s="5"/>
      <c r="F217" s="5"/>
      <c r="G217" s="5"/>
    </row>
    <row r="218" spans="2:7" ht="15.75" x14ac:dyDescent="0.25">
      <c r="B218" s="4">
        <v>9896.11</v>
      </c>
      <c r="C218" s="4"/>
      <c r="D218" s="5"/>
      <c r="E218" s="5"/>
      <c r="F218" s="5"/>
      <c r="G218" s="5"/>
    </row>
    <row r="219" spans="2:7" ht="15.75" x14ac:dyDescent="0.25">
      <c r="B219" s="4">
        <v>7352.34</v>
      </c>
      <c r="C219" s="4"/>
      <c r="D219" s="5"/>
      <c r="E219" s="5"/>
      <c r="F219" s="5"/>
      <c r="G219" s="5"/>
    </row>
    <row r="220" spans="2:7" ht="15.75" x14ac:dyDescent="0.25">
      <c r="B220" s="4">
        <v>10095.5</v>
      </c>
      <c r="C220" s="4"/>
      <c r="D220" s="5"/>
      <c r="E220" s="5"/>
      <c r="F220" s="5"/>
      <c r="G220" s="5"/>
    </row>
    <row r="221" spans="2:7" ht="15.75" x14ac:dyDescent="0.25">
      <c r="B221" s="4">
        <v>8345.6200000000008</v>
      </c>
      <c r="C221" s="4"/>
      <c r="D221" s="5"/>
      <c r="E221" s="5"/>
      <c r="F221" s="5"/>
      <c r="G221" s="5"/>
    </row>
    <row r="222" spans="2:7" ht="15.75" x14ac:dyDescent="0.25">
      <c r="B222" s="4">
        <v>7019.57</v>
      </c>
      <c r="C222" s="4"/>
      <c r="D222" s="5"/>
      <c r="E222" s="5"/>
      <c r="F222" s="5"/>
      <c r="G222" s="5"/>
    </row>
    <row r="223" spans="2:7" ht="15.75" x14ac:dyDescent="0.25">
      <c r="B223" s="4">
        <v>8375.5</v>
      </c>
      <c r="C223" s="4"/>
      <c r="D223" s="5"/>
      <c r="E223" s="5"/>
      <c r="F223" s="5"/>
      <c r="G223" s="5"/>
    </row>
    <row r="224" spans="2:7" ht="15.75" x14ac:dyDescent="0.25">
      <c r="B224" s="4">
        <v>5894.46</v>
      </c>
      <c r="C224" s="4"/>
      <c r="D224" s="5"/>
      <c r="E224" s="5"/>
      <c r="F224" s="5"/>
      <c r="G224" s="5"/>
    </row>
    <row r="225" spans="2:7" ht="15.75" x14ac:dyDescent="0.25">
      <c r="B225" s="4">
        <v>5947.82</v>
      </c>
      <c r="C225" s="4"/>
      <c r="D225" s="5"/>
      <c r="E225" s="5"/>
      <c r="F225" s="5"/>
      <c r="G225" s="5"/>
    </row>
    <row r="226" spans="2:7" ht="15.75" x14ac:dyDescent="0.25">
      <c r="B226" s="4">
        <v>7947.08</v>
      </c>
      <c r="C226" s="4"/>
      <c r="D226" s="5"/>
      <c r="E226" s="5"/>
      <c r="F226" s="5"/>
      <c r="G226" s="5"/>
    </row>
    <row r="227" spans="2:7" ht="15.75" x14ac:dyDescent="0.25">
      <c r="B227" s="4">
        <v>10070.5</v>
      </c>
      <c r="C227" s="4"/>
      <c r="D227" s="5"/>
      <c r="E227" s="5"/>
      <c r="F227" s="5"/>
      <c r="G227" s="5"/>
    </row>
    <row r="228" spans="2:7" ht="15.75" x14ac:dyDescent="0.25">
      <c r="B228" s="4">
        <v>7243.05</v>
      </c>
      <c r="C228" s="4"/>
      <c r="D228" s="5"/>
      <c r="E228" s="5"/>
      <c r="F228" s="5"/>
      <c r="G228" s="5"/>
    </row>
    <row r="229" spans="2:7" ht="15.75" x14ac:dyDescent="0.25">
      <c r="B229" s="4">
        <v>8470.08</v>
      </c>
      <c r="C229" s="4"/>
      <c r="D229" s="5"/>
      <c r="E229" s="5"/>
      <c r="F229" s="5"/>
      <c r="G229" s="5"/>
    </row>
    <row r="230" spans="2:7" ht="15.75" x14ac:dyDescent="0.25">
      <c r="B230" s="4">
        <v>6786.72</v>
      </c>
      <c r="C230" s="4"/>
      <c r="D230" s="5"/>
      <c r="E230" s="5"/>
      <c r="F230" s="5"/>
      <c r="G230" s="5"/>
    </row>
    <row r="231" spans="2:7" ht="15.75" x14ac:dyDescent="0.25">
      <c r="B231" s="4">
        <v>7391.75</v>
      </c>
      <c r="C231" s="4"/>
      <c r="D231" s="5"/>
      <c r="E231" s="5"/>
      <c r="F231" s="5"/>
      <c r="G231" s="5"/>
    </row>
    <row r="232" spans="2:7" ht="15.75" x14ac:dyDescent="0.25">
      <c r="B232" s="4">
        <v>8375.4699999999993</v>
      </c>
      <c r="C232" s="4"/>
      <c r="D232" s="5"/>
      <c r="E232" s="5"/>
      <c r="F232" s="5"/>
      <c r="G232" s="5"/>
    </row>
    <row r="233" spans="2:7" ht="15.75" x14ac:dyDescent="0.25">
      <c r="B233" s="4">
        <v>5995.94</v>
      </c>
      <c r="C233" s="4"/>
      <c r="D233" s="5"/>
      <c r="E233" s="5"/>
      <c r="F233" s="5"/>
      <c r="G233" s="5"/>
    </row>
    <row r="234" spans="2:7" ht="15.75" x14ac:dyDescent="0.25">
      <c r="B234" s="4">
        <v>6085.48</v>
      </c>
      <c r="C234" s="4"/>
      <c r="D234" s="5"/>
      <c r="E234" s="5"/>
      <c r="F234" s="5"/>
      <c r="G234" s="5"/>
    </row>
    <row r="235" spans="2:7" ht="15.75" x14ac:dyDescent="0.25">
      <c r="B235" s="4">
        <v>8721.17</v>
      </c>
      <c r="C235" s="4"/>
      <c r="D235" s="5"/>
      <c r="E235" s="5"/>
      <c r="F235" s="5"/>
      <c r="G235" s="5"/>
    </row>
    <row r="236" spans="2:7" ht="15.75" x14ac:dyDescent="0.25">
      <c r="B236" s="4">
        <v>6687.19</v>
      </c>
      <c r="C236" s="4"/>
      <c r="D236" s="5"/>
      <c r="E236" s="5"/>
      <c r="F236" s="5"/>
      <c r="G236" s="5"/>
    </row>
    <row r="237" spans="2:7" ht="15.75" x14ac:dyDescent="0.25">
      <c r="B237" s="4">
        <v>8532.0400000000009</v>
      </c>
      <c r="C237" s="4"/>
      <c r="D237" s="5"/>
      <c r="E237" s="5"/>
      <c r="F237" s="5"/>
      <c r="G237" s="5"/>
    </row>
    <row r="238" spans="2:7" ht="15.75" x14ac:dyDescent="0.25">
      <c r="B238" s="4">
        <v>9724.9699999999993</v>
      </c>
      <c r="C238" s="4"/>
      <c r="D238" s="5"/>
      <c r="E238" s="5"/>
      <c r="F238" s="5"/>
      <c r="G238" s="5"/>
    </row>
    <row r="239" spans="2:7" ht="15.75" x14ac:dyDescent="0.25">
      <c r="B239" s="4">
        <v>6674.4</v>
      </c>
      <c r="C239" s="4"/>
      <c r="D239" s="5"/>
      <c r="E239" s="5"/>
      <c r="F239" s="5"/>
      <c r="G239" s="5"/>
    </row>
    <row r="240" spans="2:7" ht="15.75" x14ac:dyDescent="0.25">
      <c r="B240" s="4">
        <v>6375.91</v>
      </c>
      <c r="C240" s="4"/>
      <c r="D240" s="5"/>
      <c r="E240" s="5"/>
      <c r="F240" s="5"/>
      <c r="G240" s="5"/>
    </row>
    <row r="241" spans="2:7" ht="15.75" x14ac:dyDescent="0.25">
      <c r="B241" s="4">
        <v>6768.96</v>
      </c>
      <c r="C241" s="4"/>
      <c r="D241" s="5"/>
      <c r="E241" s="5"/>
      <c r="F241" s="5"/>
      <c r="G241" s="5"/>
    </row>
    <row r="242" spans="2:7" ht="15.75" x14ac:dyDescent="0.25">
      <c r="B242" s="4">
        <v>7358.11</v>
      </c>
      <c r="C242" s="4"/>
      <c r="D242" s="5"/>
      <c r="E242" s="5"/>
      <c r="F242" s="5"/>
      <c r="G242" s="5"/>
    </row>
    <row r="243" spans="2:7" ht="15.75" x14ac:dyDescent="0.25">
      <c r="B243" s="4">
        <v>5443.5</v>
      </c>
      <c r="C243" s="4"/>
      <c r="D243" s="5"/>
      <c r="E243" s="5"/>
      <c r="F243" s="5"/>
      <c r="G243" s="5"/>
    </row>
  </sheetData>
  <mergeCells count="2">
    <mergeCell ref="E1:G1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opLeftCell="B1" workbookViewId="0">
      <selection activeCell="B1" sqref="B1"/>
    </sheetView>
  </sheetViews>
  <sheetFormatPr defaultRowHeight="15.75" x14ac:dyDescent="0.25"/>
  <cols>
    <col min="1" max="1" width="11.42578125" style="5" customWidth="1"/>
    <col min="2" max="2" width="20.140625" style="4" bestFit="1" customWidth="1"/>
    <col min="3" max="3" width="31.85546875" style="4" customWidth="1"/>
    <col min="4" max="4" width="21.42578125" style="4" customWidth="1"/>
    <col min="5" max="5" width="21.5703125" style="4" customWidth="1"/>
    <col min="6" max="6" width="9.140625" style="4"/>
    <col min="7" max="7" width="13.7109375" style="5" customWidth="1"/>
    <col min="8" max="8" width="33.85546875" style="5" bestFit="1" customWidth="1"/>
    <col min="9" max="9" width="22.28515625" style="5" customWidth="1"/>
    <col min="10" max="13" width="9.140625" style="5"/>
    <col min="14" max="14" width="16.85546875" style="5" customWidth="1"/>
    <col min="15" max="15" width="19.28515625" style="5" customWidth="1"/>
    <col min="16" max="16" width="18.85546875" style="5" customWidth="1"/>
    <col min="17" max="16384" width="9.140625" style="5"/>
  </cols>
  <sheetData>
    <row r="1" spans="1:16" ht="16.5" thickBot="1" x14ac:dyDescent="0.3">
      <c r="A1" s="5" t="s">
        <v>2</v>
      </c>
      <c r="B1" s="44" t="s">
        <v>45</v>
      </c>
      <c r="C1" s="44" t="s">
        <v>46</v>
      </c>
      <c r="D1" s="45" t="s">
        <v>14</v>
      </c>
      <c r="G1" s="5" t="s">
        <v>13</v>
      </c>
      <c r="N1" s="68" t="s">
        <v>59</v>
      </c>
      <c r="O1" s="68"/>
      <c r="P1" s="68"/>
    </row>
    <row r="2" spans="1:16" ht="16.5" thickTop="1" x14ac:dyDescent="0.25">
      <c r="B2" s="4">
        <v>8117.99</v>
      </c>
      <c r="C2" s="4">
        <v>10015.870000000001</v>
      </c>
      <c r="D2" s="12">
        <f>B2-C2</f>
        <v>-1897.880000000001</v>
      </c>
      <c r="G2" s="68" t="s">
        <v>54</v>
      </c>
      <c r="H2" s="68"/>
      <c r="I2" s="68"/>
      <c r="J2" s="68"/>
      <c r="K2" s="68"/>
      <c r="L2" s="68"/>
      <c r="N2" s="69" t="s">
        <v>34</v>
      </c>
      <c r="O2" s="69"/>
      <c r="P2" s="69"/>
    </row>
    <row r="3" spans="1:16" x14ac:dyDescent="0.25">
      <c r="B3" s="4">
        <v>4877.18</v>
      </c>
      <c r="C3" s="4">
        <v>8942.8799999999992</v>
      </c>
      <c r="D3" s="12">
        <f t="shared" ref="D3:D20" si="0">B3-C3</f>
        <v>-4065.6999999999989</v>
      </c>
      <c r="G3" s="69" t="s">
        <v>55</v>
      </c>
      <c r="H3" s="69"/>
      <c r="I3" s="69"/>
      <c r="J3" s="69"/>
      <c r="K3" s="69"/>
      <c r="L3" s="69"/>
    </row>
    <row r="4" spans="1:16" x14ac:dyDescent="0.25">
      <c r="B4" s="4">
        <v>9923.17</v>
      </c>
      <c r="C4" s="4">
        <v>5290.47</v>
      </c>
      <c r="D4" s="12">
        <f t="shared" si="0"/>
        <v>4632.7</v>
      </c>
      <c r="H4" s="5" t="s">
        <v>104</v>
      </c>
      <c r="I4" s="5" t="s">
        <v>106</v>
      </c>
      <c r="K4" s="5" t="s">
        <v>2</v>
      </c>
    </row>
    <row r="5" spans="1:16" x14ac:dyDescent="0.25">
      <c r="B5" s="4">
        <v>7899.34</v>
      </c>
      <c r="C5" s="4">
        <v>11283.98</v>
      </c>
      <c r="D5" s="12">
        <f t="shared" si="0"/>
        <v>-3384.6399999999994</v>
      </c>
      <c r="H5" s="5" t="s">
        <v>105</v>
      </c>
      <c r="I5" s="5" t="s">
        <v>107</v>
      </c>
    </row>
    <row r="6" spans="1:16" x14ac:dyDescent="0.25">
      <c r="B6" s="4">
        <v>9600.43</v>
      </c>
      <c r="C6" s="4">
        <v>4533.3</v>
      </c>
      <c r="D6" s="12">
        <f t="shared" si="0"/>
        <v>5067.13</v>
      </c>
    </row>
    <row r="7" spans="1:16" x14ac:dyDescent="0.25">
      <c r="B7" s="4">
        <v>4784.7</v>
      </c>
      <c r="C7" s="4">
        <v>12657.22</v>
      </c>
      <c r="D7" s="12">
        <f t="shared" si="0"/>
        <v>-7872.5199999999995</v>
      </c>
      <c r="H7" s="2" t="s">
        <v>94</v>
      </c>
      <c r="I7" s="2">
        <f t="array" ref="I7">COUNT(D2:D20)</f>
        <v>19</v>
      </c>
    </row>
    <row r="8" spans="1:16" x14ac:dyDescent="0.25">
      <c r="B8" s="4">
        <v>10150.4</v>
      </c>
      <c r="C8" s="4">
        <v>6316.43</v>
      </c>
      <c r="D8" s="12">
        <f t="shared" si="0"/>
        <v>3833.9699999999993</v>
      </c>
      <c r="H8" s="2" t="s">
        <v>96</v>
      </c>
      <c r="I8" s="2">
        <f>I7-1</f>
        <v>18</v>
      </c>
    </row>
    <row r="9" spans="1:16" x14ac:dyDescent="0.25">
      <c r="B9" s="4">
        <v>7146</v>
      </c>
      <c r="C9" s="4">
        <v>1899.44</v>
      </c>
      <c r="D9" s="12">
        <f t="shared" si="0"/>
        <v>5246.5599999999995</v>
      </c>
      <c r="H9" s="2" t="s">
        <v>97</v>
      </c>
      <c r="I9" s="2">
        <f>AVERAGE(D2:D20)</f>
        <v>679.39000000000021</v>
      </c>
    </row>
    <row r="10" spans="1:16" x14ac:dyDescent="0.25">
      <c r="B10" s="4">
        <v>5001.22</v>
      </c>
      <c r="C10" s="4">
        <v>1982.79</v>
      </c>
      <c r="D10" s="12">
        <f t="shared" si="0"/>
        <v>3018.4300000000003</v>
      </c>
      <c r="H10" s="2" t="s">
        <v>98</v>
      </c>
      <c r="I10" s="2">
        <f>_xlfn.STDEV.S(D2:D20)</f>
        <v>3547.7966735488721</v>
      </c>
    </row>
    <row r="11" spans="1:16" x14ac:dyDescent="0.25">
      <c r="B11" s="4">
        <v>4935.55</v>
      </c>
      <c r="C11" s="4">
        <v>5577.97</v>
      </c>
      <c r="D11" s="12">
        <f t="shared" si="0"/>
        <v>-642.42000000000007</v>
      </c>
      <c r="H11" s="2" t="s">
        <v>99</v>
      </c>
      <c r="I11" s="2">
        <f>I10/SQRT(I7)</f>
        <v>813.92037748575228</v>
      </c>
    </row>
    <row r="12" spans="1:16" x14ac:dyDescent="0.25">
      <c r="B12" s="4">
        <v>8325.6200000000008</v>
      </c>
      <c r="C12" s="4">
        <v>5589.69</v>
      </c>
      <c r="D12" s="12">
        <f t="shared" si="0"/>
        <v>2735.9300000000012</v>
      </c>
      <c r="H12" s="48" t="s">
        <v>100</v>
      </c>
      <c r="I12" s="48">
        <f>(I9)/I11</f>
        <v>0.83471309822549933</v>
      </c>
    </row>
    <row r="13" spans="1:16" x14ac:dyDescent="0.25">
      <c r="B13" s="4">
        <v>8121.26</v>
      </c>
      <c r="C13" s="4">
        <v>11888.34</v>
      </c>
      <c r="D13" s="12">
        <f t="shared" si="0"/>
        <v>-3767.08</v>
      </c>
      <c r="H13" s="2" t="s">
        <v>91</v>
      </c>
      <c r="I13" s="2">
        <v>0.02</v>
      </c>
    </row>
    <row r="14" spans="1:16" x14ac:dyDescent="0.25">
      <c r="B14" s="4">
        <v>7474.38</v>
      </c>
      <c r="C14" s="4">
        <v>3951.26</v>
      </c>
      <c r="D14" s="12">
        <f t="shared" si="0"/>
        <v>3523.12</v>
      </c>
      <c r="H14" s="48" t="s">
        <v>101</v>
      </c>
      <c r="I14" s="48">
        <f>_xlfn.T.INV(1-I13/2,I8)</f>
        <v>2.552379630182251</v>
      </c>
    </row>
    <row r="15" spans="1:16" x14ac:dyDescent="0.25">
      <c r="B15" s="4">
        <v>9085.15</v>
      </c>
      <c r="C15" s="4">
        <v>8762.66</v>
      </c>
      <c r="D15" s="12">
        <f t="shared" si="0"/>
        <v>322.48999999999978</v>
      </c>
      <c r="H15" s="2" t="s">
        <v>102</v>
      </c>
      <c r="I15" s="2">
        <f>_xlfn.T.INV(I13/2,I8)</f>
        <v>-2.552379630182251</v>
      </c>
    </row>
    <row r="16" spans="1:16" x14ac:dyDescent="0.25">
      <c r="B16" s="4">
        <v>5684.88</v>
      </c>
      <c r="C16" s="4">
        <v>4585.79</v>
      </c>
      <c r="D16" s="12">
        <f t="shared" si="0"/>
        <v>1099.0900000000001</v>
      </c>
    </row>
    <row r="17" spans="2:9" x14ac:dyDescent="0.25">
      <c r="B17" s="4">
        <v>6962.25</v>
      </c>
      <c r="C17" s="4">
        <v>5866.45</v>
      </c>
      <c r="D17" s="12">
        <f t="shared" si="0"/>
        <v>1095.8000000000002</v>
      </c>
      <c r="G17" s="70" t="s">
        <v>56</v>
      </c>
      <c r="H17" s="71"/>
      <c r="I17" s="46">
        <f>I12</f>
        <v>0.83471309822549933</v>
      </c>
    </row>
    <row r="18" spans="2:9" x14ac:dyDescent="0.25">
      <c r="B18" s="4">
        <v>6911.91</v>
      </c>
      <c r="C18" s="4">
        <v>5894.63</v>
      </c>
      <c r="D18" s="12">
        <f t="shared" si="0"/>
        <v>1017.2799999999997</v>
      </c>
      <c r="E18" s="47"/>
      <c r="G18" s="70" t="s">
        <v>12</v>
      </c>
      <c r="H18" s="71"/>
      <c r="I18" s="46">
        <f>2*(1-_xlfn.T.DIST(I12,I8,1))</f>
        <v>0.4148209185702092</v>
      </c>
    </row>
    <row r="19" spans="2:9" x14ac:dyDescent="0.25">
      <c r="B19" s="4">
        <v>5979.44</v>
      </c>
      <c r="C19" s="4">
        <v>5179.3999999999996</v>
      </c>
      <c r="D19" s="12">
        <f t="shared" si="0"/>
        <v>800.04</v>
      </c>
      <c r="G19" s="70" t="s">
        <v>127</v>
      </c>
      <c r="H19" s="71"/>
      <c r="I19" s="46">
        <f>I14</f>
        <v>2.552379630182251</v>
      </c>
    </row>
    <row r="20" spans="2:9" x14ac:dyDescent="0.25">
      <c r="B20" s="4">
        <v>6910.81</v>
      </c>
      <c r="C20" s="4">
        <v>4764.7</v>
      </c>
      <c r="D20" s="12">
        <f t="shared" si="0"/>
        <v>2146.1100000000006</v>
      </c>
    </row>
    <row r="21" spans="2:9" ht="47.25" x14ac:dyDescent="0.25">
      <c r="G21" s="27" t="s">
        <v>44</v>
      </c>
      <c r="H21" s="58" t="s">
        <v>103</v>
      </c>
      <c r="I21" s="43"/>
    </row>
    <row r="22" spans="2:9" x14ac:dyDescent="0.25">
      <c r="H22" s="43"/>
      <c r="I22" s="43"/>
    </row>
    <row r="23" spans="2:9" x14ac:dyDescent="0.25">
      <c r="G23" s="5" t="s">
        <v>2</v>
      </c>
      <c r="H23" s="43"/>
      <c r="I23" s="43"/>
    </row>
    <row r="24" spans="2:9" x14ac:dyDescent="0.25">
      <c r="H24" s="43"/>
      <c r="I24" s="43"/>
    </row>
    <row r="25" spans="2:9" x14ac:dyDescent="0.25">
      <c r="H25" s="43"/>
      <c r="I25" s="43"/>
    </row>
    <row r="26" spans="2:9" x14ac:dyDescent="0.25">
      <c r="H26" s="43"/>
      <c r="I26" s="43"/>
    </row>
  </sheetData>
  <mergeCells count="7">
    <mergeCell ref="G17:H17"/>
    <mergeCell ref="G18:H18"/>
    <mergeCell ref="G19:H19"/>
    <mergeCell ref="N1:P1"/>
    <mergeCell ref="N2:P2"/>
    <mergeCell ref="G2:L2"/>
    <mergeCell ref="G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U36"/>
  <sheetViews>
    <sheetView workbookViewId="0">
      <selection activeCell="F5" sqref="F5"/>
    </sheetView>
  </sheetViews>
  <sheetFormatPr defaultRowHeight="15.75" x14ac:dyDescent="0.25"/>
  <cols>
    <col min="1" max="1" width="11" style="5" customWidth="1"/>
    <col min="2" max="2" width="9.140625" style="5"/>
    <col min="3" max="3" width="17.140625" style="5" customWidth="1"/>
    <col min="4" max="5" width="16.28515625" style="5" customWidth="1"/>
    <col min="6" max="6" width="24.140625" style="5" customWidth="1"/>
    <col min="7" max="7" width="19.7109375" style="5" customWidth="1"/>
    <col min="8" max="12" width="16.28515625" style="5" customWidth="1"/>
    <col min="13" max="15" width="9.140625" style="5"/>
    <col min="16" max="16" width="9.140625" style="4"/>
    <col min="17" max="17" width="12.42578125" style="4" customWidth="1"/>
    <col min="18" max="21" width="9.140625" style="4"/>
    <col min="22" max="16384" width="9.140625" style="5"/>
  </cols>
  <sheetData>
    <row r="1" spans="3:17" x14ac:dyDescent="0.25">
      <c r="C1" s="5" t="s">
        <v>0</v>
      </c>
      <c r="D1" s="5" t="s">
        <v>1</v>
      </c>
      <c r="E1" s="68" t="s">
        <v>57</v>
      </c>
      <c r="F1" s="68"/>
      <c r="G1" s="68"/>
      <c r="H1" s="68"/>
      <c r="I1" s="68"/>
      <c r="J1" s="68"/>
      <c r="P1" s="4" t="s">
        <v>11</v>
      </c>
      <c r="Q1" s="4" t="s">
        <v>23</v>
      </c>
    </row>
    <row r="2" spans="3:17" x14ac:dyDescent="0.25">
      <c r="C2" s="5">
        <v>4960.41</v>
      </c>
      <c r="D2" s="5">
        <v>3814.55</v>
      </c>
      <c r="E2" s="69" t="s">
        <v>55</v>
      </c>
      <c r="F2" s="69"/>
      <c r="G2" s="69"/>
      <c r="H2" s="69"/>
      <c r="I2" s="69"/>
      <c r="J2" s="69"/>
      <c r="P2" s="4">
        <v>0</v>
      </c>
      <c r="Q2" s="4">
        <f>_xlfn.F.DIST(P2,5,4,0)</f>
        <v>0</v>
      </c>
    </row>
    <row r="3" spans="3:17" x14ac:dyDescent="0.25">
      <c r="C3" s="5">
        <v>6832.49</v>
      </c>
      <c r="D3" s="5">
        <v>4784.18</v>
      </c>
      <c r="E3" s="35" t="s">
        <v>39</v>
      </c>
      <c r="F3" s="12" t="s">
        <v>110</v>
      </c>
      <c r="G3" s="2" t="s">
        <v>111</v>
      </c>
      <c r="P3" s="4">
        <f>0.1+P2</f>
        <v>0.1</v>
      </c>
      <c r="Q3" s="4">
        <f t="shared" ref="Q3:Q26" si="0">_xlfn.F.DIST(P3,5,4,0)</f>
        <v>0.28450947518162917</v>
      </c>
    </row>
    <row r="4" spans="3:17" x14ac:dyDescent="0.25">
      <c r="C4" s="5">
        <v>8258.02</v>
      </c>
      <c r="D4" s="5">
        <v>1696.35</v>
      </c>
      <c r="F4" s="12" t="s">
        <v>52</v>
      </c>
      <c r="G4" s="2" t="s">
        <v>112</v>
      </c>
      <c r="P4" s="4">
        <f t="shared" ref="P4:P26" si="1">0.1+P3</f>
        <v>0.2</v>
      </c>
      <c r="Q4" s="4">
        <f t="shared" si="0"/>
        <v>0.50087922695995313</v>
      </c>
    </row>
    <row r="5" spans="3:17" x14ac:dyDescent="0.25">
      <c r="C5" s="5">
        <v>5642.55</v>
      </c>
      <c r="D5" s="5">
        <v>9113.8799999999992</v>
      </c>
      <c r="P5" s="4">
        <f t="shared" si="1"/>
        <v>0.30000000000000004</v>
      </c>
      <c r="Q5" s="4">
        <f t="shared" si="0"/>
        <v>0.59924280173261224</v>
      </c>
    </row>
    <row r="6" spans="3:17" x14ac:dyDescent="0.25">
      <c r="C6" s="5">
        <v>6468.93</v>
      </c>
      <c r="D6" s="5">
        <v>8732.48</v>
      </c>
      <c r="F6" s="2" t="s">
        <v>3</v>
      </c>
      <c r="G6" s="2">
        <f>COUNT(C2:C16)</f>
        <v>15</v>
      </c>
      <c r="P6" s="4">
        <f t="shared" si="1"/>
        <v>0.4</v>
      </c>
      <c r="Q6" s="4">
        <f t="shared" si="0"/>
        <v>0.62368084634681853</v>
      </c>
    </row>
    <row r="7" spans="3:17" x14ac:dyDescent="0.25">
      <c r="C7" s="5">
        <v>5258.59</v>
      </c>
      <c r="D7" s="5">
        <v>3631.26</v>
      </c>
      <c r="F7" s="2" t="s">
        <v>4</v>
      </c>
      <c r="G7" s="2">
        <f>COUNT(D2:D22)</f>
        <v>21</v>
      </c>
      <c r="P7" s="4">
        <f t="shared" si="1"/>
        <v>0.5</v>
      </c>
      <c r="Q7" s="4">
        <f t="shared" si="0"/>
        <v>0.607992116609684</v>
      </c>
    </row>
    <row r="8" spans="3:17" x14ac:dyDescent="0.25">
      <c r="C8" s="5">
        <v>6217.21</v>
      </c>
      <c r="D8" s="5">
        <v>9527.9</v>
      </c>
      <c r="F8" s="2" t="s">
        <v>108</v>
      </c>
      <c r="G8" s="2">
        <f>_xlfn.VAR.S(C2:C16)</f>
        <v>2830002.1831981027</v>
      </c>
      <c r="P8" s="4">
        <f t="shared" si="1"/>
        <v>0.6</v>
      </c>
      <c r="Q8" s="4">
        <f t="shared" si="0"/>
        <v>0.57258338545887244</v>
      </c>
    </row>
    <row r="9" spans="3:17" x14ac:dyDescent="0.25">
      <c r="C9" s="5">
        <v>9218.7000000000007</v>
      </c>
      <c r="D9" s="5">
        <v>7806.29</v>
      </c>
      <c r="F9" s="2" t="s">
        <v>109</v>
      </c>
      <c r="G9" s="2">
        <f t="array" ref="G9">_xlfn.VAR.S(D2:D22)</f>
        <v>6314466.1033033431</v>
      </c>
      <c r="P9" s="4">
        <f t="shared" si="1"/>
        <v>0.7</v>
      </c>
      <c r="Q9" s="4">
        <f t="shared" si="0"/>
        <v>0.52896193583620266</v>
      </c>
    </row>
    <row r="10" spans="3:17" x14ac:dyDescent="0.25">
      <c r="C10" s="5">
        <v>5912.72</v>
      </c>
      <c r="D10" s="5">
        <v>3388.45</v>
      </c>
      <c r="P10" s="4">
        <f t="shared" si="1"/>
        <v>0.79999999999999993</v>
      </c>
      <c r="Q10" s="4">
        <f t="shared" si="0"/>
        <v>0.48337377620174155</v>
      </c>
    </row>
    <row r="11" spans="3:17" x14ac:dyDescent="0.25">
      <c r="C11" s="5">
        <v>5413.41</v>
      </c>
      <c r="D11" s="5">
        <v>6429.97</v>
      </c>
      <c r="E11" s="49"/>
      <c r="F11" s="50" t="s">
        <v>58</v>
      </c>
      <c r="G11" s="53">
        <f>G9/G8</f>
        <v>2.2312583858742996</v>
      </c>
      <c r="P11" s="4">
        <f t="shared" si="1"/>
        <v>0.89999999999999991</v>
      </c>
      <c r="Q11" s="4">
        <f t="shared" si="0"/>
        <v>0.43906785725139275</v>
      </c>
    </row>
    <row r="12" spans="3:17" x14ac:dyDescent="0.25">
      <c r="C12" s="5">
        <v>10391.6</v>
      </c>
      <c r="D12" s="5">
        <v>7676.87</v>
      </c>
      <c r="F12" s="35" t="s">
        <v>24</v>
      </c>
      <c r="G12" s="35">
        <f>G6-1</f>
        <v>14</v>
      </c>
      <c r="P12" s="4">
        <f t="shared" si="1"/>
        <v>0.99999999999999989</v>
      </c>
      <c r="Q12" s="4">
        <f t="shared" si="0"/>
        <v>0.39761407921806957</v>
      </c>
    </row>
    <row r="13" spans="3:17" x14ac:dyDescent="0.25">
      <c r="C13" s="5">
        <v>5997.37</v>
      </c>
      <c r="D13" s="5">
        <v>6727.72</v>
      </c>
      <c r="F13" s="35" t="s">
        <v>25</v>
      </c>
      <c r="G13" s="35">
        <f>G7-1</f>
        <v>20</v>
      </c>
      <c r="P13" s="4">
        <f t="shared" si="1"/>
        <v>1.0999999999999999</v>
      </c>
      <c r="Q13" s="4">
        <f t="shared" si="0"/>
        <v>0.35965479141170825</v>
      </c>
    </row>
    <row r="14" spans="3:17" x14ac:dyDescent="0.25">
      <c r="C14" s="5">
        <v>4567.3500000000004</v>
      </c>
      <c r="D14" s="5">
        <v>9087.33</v>
      </c>
      <c r="F14" s="51" t="s">
        <v>26</v>
      </c>
      <c r="G14" s="54">
        <f>2*(1-_xlfn.F.DIST(G11,G12,G13,1))</f>
        <v>9.88298465305959E-2</v>
      </c>
      <c r="P14" s="4">
        <f t="shared" si="1"/>
        <v>1.2</v>
      </c>
      <c r="Q14" s="4">
        <f t="shared" si="0"/>
        <v>0.32533060108142331</v>
      </c>
    </row>
    <row r="15" spans="3:17" x14ac:dyDescent="0.25">
      <c r="C15" s="5">
        <v>8296.11</v>
      </c>
      <c r="D15" s="5">
        <v>10444</v>
      </c>
      <c r="F15" s="55" t="s">
        <v>125</v>
      </c>
      <c r="G15" s="35">
        <v>0.05</v>
      </c>
      <c r="P15" s="4">
        <f t="shared" si="1"/>
        <v>1.3</v>
      </c>
      <c r="Q15" s="4">
        <f t="shared" si="0"/>
        <v>0.29452097475730521</v>
      </c>
    </row>
    <row r="16" spans="3:17" x14ac:dyDescent="0.25">
      <c r="C16" s="5">
        <v>7622.47</v>
      </c>
      <c r="D16" s="5">
        <v>9135.64</v>
      </c>
      <c r="F16" s="52" t="s">
        <v>27</v>
      </c>
      <c r="G16" s="56">
        <f>_xlfn.F.INV(1-0.05/2,G12,G13)</f>
        <v>2.6029995455214281</v>
      </c>
      <c r="P16" s="4">
        <f t="shared" si="1"/>
        <v>1.4000000000000001</v>
      </c>
      <c r="Q16" s="4">
        <f t="shared" si="0"/>
        <v>0.26697956236360787</v>
      </c>
    </row>
    <row r="17" spans="4:17" x14ac:dyDescent="0.25">
      <c r="D17" s="5">
        <v>10300</v>
      </c>
      <c r="E17" s="27"/>
      <c r="P17" s="4">
        <f t="shared" si="1"/>
        <v>1.5000000000000002</v>
      </c>
      <c r="Q17" s="4">
        <f t="shared" si="0"/>
        <v>0.24240950989786653</v>
      </c>
    </row>
    <row r="18" spans="4:17" ht="18.75" customHeight="1" x14ac:dyDescent="0.25">
      <c r="D18" s="5">
        <v>5349.38</v>
      </c>
      <c r="E18" s="27" t="s">
        <v>44</v>
      </c>
      <c r="F18" s="57" t="s">
        <v>113</v>
      </c>
      <c r="G18" s="43"/>
      <c r="P18" s="4">
        <f t="shared" si="1"/>
        <v>1.6000000000000003</v>
      </c>
      <c r="Q18" s="4">
        <f t="shared" si="0"/>
        <v>0.22050447787400007</v>
      </c>
    </row>
    <row r="19" spans="4:17" x14ac:dyDescent="0.25">
      <c r="D19" s="5">
        <v>8270.39</v>
      </c>
      <c r="F19" s="57" t="s">
        <v>114</v>
      </c>
      <c r="G19" s="43"/>
      <c r="P19" s="4">
        <f t="shared" si="1"/>
        <v>1.7000000000000004</v>
      </c>
      <c r="Q19" s="4">
        <f t="shared" si="0"/>
        <v>0.20097006364610634</v>
      </c>
    </row>
    <row r="20" spans="4:17" x14ac:dyDescent="0.25">
      <c r="D20" s="5">
        <v>6026.13</v>
      </c>
      <c r="E20" s="5" t="s">
        <v>2</v>
      </c>
      <c r="F20" s="43"/>
      <c r="G20" s="43"/>
      <c r="P20" s="4">
        <f t="shared" si="1"/>
        <v>1.8000000000000005</v>
      </c>
      <c r="Q20" s="4">
        <f t="shared" si="0"/>
        <v>0.1835340798406363</v>
      </c>
    </row>
    <row r="21" spans="4:17" x14ac:dyDescent="0.25">
      <c r="D21" s="5">
        <v>9314.74</v>
      </c>
      <c r="F21" s="43"/>
      <c r="G21" s="43"/>
      <c r="P21" s="4">
        <f t="shared" si="1"/>
        <v>1.9000000000000006</v>
      </c>
      <c r="Q21" s="4">
        <f t="shared" si="0"/>
        <v>0.16795057294178733</v>
      </c>
    </row>
    <row r="22" spans="4:17" x14ac:dyDescent="0.25">
      <c r="D22" s="5">
        <v>8142.23</v>
      </c>
      <c r="F22" s="43"/>
      <c r="G22" s="43"/>
      <c r="P22" s="4">
        <f t="shared" si="1"/>
        <v>2.0000000000000004</v>
      </c>
      <c r="Q22" s="4">
        <f t="shared" si="0"/>
        <v>0.15400041084703292</v>
      </c>
    </row>
    <row r="23" spans="4:17" x14ac:dyDescent="0.25">
      <c r="F23" s="43"/>
      <c r="G23" s="43"/>
      <c r="P23" s="4">
        <f t="shared" si="1"/>
        <v>2.1000000000000005</v>
      </c>
      <c r="Q23" s="4">
        <f t="shared" si="0"/>
        <v>0.1414900755759865</v>
      </c>
    </row>
    <row r="24" spans="4:17" x14ac:dyDescent="0.25">
      <c r="P24" s="4">
        <f t="shared" si="1"/>
        <v>2.2000000000000006</v>
      </c>
      <c r="Q24" s="4">
        <f t="shared" si="0"/>
        <v>0.130249601126876</v>
      </c>
    </row>
    <row r="25" spans="4:17" x14ac:dyDescent="0.25">
      <c r="F25" s="6" t="s">
        <v>60</v>
      </c>
      <c r="G25" s="6"/>
      <c r="H25" s="6"/>
      <c r="I25" s="6"/>
      <c r="J25" s="6"/>
      <c r="P25" s="4">
        <f t="shared" si="1"/>
        <v>2.3000000000000007</v>
      </c>
      <c r="Q25" s="4">
        <f t="shared" si="0"/>
        <v>0.12013018856612598</v>
      </c>
    </row>
    <row r="26" spans="4:17" x14ac:dyDescent="0.25">
      <c r="F26" s="31" t="s">
        <v>34</v>
      </c>
      <c r="G26" s="31"/>
      <c r="H26" s="31"/>
      <c r="I26" s="31"/>
      <c r="J26" s="31"/>
      <c r="P26" s="4">
        <f t="shared" si="1"/>
        <v>2.4000000000000008</v>
      </c>
      <c r="Q26" s="4">
        <f t="shared" si="0"/>
        <v>0.11100179125655031</v>
      </c>
    </row>
    <row r="28" spans="4:17" x14ac:dyDescent="0.25">
      <c r="F28" s="2" t="s">
        <v>115</v>
      </c>
      <c r="G28" s="2" t="s">
        <v>116</v>
      </c>
      <c r="H28" s="2" t="s">
        <v>117</v>
      </c>
    </row>
    <row r="29" spans="4:17" x14ac:dyDescent="0.25">
      <c r="F29" s="2" t="s">
        <v>118</v>
      </c>
      <c r="G29" s="2">
        <f>G6</f>
        <v>15</v>
      </c>
      <c r="H29" s="2">
        <f>G7</f>
        <v>21</v>
      </c>
    </row>
    <row r="30" spans="4:17" x14ac:dyDescent="0.25">
      <c r="F30" s="2" t="s">
        <v>95</v>
      </c>
      <c r="G30" s="2">
        <f>G29-1</f>
        <v>14</v>
      </c>
      <c r="H30" s="2">
        <f>H29-1</f>
        <v>20</v>
      </c>
    </row>
    <row r="31" spans="4:17" x14ac:dyDescent="0.25">
      <c r="F31" s="2" t="s">
        <v>119</v>
      </c>
      <c r="G31" s="2">
        <f>G8</f>
        <v>2830002.1831981027</v>
      </c>
      <c r="H31" s="2">
        <f>G9</f>
        <v>6314466.1033033431</v>
      </c>
    </row>
    <row r="32" spans="4:17" x14ac:dyDescent="0.25">
      <c r="F32" s="2" t="s">
        <v>120</v>
      </c>
      <c r="G32" s="72">
        <f>G11</f>
        <v>2.2312583858742996</v>
      </c>
      <c r="H32" s="73"/>
    </row>
    <row r="33" spans="6:8" x14ac:dyDescent="0.25">
      <c r="F33" s="2" t="s">
        <v>75</v>
      </c>
      <c r="G33" s="61">
        <f>G14</f>
        <v>9.88298465305959E-2</v>
      </c>
      <c r="H33" s="62"/>
    </row>
    <row r="34" spans="6:8" x14ac:dyDescent="0.25">
      <c r="F34" s="2" t="s">
        <v>121</v>
      </c>
      <c r="G34" s="59">
        <f>0.05</f>
        <v>0.05</v>
      </c>
      <c r="H34" s="60"/>
    </row>
    <row r="35" spans="6:8" x14ac:dyDescent="0.25">
      <c r="F35" s="2" t="s">
        <v>122</v>
      </c>
      <c r="G35" s="72">
        <f>G16</f>
        <v>2.6029995455214281</v>
      </c>
      <c r="H35" s="73"/>
    </row>
    <row r="36" spans="6:8" x14ac:dyDescent="0.25">
      <c r="F36" s="2" t="s">
        <v>123</v>
      </c>
      <c r="G36" s="59" t="s">
        <v>124</v>
      </c>
      <c r="H36" s="60"/>
    </row>
  </sheetData>
  <mergeCells count="7">
    <mergeCell ref="G35:H35"/>
    <mergeCell ref="G36:H36"/>
    <mergeCell ref="E1:J1"/>
    <mergeCell ref="E2:J2"/>
    <mergeCell ref="G32:H32"/>
    <mergeCell ref="G33:H33"/>
    <mergeCell ref="G34:H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I</vt:lpstr>
      <vt:lpstr>Sales II</vt:lpstr>
      <vt:lpstr>Sales III</vt:lpstr>
      <vt:lpstr>Sales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Rahul</cp:lastModifiedBy>
  <dcterms:created xsi:type="dcterms:W3CDTF">2017-03-07T14:03:12Z</dcterms:created>
  <dcterms:modified xsi:type="dcterms:W3CDTF">2018-12-10T23:27:04Z</dcterms:modified>
</cp:coreProperties>
</file>