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Northeastern University\Quarter 3\Probability Theory &amp; Statistics\Week 2\"/>
    </mc:Choice>
  </mc:AlternateContent>
  <xr:revisionPtr revIDLastSave="0" documentId="10_ncr:100000_{94AB3F57-2BD0-411A-AC65-5C4982E9FD4E}" xr6:coauthVersionLast="31" xr6:coauthVersionMax="31" xr10:uidLastSave="{00000000-0000-0000-0000-000000000000}"/>
  <bookViews>
    <workbookView xWindow="0" yWindow="0" windowWidth="20490" windowHeight="7095" firstSheet="1" activeTab="3" xr2:uid="{1C0274BB-FA53-4C0F-93A3-B4BE3517431C}"/>
  </bookViews>
  <sheets>
    <sheet name="Sensitivity and Specificity" sheetId="1" r:id="rId1"/>
    <sheet name="Interpretion of + test result" sheetId="2" r:id="rId2"/>
    <sheet name="Posterior probability 1st test" sheetId="3" r:id="rId3"/>
    <sheet name="Posterior probability 2nd tes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  <c r="G10" i="4"/>
  <c r="G11" i="4"/>
  <c r="G12" i="4"/>
  <c r="H9" i="4"/>
  <c r="H10" i="4"/>
  <c r="H11" i="4"/>
  <c r="H12" i="4"/>
  <c r="I12" i="4" s="1"/>
  <c r="I9" i="4"/>
  <c r="I10" i="4"/>
  <c r="I11" i="4"/>
  <c r="E13" i="4"/>
  <c r="E14" i="4"/>
  <c r="E15" i="4"/>
  <c r="E16" i="4"/>
  <c r="E17" i="4"/>
  <c r="E18" i="4"/>
  <c r="B10" i="4"/>
  <c r="B11" i="4"/>
  <c r="C11" i="4" s="1"/>
  <c r="B12" i="4"/>
  <c r="B13" i="4"/>
  <c r="C13" i="4" s="1"/>
  <c r="B14" i="4"/>
  <c r="C14" i="4" s="1"/>
  <c r="B15" i="4"/>
  <c r="C15" i="4" s="1"/>
  <c r="B16" i="4"/>
  <c r="C16" i="4" s="1"/>
  <c r="B17" i="4"/>
  <c r="B18" i="4"/>
  <c r="C18" i="4" s="1"/>
  <c r="B9" i="4"/>
  <c r="C9" i="4"/>
  <c r="G13" i="4"/>
  <c r="G14" i="4"/>
  <c r="G15" i="4"/>
  <c r="G16" i="4"/>
  <c r="G17" i="4"/>
  <c r="G18" i="4"/>
  <c r="J17" i="4" l="1"/>
  <c r="J15" i="4"/>
  <c r="J13" i="4"/>
  <c r="C17" i="4"/>
  <c r="C10" i="4"/>
  <c r="C12" i="4"/>
  <c r="J16" i="4"/>
  <c r="J18" i="4"/>
  <c r="J14" i="4"/>
  <c r="H18" i="4"/>
  <c r="I18" i="4" s="1"/>
  <c r="H17" i="4"/>
  <c r="I17" i="4" s="1"/>
  <c r="H16" i="4"/>
  <c r="I16" i="4" s="1"/>
  <c r="H15" i="4"/>
  <c r="I15" i="4" s="1"/>
  <c r="H14" i="4"/>
  <c r="H13" i="4"/>
  <c r="I13" i="4" s="1"/>
  <c r="E12" i="4"/>
  <c r="J12" i="4" s="1"/>
  <c r="E11" i="4"/>
  <c r="J11" i="4" s="1"/>
  <c r="E10" i="4"/>
  <c r="J10" i="4" s="1"/>
  <c r="E9" i="4"/>
  <c r="J9" i="4" s="1"/>
  <c r="C4" i="4"/>
  <c r="B4" i="4"/>
  <c r="D3" i="4"/>
  <c r="D2" i="4"/>
  <c r="J2" i="3"/>
  <c r="J3" i="3"/>
  <c r="J4" i="3"/>
  <c r="J5" i="3"/>
  <c r="J6" i="3"/>
  <c r="J7" i="3"/>
  <c r="J8" i="3"/>
  <c r="J9" i="3"/>
  <c r="J10" i="3"/>
  <c r="J11" i="3"/>
  <c r="I2" i="3"/>
  <c r="I3" i="3"/>
  <c r="I4" i="3"/>
  <c r="I5" i="3"/>
  <c r="I6" i="3"/>
  <c r="I7" i="3"/>
  <c r="I8" i="3"/>
  <c r="I9" i="3"/>
  <c r="I10" i="3"/>
  <c r="I11" i="3"/>
  <c r="D2" i="1"/>
  <c r="D3" i="1"/>
  <c r="C4" i="1"/>
  <c r="B4" i="1"/>
  <c r="C4" i="3"/>
  <c r="B4" i="3"/>
  <c r="D3" i="3"/>
  <c r="D2" i="3"/>
  <c r="C4" i="2"/>
  <c r="B4" i="2"/>
  <c r="D3" i="2"/>
  <c r="D2" i="2"/>
  <c r="B9" i="2" s="1"/>
  <c r="C7" i="1"/>
  <c r="B7" i="1"/>
  <c r="I14" i="4" l="1"/>
</calcChain>
</file>

<file path=xl/sharedStrings.xml><?xml version="1.0" encoding="utf-8"?>
<sst xmlns="http://schemas.openxmlformats.org/spreadsheetml/2006/main" count="81" uniqueCount="40">
  <si>
    <t>Having HIV (H+)</t>
  </si>
  <si>
    <t>Test result</t>
  </si>
  <si>
    <t>Test positive (T+)</t>
  </si>
  <si>
    <t>Test negative (T-)</t>
  </si>
  <si>
    <t>Not having HIV (H-)</t>
  </si>
  <si>
    <t>Total</t>
  </si>
  <si>
    <t>P(H+|T+)</t>
  </si>
  <si>
    <t>P(H+|T+)= Total having HIV and testing positive/Total testing positive</t>
  </si>
  <si>
    <t>Region</t>
  </si>
  <si>
    <t>Sub-Saharan Africa</t>
  </si>
  <si>
    <t>South and South East Asia</t>
  </si>
  <si>
    <t>East Asia</t>
  </si>
  <si>
    <t>Latin America</t>
  </si>
  <si>
    <t>North America</t>
  </si>
  <si>
    <t>Western and Central Europe</t>
  </si>
  <si>
    <t>Eastern Europe and Central Asia</t>
  </si>
  <si>
    <t>Middle East and North Africa</t>
  </si>
  <si>
    <t>Caribbean</t>
  </si>
  <si>
    <t>Oceania</t>
  </si>
  <si>
    <t>P(T+)</t>
  </si>
  <si>
    <t>Adult Prevalence or P(H+)</t>
  </si>
  <si>
    <t>P(T+|H+)=0.99</t>
  </si>
  <si>
    <t>From the above table,</t>
  </si>
  <si>
    <t>P(H-)</t>
  </si>
  <si>
    <t>P(T-|H-)</t>
  </si>
  <si>
    <t>P(T-|H+)</t>
  </si>
  <si>
    <t>T++= Testing positive in the second test</t>
  </si>
  <si>
    <t>P(T+)= Probability of testing positive</t>
  </si>
  <si>
    <t>P(T+|H+)= Probability of testing positive while having HIV [0.99]</t>
  </si>
  <si>
    <t>P(T+|H-)= Probability of testing positive while not having HIV [0.015]</t>
  </si>
  <si>
    <t>P(H+)= Probability of having HIV</t>
  </si>
  <si>
    <t>P(H-)= Probability of not having HIV [or 1- P(H+)]</t>
  </si>
  <si>
    <t>P(T++|H+)= Probability of testing positive in the second test while having HIV</t>
  </si>
  <si>
    <t>P(T++|H-)=Probability of testing positive in the second test while not having HIV</t>
  </si>
  <si>
    <t>P(H+|T+∩T++)</t>
  </si>
  <si>
    <t>P(T+|H+) or P(T++|H+)</t>
  </si>
  <si>
    <t>P(T+|H-) or P(T++|H-)</t>
  </si>
  <si>
    <t>Proabability of having HIV, given that the test result is positive:</t>
  </si>
  <si>
    <r>
      <rPr>
        <b/>
        <sz val="12"/>
        <color theme="1"/>
        <rFont val="Times New Roman"/>
        <family val="1"/>
      </rPr>
      <t>Sensitivity</t>
    </r>
    <r>
      <rPr>
        <sz val="12"/>
        <color theme="1"/>
        <rFont val="Times New Roman"/>
        <family val="1"/>
      </rPr>
      <t xml:space="preserve"> = P(T+|H+)</t>
    </r>
  </si>
  <si>
    <r>
      <rPr>
        <b/>
        <sz val="12"/>
        <color theme="1"/>
        <rFont val="Times New Roman"/>
        <family val="1"/>
      </rPr>
      <t>Specificity</t>
    </r>
    <r>
      <rPr>
        <sz val="12"/>
        <color theme="1"/>
        <rFont val="Times New Roman"/>
        <family val="1"/>
      </rPr>
      <t xml:space="preserve"> = P(T-|H-)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</si>
</sst>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9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42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F3883-4944-4287-853F-23AC0C2ABD36}" name="Table1" displayName="Table1" ref="A1:D4" totalsRowShown="0" headerRowDxfId="41" dataDxfId="40">
  <autoFilter ref="A1:D4" xr:uid="{55306E42-2468-4590-AFA4-13CDF3BA82A9}"/>
  <tableColumns count="4">
    <tableColumn id="1" xr3:uid="{8AEBC895-CB64-49EA-AB68-98A5ED8E0BBE}" name="Test result" dataDxfId="39"/>
    <tableColumn id="2" xr3:uid="{B2756FF9-178C-4FDF-96C3-FC0A840BBA8C}" name="Having HIV (H+)" dataDxfId="38"/>
    <tableColumn id="3" xr3:uid="{6694006E-2DF8-4112-B04E-B66AB1F500A6}" name="Not having HIV (H-)" dataDxfId="37"/>
    <tableColumn id="4" xr3:uid="{BBD854DC-1F5B-4E8F-A3DE-05E2C1585DC3}" name="Total" dataDxfId="36">
      <calculatedColumnFormula>SUM(Table1[[#This Row],[Having HIV (H+)]:[Not having HIV (H-)]])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C26C59-3830-494A-8D6E-3B6076178EF1}" name="Table13" displayName="Table13" ref="A1:D4" totalsRowShown="0" headerRowDxfId="35" dataDxfId="34">
  <autoFilter ref="A1:D4" xr:uid="{1E2FF11F-D2D1-4F54-8BC1-84DF4B38946B}"/>
  <tableColumns count="4">
    <tableColumn id="1" xr3:uid="{6E6BF51C-A735-4EB9-B272-E488C4B4AB94}" name="Test result" dataDxfId="33"/>
    <tableColumn id="2" xr3:uid="{DA10E2AD-72C9-47D2-B8E0-862EC9DFD123}" name="Having HIV (H+)" dataDxfId="32"/>
    <tableColumn id="3" xr3:uid="{079AE160-6091-4C74-A34E-93A2117F7A9F}" name="Not having HIV (H-)" dataDxfId="31"/>
    <tableColumn id="4" xr3:uid="{29D40F2C-FA7B-45CF-8A50-FF9255941118}" name="Total" dataDxfId="30">
      <calculatedColumnFormula>SUM(Table13[[#This Row],[Having HIV (H+)]:[Not having HIV (H-)]])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DE4D6F-DDA4-462D-86CE-A42B16EB99F2}" name="Table134" displayName="Table134" ref="A1:D4" totalsRowShown="0" headerRowDxfId="29" dataDxfId="28">
  <autoFilter ref="A1:D4" xr:uid="{3932E884-A34F-4166-8C4B-CB54DAF93F4F}"/>
  <tableColumns count="4">
    <tableColumn id="1" xr3:uid="{C344C632-84AE-4457-90FE-B17628229D29}" name="Test result" dataDxfId="27"/>
    <tableColumn id="2" xr3:uid="{421DFC81-2D7A-4569-B6C2-BFD6C54AA9D6}" name="Having HIV (H+)" dataDxfId="26"/>
    <tableColumn id="3" xr3:uid="{2B352920-B208-4401-9AA0-2832F7A1B59C}" name="Not having HIV (H-)" dataDxfId="25"/>
    <tableColumn id="4" xr3:uid="{6D18A29C-60D2-4721-AE84-73396CE54D6E}" name="Total" dataDxfId="24">
      <calculatedColumnFormula>SUM(Table134[[#This Row],[Having HIV (H+)]:[Not having HIV (H-)]])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11675E-5684-4B40-9850-27F5458DBC99}" name="Table4" displayName="Table4" ref="G1:J11" totalsRowShown="0" headerRowDxfId="23" dataDxfId="22">
  <autoFilter ref="G1:J11" xr:uid="{D9F42598-E908-43C1-80ED-8F2E76838426}"/>
  <tableColumns count="4">
    <tableColumn id="1" xr3:uid="{5F6AD255-2926-4BD9-A4FC-AD8145BD4144}" name="Region" dataDxfId="21"/>
    <tableColumn id="2" xr3:uid="{DAA969C9-8FBE-406C-A528-6504E491628D}" name="Adult Prevalence or P(H+)" dataDxfId="20"/>
    <tableColumn id="3" xr3:uid="{BCAAB855-7B66-471B-A843-09B5DA247B9C}" name="P(T+)" dataDxfId="19">
      <calculatedColumnFormula>0.99*Table4[[#This Row],[Adult Prevalence or P(H+)]]+0.015*(1-Table4[[#This Row],[Adult Prevalence or P(H+)]])</calculatedColumnFormula>
    </tableColumn>
    <tableColumn id="4" xr3:uid="{E0E2C5B0-1F7E-4D40-86EF-8594F9570302}" name="P(H+|T+)" dataDxfId="18">
      <calculatedColumnFormula>0.99*Table4[[#This Row],[Adult Prevalence or P(H+)]]/Table4[[#This Row],[P(T+)]]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581F6-0C1F-44E2-9867-C60B70E62A54}" name="Table1346" displayName="Table1346" ref="A1:D4" totalsRowShown="0" headerRowDxfId="17" dataDxfId="16">
  <autoFilter ref="A1:D4" xr:uid="{6C58CFCB-278D-4D54-A842-7B79A8EABA7A}"/>
  <tableColumns count="4">
    <tableColumn id="1" xr3:uid="{E34E1281-2AE2-4CAA-A06C-7D76D0A561A8}" name="Test result" dataDxfId="15"/>
    <tableColumn id="2" xr3:uid="{63298ADE-4DC6-4BE8-A462-EE0A05745713}" name="Having HIV (H+)" dataDxfId="14"/>
    <tableColumn id="3" xr3:uid="{9939BCBE-182F-44B8-9597-80ABF9EBD202}" name="Not having HIV (H-)" dataDxfId="13"/>
    <tableColumn id="4" xr3:uid="{868556BE-959E-4402-BA72-86748735C8D9}" name="Total" dataDxfId="12">
      <calculatedColumnFormula>SUM(Table1346[[#This Row],[Having HIV (H+)]:[Not having HIV (H-)]])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BA3C5D-DC70-4E35-A22D-FF60B974B619}" name="Table47" displayName="Table47" ref="A8:J18" totalsRowShown="0" headerRowDxfId="11" dataDxfId="10">
  <autoFilter ref="A8:J18" xr:uid="{F38EE65B-5614-4A98-92E2-EA7A4138756C}"/>
  <tableColumns count="10">
    <tableColumn id="1" xr3:uid="{D7DB83F7-B467-4C6E-8536-93ACD1E85545}" name="Region" dataDxfId="9"/>
    <tableColumn id="8" xr3:uid="{2E2A051C-5E82-4AC4-80EC-A8CFFA882D32}" name="P(T+|H+) or P(T++|H+)" dataDxfId="8">
      <calculatedColumnFormula>990/1000</calculatedColumnFormula>
    </tableColumn>
    <tableColumn id="11" xr3:uid="{987C4468-C538-4996-BCC8-BCD45B1600E1}" name="P(T-|H+)" dataDxfId="7">
      <calculatedColumnFormula>1-Table47[[#This Row],[P(T+|H+) or P(T++|H+)]]</calculatedColumnFormula>
    </tableColumn>
    <tableColumn id="9" xr3:uid="{7202F949-F891-4B03-9666-3DEB6CAA47C0}" name="P(T-|H-)" dataDxfId="6"/>
    <tableColumn id="12" xr3:uid="{F9CD5CD5-C84F-44AB-ADAE-F46CCE165B6D}" name="P(T+|H-) or P(T++|H-)" dataDxfId="5">
      <calculatedColumnFormula>1-Table47[[#This Row],[P(T-|H-)]]</calculatedColumnFormula>
    </tableColumn>
    <tableColumn id="2" xr3:uid="{A61E86DF-1109-4ADC-B6C1-0C87347D972F}" name="Adult Prevalence or P(H+)" dataDxfId="4"/>
    <tableColumn id="7" xr3:uid="{F5BC2CC7-9665-45A6-B41A-C5469DD5619D}" name="P(H-)" dataDxfId="3">
      <calculatedColumnFormula>1-Table47[[#This Row],[Adult Prevalence or P(H+)]]</calculatedColumnFormula>
    </tableColumn>
    <tableColumn id="3" xr3:uid="{43E6B7C1-E75E-4CD2-A7BF-0EE23F1B4D4E}" name="P(T+)" dataDxfId="2">
      <calculatedColumnFormula>0.99*Table47[[#This Row],[Adult Prevalence or P(H+)]]+0.015*(1-Table47[[#This Row],[Adult Prevalence or P(H+)]])</calculatedColumnFormula>
    </tableColumn>
    <tableColumn id="4" xr3:uid="{2134BCFD-8D96-40B1-97D5-8FB47F1DB28F}" name="P(H+|T+)" dataDxfId="1">
      <calculatedColumnFormula>0.99*Table47[[#This Row],[Adult Prevalence or P(H+)]]/Table47[[#This Row],[P(T+)]]</calculatedColumnFormula>
    </tableColumn>
    <tableColumn id="6" xr3:uid="{7AD3B665-A424-462D-805F-106488803922}" name="P(H+|T+∩T++)" dataDxfId="0">
      <calculatedColumnFormula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DA8E-472B-46FA-8082-356AC97C5C4C}">
  <dimension ref="A1:D7"/>
  <sheetViews>
    <sheetView workbookViewId="0">
      <selection activeCell="F7" sqref="F7"/>
    </sheetView>
  </sheetViews>
  <sheetFormatPr defaultRowHeight="15.75" x14ac:dyDescent="0.25"/>
  <cols>
    <col min="1" max="1" width="16.5703125" style="1" bestFit="1" customWidth="1"/>
    <col min="2" max="2" width="22.42578125" style="1" bestFit="1" customWidth="1"/>
    <col min="3" max="3" width="23.140625" style="1" bestFit="1" customWidth="1"/>
    <col min="4" max="16384" width="9.140625" style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s="1" t="s">
        <v>2</v>
      </c>
      <c r="B2" s="12">
        <v>990</v>
      </c>
      <c r="C2" s="12">
        <v>15</v>
      </c>
      <c r="D2" s="12">
        <f>SUM(Table1[[#This Row],[Having HIV (H+)]:[Not having HIV (H-)]])</f>
        <v>1005</v>
      </c>
    </row>
    <row r="3" spans="1:4" x14ac:dyDescent="0.25">
      <c r="A3" s="1" t="s">
        <v>3</v>
      </c>
      <c r="B3" s="12">
        <v>10</v>
      </c>
      <c r="C3" s="12">
        <v>985</v>
      </c>
      <c r="D3" s="12">
        <f>SUM(Table1[[#This Row],[Having HIV (H+)]:[Not having HIV (H-)]])</f>
        <v>995</v>
      </c>
    </row>
    <row r="4" spans="1:4" x14ac:dyDescent="0.25">
      <c r="A4" s="1" t="s">
        <v>5</v>
      </c>
      <c r="B4" s="12">
        <f>SUM(B2:B3)</f>
        <v>1000</v>
      </c>
      <c r="C4" s="12">
        <f>SUM(C2:C3)</f>
        <v>1000</v>
      </c>
      <c r="D4" s="12"/>
    </row>
    <row r="6" spans="1:4" x14ac:dyDescent="0.25">
      <c r="B6" s="1" t="s">
        <v>38</v>
      </c>
      <c r="C6" s="1" t="s">
        <v>39</v>
      </c>
    </row>
    <row r="7" spans="1:4" x14ac:dyDescent="0.25">
      <c r="B7" s="5">
        <f>B2/B4</f>
        <v>0.99</v>
      </c>
      <c r="C7" s="6">
        <f>C3/C4</f>
        <v>0.98499999999999999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ED88-4DE8-4960-B4F2-05B30FB37398}">
  <dimension ref="A1:D9"/>
  <sheetViews>
    <sheetView workbookViewId="0">
      <selection activeCell="B2" sqref="B2:D4"/>
    </sheetView>
  </sheetViews>
  <sheetFormatPr defaultRowHeight="15.75" x14ac:dyDescent="0.25"/>
  <cols>
    <col min="1" max="1" width="16.42578125" style="1" bestFit="1" customWidth="1"/>
    <col min="2" max="2" width="19.85546875" style="1" bestFit="1" customWidth="1"/>
    <col min="3" max="3" width="22.7109375" style="1" bestFit="1" customWidth="1"/>
    <col min="4" max="16384" width="9.140625" style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s="1" t="s">
        <v>2</v>
      </c>
      <c r="B2" s="12">
        <v>990</v>
      </c>
      <c r="C2" s="12">
        <v>15</v>
      </c>
      <c r="D2" s="12">
        <f>SUM(Table13[[#This Row],[Having HIV (H+)]:[Not having HIV (H-)]])</f>
        <v>1005</v>
      </c>
    </row>
    <row r="3" spans="1:4" x14ac:dyDescent="0.25">
      <c r="A3" s="1" t="s">
        <v>3</v>
      </c>
      <c r="B3" s="12">
        <v>10</v>
      </c>
      <c r="C3" s="12">
        <v>985</v>
      </c>
      <c r="D3" s="12">
        <f>SUM(Table13[[#This Row],[Having HIV (H+)]:[Not having HIV (H-)]])</f>
        <v>995</v>
      </c>
    </row>
    <row r="4" spans="1:4" x14ac:dyDescent="0.25">
      <c r="A4" s="1" t="s">
        <v>5</v>
      </c>
      <c r="B4" s="12">
        <f>SUM(B2:B3)</f>
        <v>1000</v>
      </c>
      <c r="C4" s="12">
        <f>SUM(C2:C3)</f>
        <v>1000</v>
      </c>
      <c r="D4" s="12"/>
    </row>
    <row r="7" spans="1:4" x14ac:dyDescent="0.25">
      <c r="A7" s="2" t="s">
        <v>37</v>
      </c>
    </row>
    <row r="8" spans="1:4" x14ac:dyDescent="0.25">
      <c r="B8" s="1" t="s">
        <v>7</v>
      </c>
    </row>
    <row r="9" spans="1:4" x14ac:dyDescent="0.25">
      <c r="B9" s="7">
        <f>B2/D2</f>
        <v>0.9850746268656716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E16-C410-4834-956B-78B86FA2BA11}">
  <dimension ref="A1:J14"/>
  <sheetViews>
    <sheetView workbookViewId="0">
      <selection activeCell="H2" sqref="H2:J11"/>
    </sheetView>
  </sheetViews>
  <sheetFormatPr defaultRowHeight="15.75" x14ac:dyDescent="0.25"/>
  <cols>
    <col min="1" max="1" width="16.42578125" style="1" bestFit="1" customWidth="1"/>
    <col min="2" max="2" width="19.85546875" style="1" bestFit="1" customWidth="1"/>
    <col min="3" max="3" width="22.7109375" style="1" bestFit="1" customWidth="1"/>
    <col min="4" max="6" width="9.140625" style="1"/>
    <col min="7" max="7" width="29.7109375" style="1" bestFit="1" customWidth="1"/>
    <col min="8" max="8" width="29" style="1" bestFit="1" customWidth="1"/>
    <col min="9" max="9" width="10.140625" style="1" bestFit="1" customWidth="1"/>
    <col min="10" max="10" width="13.7109375" style="1" bestFit="1" customWidth="1"/>
    <col min="11" max="16384" width="9.140625" style="1"/>
  </cols>
  <sheetData>
    <row r="1" spans="1:10" x14ac:dyDescent="0.25">
      <c r="A1" s="1" t="s">
        <v>1</v>
      </c>
      <c r="B1" s="1" t="s">
        <v>0</v>
      </c>
      <c r="C1" s="1" t="s">
        <v>4</v>
      </c>
      <c r="D1" s="1" t="s">
        <v>5</v>
      </c>
      <c r="G1" s="1" t="s">
        <v>8</v>
      </c>
      <c r="H1" s="1" t="s">
        <v>20</v>
      </c>
      <c r="I1" s="1" t="s">
        <v>19</v>
      </c>
      <c r="J1" s="1" t="s">
        <v>6</v>
      </c>
    </row>
    <row r="2" spans="1:10" x14ac:dyDescent="0.25">
      <c r="A2" s="1" t="s">
        <v>2</v>
      </c>
      <c r="B2" s="12">
        <v>990</v>
      </c>
      <c r="C2" s="12">
        <v>15</v>
      </c>
      <c r="D2" s="12">
        <f>SUM(Table134[[#This Row],[Having HIV (H+)]:[Not having HIV (H-)]])</f>
        <v>1005</v>
      </c>
      <c r="G2" s="8" t="s">
        <v>9</v>
      </c>
      <c r="H2" s="9">
        <v>5.8999999999999997E-2</v>
      </c>
      <c r="I2" s="10">
        <f>0.99*Table4[[#This Row],[Adult Prevalence or P(H+)]]+0.015*(1-Table4[[#This Row],[Adult Prevalence or P(H+)]])</f>
        <v>7.2524999999999992E-2</v>
      </c>
      <c r="J2" s="9">
        <f>0.99*Table4[[#This Row],[Adult Prevalence or P(H+)]]/Table4[[#This Row],[P(T+)]]</f>
        <v>0.80537745604963806</v>
      </c>
    </row>
    <row r="3" spans="1:10" x14ac:dyDescent="0.25">
      <c r="A3" s="1" t="s">
        <v>3</v>
      </c>
      <c r="B3" s="12">
        <v>10</v>
      </c>
      <c r="C3" s="12">
        <v>985</v>
      </c>
      <c r="D3" s="12">
        <f>SUM(Table134[[#This Row],[Having HIV (H+)]:[Not having HIV (H-)]])</f>
        <v>995</v>
      </c>
      <c r="G3" s="1" t="s">
        <v>10</v>
      </c>
      <c r="H3" s="12">
        <v>6.0000000000000001E-3</v>
      </c>
      <c r="I3" s="12">
        <f>0.99*Table4[[#This Row],[Adult Prevalence or P(H+)]]+0.015*(1-Table4[[#This Row],[Adult Prevalence or P(H+)]])</f>
        <v>2.085E-2</v>
      </c>
      <c r="J3" s="12">
        <f>0.99*Table4[[#This Row],[Adult Prevalence or P(H+)]]/Table4[[#This Row],[P(T+)]]</f>
        <v>0.28489208633093527</v>
      </c>
    </row>
    <row r="4" spans="1:10" x14ac:dyDescent="0.25">
      <c r="A4" s="1" t="s">
        <v>5</v>
      </c>
      <c r="B4" s="12">
        <f>SUM(B2:B3)</f>
        <v>1000</v>
      </c>
      <c r="C4" s="12">
        <f>SUM(C2:C3)</f>
        <v>1000</v>
      </c>
      <c r="D4" s="12"/>
      <c r="G4" s="8" t="s">
        <v>11</v>
      </c>
      <c r="H4" s="9">
        <v>1E-3</v>
      </c>
      <c r="I4" s="10">
        <f>0.99*Table4[[#This Row],[Adult Prevalence or P(H+)]]+0.015*(1-Table4[[#This Row],[Adult Prevalence or P(H+)]])</f>
        <v>1.5975E-2</v>
      </c>
      <c r="J4" s="9">
        <f>0.99*Table4[[#This Row],[Adult Prevalence or P(H+)]]/Table4[[#This Row],[P(T+)]]</f>
        <v>6.1971830985915494E-2</v>
      </c>
    </row>
    <row r="5" spans="1:10" x14ac:dyDescent="0.25">
      <c r="G5" s="1" t="s">
        <v>12</v>
      </c>
      <c r="H5" s="12">
        <v>5.0000000000000001E-3</v>
      </c>
      <c r="I5" s="12">
        <f>0.99*Table4[[#This Row],[Adult Prevalence or P(H+)]]+0.015*(1-Table4[[#This Row],[Adult Prevalence or P(H+)]])</f>
        <v>1.9875E-2</v>
      </c>
      <c r="J5" s="12">
        <f>0.99*Table4[[#This Row],[Adult Prevalence or P(H+)]]/Table4[[#This Row],[P(T+)]]</f>
        <v>0.24905660377358493</v>
      </c>
    </row>
    <row r="6" spans="1:10" x14ac:dyDescent="0.25">
      <c r="B6" s="1" t="s">
        <v>22</v>
      </c>
      <c r="G6" s="1" t="s">
        <v>13</v>
      </c>
      <c r="H6" s="12">
        <v>8.0000000000000002E-3</v>
      </c>
      <c r="I6" s="12">
        <f>0.99*Table4[[#This Row],[Adult Prevalence or P(H+)]]+0.015*(1-Table4[[#This Row],[Adult Prevalence or P(H+)]])</f>
        <v>2.2800000000000001E-2</v>
      </c>
      <c r="J6" s="12">
        <f>0.99*Table4[[#This Row],[Adult Prevalence or P(H+)]]/Table4[[#This Row],[P(T+)]]</f>
        <v>0.34736842105263155</v>
      </c>
    </row>
    <row r="7" spans="1:10" x14ac:dyDescent="0.25">
      <c r="B7" s="1" t="s">
        <v>21</v>
      </c>
      <c r="G7" s="1" t="s">
        <v>14</v>
      </c>
      <c r="H7" s="12">
        <v>3.0000000000000001E-3</v>
      </c>
      <c r="I7" s="12">
        <f>0.99*Table4[[#This Row],[Adult Prevalence or P(H+)]]+0.015*(1-Table4[[#This Row],[Adult Prevalence or P(H+)]])</f>
        <v>1.7925E-2</v>
      </c>
      <c r="J7" s="12">
        <f>0.99*Table4[[#This Row],[Adult Prevalence or P(H+)]]/Table4[[#This Row],[P(T+)]]</f>
        <v>0.16569037656903765</v>
      </c>
    </row>
    <row r="8" spans="1:10" x14ac:dyDescent="0.25">
      <c r="G8" s="1" t="s">
        <v>15</v>
      </c>
      <c r="H8" s="12">
        <v>8.9999999999999993E-3</v>
      </c>
      <c r="I8" s="12">
        <f>0.99*Table4[[#This Row],[Adult Prevalence or P(H+)]]+0.015*(1-Table4[[#This Row],[Adult Prevalence or P(H+)]])</f>
        <v>2.3774999999999998E-2</v>
      </c>
      <c r="J8" s="12">
        <f>0.99*Table4[[#This Row],[Adult Prevalence or P(H+)]]/Table4[[#This Row],[P(T+)]]</f>
        <v>0.3747634069400631</v>
      </c>
    </row>
    <row r="9" spans="1:10" x14ac:dyDescent="0.25">
      <c r="G9" s="1" t="s">
        <v>16</v>
      </c>
      <c r="H9" s="12">
        <v>2E-3</v>
      </c>
      <c r="I9" s="12">
        <f>0.99*Table4[[#This Row],[Adult Prevalence or P(H+)]]+0.015*(1-Table4[[#This Row],[Adult Prevalence or P(H+)]])</f>
        <v>1.695E-2</v>
      </c>
      <c r="J9" s="12">
        <f>0.99*Table4[[#This Row],[Adult Prevalence or P(H+)]]/Table4[[#This Row],[P(T+)]]</f>
        <v>0.1168141592920354</v>
      </c>
    </row>
    <row r="10" spans="1:10" x14ac:dyDescent="0.25">
      <c r="B10" s="3" t="s">
        <v>27</v>
      </c>
      <c r="G10" s="1" t="s">
        <v>17</v>
      </c>
      <c r="H10" s="12">
        <v>1.2E-2</v>
      </c>
      <c r="I10" s="12">
        <f>0.99*Table4[[#This Row],[Adult Prevalence or P(H+)]]+0.015*(1-Table4[[#This Row],[Adult Prevalence or P(H+)]])</f>
        <v>2.6700000000000002E-2</v>
      </c>
      <c r="J10" s="12">
        <f>0.99*Table4[[#This Row],[Adult Prevalence or P(H+)]]/Table4[[#This Row],[P(T+)]]</f>
        <v>0.44494382022471907</v>
      </c>
    </row>
    <row r="11" spans="1:10" x14ac:dyDescent="0.25">
      <c r="B11" s="3" t="s">
        <v>28</v>
      </c>
      <c r="G11" s="1" t="s">
        <v>18</v>
      </c>
      <c r="H11" s="12">
        <v>4.0000000000000001E-3</v>
      </c>
      <c r="I11" s="12">
        <f>0.99*Table4[[#This Row],[Adult Prevalence or P(H+)]]+0.015*(1-Table4[[#This Row],[Adult Prevalence or P(H+)]])</f>
        <v>1.89E-2</v>
      </c>
      <c r="J11" s="12">
        <f>0.99*Table4[[#This Row],[Adult Prevalence or P(H+)]]/Table4[[#This Row],[P(T+)]]</f>
        <v>0.20952380952380953</v>
      </c>
    </row>
    <row r="12" spans="1:10" x14ac:dyDescent="0.25">
      <c r="B12" s="3" t="s">
        <v>29</v>
      </c>
    </row>
    <row r="13" spans="1:10" x14ac:dyDescent="0.25">
      <c r="B13" s="3" t="s">
        <v>30</v>
      </c>
    </row>
    <row r="14" spans="1:10" x14ac:dyDescent="0.25">
      <c r="B14" s="3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1B7F-A5A3-4732-ACDA-1C70B4C96FBD}">
  <dimension ref="A1:J18"/>
  <sheetViews>
    <sheetView tabSelected="1" zoomScale="90" zoomScaleNormal="90" workbookViewId="0">
      <selection activeCell="B2" sqref="B2:D4"/>
    </sheetView>
  </sheetViews>
  <sheetFormatPr defaultRowHeight="15.75" x14ac:dyDescent="0.25"/>
  <cols>
    <col min="1" max="1" width="30" style="1" bestFit="1" customWidth="1"/>
    <col min="2" max="2" width="36.28515625" style="1" bestFit="1" customWidth="1"/>
    <col min="3" max="3" width="22.85546875" style="1" customWidth="1"/>
    <col min="4" max="4" width="11" style="1" bestFit="1" customWidth="1"/>
    <col min="5" max="5" width="24.7109375" style="1" bestFit="1" customWidth="1"/>
    <col min="6" max="6" width="29" style="1" bestFit="1" customWidth="1"/>
    <col min="7" max="7" width="8.42578125" style="1" bestFit="1" customWidth="1"/>
    <col min="8" max="8" width="10.140625" style="1" bestFit="1" customWidth="1"/>
    <col min="9" max="9" width="13.7109375" style="1" bestFit="1" customWidth="1"/>
    <col min="10" max="10" width="18" style="1" bestFit="1" customWidth="1"/>
    <col min="11" max="11" width="29" style="1" bestFit="1" customWidth="1"/>
    <col min="12" max="12" width="10.140625" style="1" bestFit="1" customWidth="1"/>
    <col min="13" max="14" width="13.7109375" style="1" bestFit="1" customWidth="1"/>
    <col min="15" max="15" width="13.42578125" style="1" bestFit="1" customWidth="1"/>
    <col min="16" max="16384" width="9.140625" style="1"/>
  </cols>
  <sheetData>
    <row r="1" spans="1:10" x14ac:dyDescent="0.25">
      <c r="A1" s="1" t="s">
        <v>1</v>
      </c>
      <c r="B1" s="1" t="s">
        <v>0</v>
      </c>
      <c r="C1" s="1" t="s">
        <v>4</v>
      </c>
      <c r="D1" s="1" t="s">
        <v>5</v>
      </c>
      <c r="F1" s="3" t="s">
        <v>27</v>
      </c>
    </row>
    <row r="2" spans="1:10" x14ac:dyDescent="0.25">
      <c r="A2" s="1" t="s">
        <v>2</v>
      </c>
      <c r="B2" s="12">
        <v>990</v>
      </c>
      <c r="C2" s="12">
        <v>15</v>
      </c>
      <c r="D2" s="12">
        <f>SUM(Table1346[[#This Row],[Having HIV (H+)]:[Not having HIV (H-)]])</f>
        <v>1005</v>
      </c>
      <c r="F2" s="3" t="s">
        <v>28</v>
      </c>
    </row>
    <row r="3" spans="1:10" x14ac:dyDescent="0.25">
      <c r="A3" s="1" t="s">
        <v>3</v>
      </c>
      <c r="B3" s="12">
        <v>10</v>
      </c>
      <c r="C3" s="12">
        <v>985</v>
      </c>
      <c r="D3" s="12">
        <f>SUM(Table1346[[#This Row],[Having HIV (H+)]:[Not having HIV (H-)]])</f>
        <v>995</v>
      </c>
      <c r="F3" s="3" t="s">
        <v>29</v>
      </c>
    </row>
    <row r="4" spans="1:10" x14ac:dyDescent="0.25">
      <c r="A4" s="1" t="s">
        <v>5</v>
      </c>
      <c r="B4" s="12">
        <f>SUM(B2:B3)</f>
        <v>1000</v>
      </c>
      <c r="C4" s="12">
        <f>SUM(C2:C3)</f>
        <v>1000</v>
      </c>
      <c r="D4" s="12"/>
      <c r="F4" s="3" t="s">
        <v>30</v>
      </c>
    </row>
    <row r="5" spans="1:10" x14ac:dyDescent="0.25">
      <c r="F5" s="3" t="s">
        <v>31</v>
      </c>
    </row>
    <row r="6" spans="1:10" x14ac:dyDescent="0.25">
      <c r="B6" s="1" t="s">
        <v>26</v>
      </c>
      <c r="F6" s="4" t="s">
        <v>32</v>
      </c>
      <c r="G6" s="4"/>
      <c r="H6" s="4"/>
      <c r="I6" s="4"/>
      <c r="J6" s="4"/>
    </row>
    <row r="7" spans="1:10" x14ac:dyDescent="0.25">
      <c r="F7" s="4" t="s">
        <v>33</v>
      </c>
      <c r="G7" s="4"/>
      <c r="H7" s="4"/>
      <c r="I7" s="4"/>
      <c r="J7" s="4"/>
    </row>
    <row r="8" spans="1:10" x14ac:dyDescent="0.25">
      <c r="A8" s="1" t="s">
        <v>8</v>
      </c>
      <c r="B8" s="1" t="s">
        <v>35</v>
      </c>
      <c r="C8" s="1" t="s">
        <v>25</v>
      </c>
      <c r="D8" s="1" t="s">
        <v>24</v>
      </c>
      <c r="E8" s="1" t="s">
        <v>36</v>
      </c>
      <c r="F8" s="1" t="s">
        <v>20</v>
      </c>
      <c r="G8" s="1" t="s">
        <v>23</v>
      </c>
      <c r="H8" s="1" t="s">
        <v>19</v>
      </c>
      <c r="I8" s="1" t="s">
        <v>6</v>
      </c>
      <c r="J8" s="1" t="s">
        <v>34</v>
      </c>
    </row>
    <row r="9" spans="1:10" x14ac:dyDescent="0.25">
      <c r="A9" s="8" t="s">
        <v>9</v>
      </c>
      <c r="B9" s="9">
        <f>990/1000</f>
        <v>0.99</v>
      </c>
      <c r="C9" s="9">
        <f>1-Table47[[#This Row],[P(T+|H+) or P(T++|H+)]]</f>
        <v>1.0000000000000009E-2</v>
      </c>
      <c r="D9" s="9">
        <v>0.98499999999999999</v>
      </c>
      <c r="E9" s="9">
        <f>1-Table47[[#This Row],[P(T-|H-)]]</f>
        <v>1.5000000000000013E-2</v>
      </c>
      <c r="F9" s="9">
        <v>5.8999999999999997E-2</v>
      </c>
      <c r="G9" s="9">
        <f>1-Table47[[#This Row],[Adult Prevalence or P(H+)]]</f>
        <v>0.94100000000000006</v>
      </c>
      <c r="H9" s="10">
        <f>0.99*Table47[[#This Row],[Adult Prevalence or P(H+)]]+0.015*(1-Table47[[#This Row],[Adult Prevalence or P(H+)]])</f>
        <v>7.2524999999999992E-2</v>
      </c>
      <c r="I9" s="9">
        <f>0.99*Table47[[#This Row],[Adult Prevalence or P(H+)]]/Table47[[#This Row],[P(T+)]]</f>
        <v>0.80537745604963806</v>
      </c>
      <c r="J9" s="11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0.9963519354901238</v>
      </c>
    </row>
    <row r="10" spans="1:10" x14ac:dyDescent="0.25">
      <c r="A10" s="1" t="s">
        <v>10</v>
      </c>
      <c r="B10" s="12">
        <f t="shared" ref="B10:B18" si="0">990/1000</f>
        <v>0.99</v>
      </c>
      <c r="C10" s="12">
        <f>1-Table47[[#This Row],[P(T+|H+) or P(T++|H+)]]</f>
        <v>1.0000000000000009E-2</v>
      </c>
      <c r="D10" s="12">
        <v>0.98499999999999999</v>
      </c>
      <c r="E10" s="12">
        <f>1-Table47[[#This Row],[P(T-|H-)]]</f>
        <v>1.5000000000000013E-2</v>
      </c>
      <c r="F10" s="12">
        <v>6.0000000000000001E-3</v>
      </c>
      <c r="G10" s="12">
        <f>1-Table47[[#This Row],[Adult Prevalence or P(H+)]]</f>
        <v>0.99399999999999999</v>
      </c>
      <c r="H10" s="12">
        <f>0.99*Table47[[#This Row],[Adult Prevalence or P(H+)]]+0.015*(1-Table47[[#This Row],[Adult Prevalence or P(H+)]])</f>
        <v>2.085E-2</v>
      </c>
      <c r="I10" s="12">
        <f>0.99*Table47[[#This Row],[Adult Prevalence or P(H+)]]/Table47[[#This Row],[P(T+)]]</f>
        <v>0.28489208633093527</v>
      </c>
      <c r="J10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0.96336159233321039</v>
      </c>
    </row>
    <row r="11" spans="1:10" x14ac:dyDescent="0.25">
      <c r="A11" s="8" t="s">
        <v>11</v>
      </c>
      <c r="B11" s="9">
        <f t="shared" si="0"/>
        <v>0.99</v>
      </c>
      <c r="C11" s="9">
        <f>1-Table47[[#This Row],[P(T+|H+) or P(T++|H+)]]</f>
        <v>1.0000000000000009E-2</v>
      </c>
      <c r="D11" s="9">
        <v>0.98499999999999999</v>
      </c>
      <c r="E11" s="9">
        <f>1-Table47[[#This Row],[P(T-|H-)]]</f>
        <v>1.5000000000000013E-2</v>
      </c>
      <c r="F11" s="9">
        <v>1E-3</v>
      </c>
      <c r="G11" s="9">
        <f>1-Table47[[#This Row],[Adult Prevalence or P(H+)]]</f>
        <v>0.999</v>
      </c>
      <c r="H11" s="10">
        <f>0.99*Table47[[#This Row],[Adult Prevalence or P(H+)]]+0.015*(1-Table47[[#This Row],[Adult Prevalence or P(H+)]])</f>
        <v>1.5975E-2</v>
      </c>
      <c r="I11" s="9">
        <f>0.99*Table47[[#This Row],[Adult Prevalence or P(H+)]]/Table47[[#This Row],[P(T+)]]</f>
        <v>6.1971830985915494E-2</v>
      </c>
      <c r="J11" s="11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0.81344537815126028</v>
      </c>
    </row>
    <row r="12" spans="1:10" x14ac:dyDescent="0.25">
      <c r="A12" s="1" t="s">
        <v>12</v>
      </c>
      <c r="B12" s="12">
        <f t="shared" si="0"/>
        <v>0.99</v>
      </c>
      <c r="C12" s="12">
        <f>1-Table47[[#This Row],[P(T+|H+) or P(T++|H+)]]</f>
        <v>1.0000000000000009E-2</v>
      </c>
      <c r="D12" s="12">
        <v>0.98499999999999999</v>
      </c>
      <c r="E12" s="12">
        <f>1-Table47[[#This Row],[P(T-|H-)]]</f>
        <v>1.5000000000000013E-2</v>
      </c>
      <c r="F12" s="12">
        <v>5.0000000000000001E-3</v>
      </c>
      <c r="G12" s="12">
        <f>1-Table47[[#This Row],[Adult Prevalence or P(H+)]]</f>
        <v>0.995</v>
      </c>
      <c r="H12" s="12">
        <f>0.99*Table47[[#This Row],[Adult Prevalence or P(H+)]]+0.015*(1-Table47[[#This Row],[Adult Prevalence or P(H+)]])</f>
        <v>1.9875E-2</v>
      </c>
      <c r="I12" s="12">
        <f>0.99*Table47[[#This Row],[Adult Prevalence or P(H+)]]/Table47[[#This Row],[P(T+)]]</f>
        <v>0.24905660377358493</v>
      </c>
      <c r="J12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0.9563117453347969</v>
      </c>
    </row>
    <row r="13" spans="1:10" x14ac:dyDescent="0.25">
      <c r="A13" s="1" t="s">
        <v>13</v>
      </c>
      <c r="B13" s="12">
        <f t="shared" si="0"/>
        <v>0.99</v>
      </c>
      <c r="C13" s="12">
        <f>1-Table47[[#This Row],[P(T+|H+) or P(T++|H+)]]</f>
        <v>1.0000000000000009E-2</v>
      </c>
      <c r="D13" s="12">
        <v>0.98499999999999999</v>
      </c>
      <c r="E13" s="12">
        <f>1-Table47[[#This Row],[P(T-|H-)]]</f>
        <v>1.5000000000000013E-2</v>
      </c>
      <c r="F13" s="12">
        <v>8.0000000000000002E-3</v>
      </c>
      <c r="G13" s="12">
        <f>1-Table47[[#This Row],[Adult Prevalence or P(H+)]]</f>
        <v>0.99199999999999999</v>
      </c>
      <c r="H13" s="12">
        <f>0.99*Table47[[#This Row],[Adult Prevalence or P(H+)]]+0.015*(1-Table47[[#This Row],[Adult Prevalence or P(H+)]])</f>
        <v>2.2800000000000001E-2</v>
      </c>
      <c r="I13" s="12">
        <f>0.99*Table47[[#This Row],[Adult Prevalence or P(H+)]]/Table47[[#This Row],[P(T+)]]</f>
        <v>0.34736842105263155</v>
      </c>
      <c r="J13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0.97232142857142856</v>
      </c>
    </row>
    <row r="14" spans="1:10" x14ac:dyDescent="0.25">
      <c r="A14" s="1" t="s">
        <v>14</v>
      </c>
      <c r="B14" s="12">
        <f t="shared" si="0"/>
        <v>0.99</v>
      </c>
      <c r="C14" s="12">
        <f>1-Table47[[#This Row],[P(T+|H+) or P(T++|H+)]]</f>
        <v>1.0000000000000009E-2</v>
      </c>
      <c r="D14" s="12">
        <v>0.98499999999999999</v>
      </c>
      <c r="E14" s="12">
        <f>1-Table47[[#This Row],[P(T-|H-)]]</f>
        <v>1.5000000000000013E-2</v>
      </c>
      <c r="F14" s="12">
        <v>3.0000000000000001E-3</v>
      </c>
      <c r="G14" s="12">
        <f>1-Table47[[#This Row],[Adult Prevalence or P(H+)]]</f>
        <v>0.997</v>
      </c>
      <c r="H14" s="12">
        <f>0.99*Table47[[#This Row],[Adult Prevalence or P(H+)]]+0.015*(1-Table47[[#This Row],[Adult Prevalence or P(H+)]])</f>
        <v>1.7925E-2</v>
      </c>
      <c r="I14" s="12">
        <f>0.99*Table47[[#This Row],[Adult Prevalence or P(H+)]]/Table47[[#This Row],[P(T+)]]</f>
        <v>0.16569037656903765</v>
      </c>
      <c r="J14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0.9291148240312832</v>
      </c>
    </row>
    <row r="15" spans="1:10" x14ac:dyDescent="0.25">
      <c r="A15" s="1" t="s">
        <v>15</v>
      </c>
      <c r="B15" s="12">
        <f t="shared" si="0"/>
        <v>0.99</v>
      </c>
      <c r="C15" s="12">
        <f>1-Table47[[#This Row],[P(T+|H+) or P(T++|H+)]]</f>
        <v>1.0000000000000009E-2</v>
      </c>
      <c r="D15" s="12">
        <v>0.98499999999999999</v>
      </c>
      <c r="E15" s="12">
        <f>1-Table47[[#This Row],[P(T-|H-)]]</f>
        <v>1.5000000000000013E-2</v>
      </c>
      <c r="F15" s="12">
        <v>8.9999999999999993E-3</v>
      </c>
      <c r="G15" s="12">
        <f>1-Table47[[#This Row],[Adult Prevalence or P(H+)]]</f>
        <v>0.99099999999999999</v>
      </c>
      <c r="H15" s="12">
        <f>0.99*Table47[[#This Row],[Adult Prevalence or P(H+)]]+0.015*(1-Table47[[#This Row],[Adult Prevalence or P(H+)]])</f>
        <v>2.3774999999999998E-2</v>
      </c>
      <c r="I15" s="12">
        <f>0.99*Table47[[#This Row],[Adult Prevalence or P(H+)]]/Table47[[#This Row],[P(T+)]]</f>
        <v>0.3747634069400631</v>
      </c>
      <c r="J15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0.97534519218808302</v>
      </c>
    </row>
    <row r="16" spans="1:10" x14ac:dyDescent="0.25">
      <c r="A16" s="1" t="s">
        <v>16</v>
      </c>
      <c r="B16" s="12">
        <f t="shared" si="0"/>
        <v>0.99</v>
      </c>
      <c r="C16" s="12">
        <f>1-Table47[[#This Row],[P(T+|H+) or P(T++|H+)]]</f>
        <v>1.0000000000000009E-2</v>
      </c>
      <c r="D16" s="12">
        <v>0.98499999999999999</v>
      </c>
      <c r="E16" s="12">
        <f>1-Table47[[#This Row],[P(T-|H-)]]</f>
        <v>1.5000000000000013E-2</v>
      </c>
      <c r="F16" s="12">
        <v>2E-3</v>
      </c>
      <c r="G16" s="12">
        <f>1-Table47[[#This Row],[Adult Prevalence or P(H+)]]</f>
        <v>0.998</v>
      </c>
      <c r="H16" s="12">
        <f>0.99*Table47[[#This Row],[Adult Prevalence or P(H+)]]+0.015*(1-Table47[[#This Row],[Adult Prevalence or P(H+)]])</f>
        <v>1.695E-2</v>
      </c>
      <c r="I16" s="12">
        <f>0.99*Table47[[#This Row],[Adult Prevalence or P(H+)]]/Table47[[#This Row],[P(T+)]]</f>
        <v>0.1168141592920354</v>
      </c>
      <c r="J16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0.89721936148300707</v>
      </c>
    </row>
    <row r="17" spans="1:10" x14ac:dyDescent="0.25">
      <c r="A17" s="1" t="s">
        <v>17</v>
      </c>
      <c r="B17" s="12">
        <f t="shared" si="0"/>
        <v>0.99</v>
      </c>
      <c r="C17" s="12">
        <f>1-Table47[[#This Row],[P(T+|H+) or P(T++|H+)]]</f>
        <v>1.0000000000000009E-2</v>
      </c>
      <c r="D17" s="12">
        <v>0.98499999999999999</v>
      </c>
      <c r="E17" s="12">
        <f>1-Table47[[#This Row],[P(T-|H-)]]</f>
        <v>1.5000000000000013E-2</v>
      </c>
      <c r="F17" s="12">
        <v>1.2E-2</v>
      </c>
      <c r="G17" s="12">
        <f>1-Table47[[#This Row],[Adult Prevalence or P(H+)]]</f>
        <v>0.98799999999999999</v>
      </c>
      <c r="H17" s="12">
        <f>0.99*Table47[[#This Row],[Adult Prevalence or P(H+)]]+0.015*(1-Table47[[#This Row],[Adult Prevalence or P(H+)]])</f>
        <v>2.6700000000000002E-2</v>
      </c>
      <c r="I17" s="12">
        <f>0.99*Table47[[#This Row],[Adult Prevalence or P(H+)]]/Table47[[#This Row],[P(T+)]]</f>
        <v>0.44494382022471907</v>
      </c>
      <c r="J17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0.98144949305294782</v>
      </c>
    </row>
    <row r="18" spans="1:10" x14ac:dyDescent="0.25">
      <c r="A18" s="1" t="s">
        <v>18</v>
      </c>
      <c r="B18" s="12">
        <f t="shared" si="0"/>
        <v>0.99</v>
      </c>
      <c r="C18" s="12">
        <f>1-Table47[[#This Row],[P(T+|H+) or P(T++|H+)]]</f>
        <v>1.0000000000000009E-2</v>
      </c>
      <c r="D18" s="12">
        <v>0.98499999999999999</v>
      </c>
      <c r="E18" s="12">
        <f>1-Table47[[#This Row],[P(T-|H-)]]</f>
        <v>1.5000000000000013E-2</v>
      </c>
      <c r="F18" s="12">
        <v>4.0000000000000001E-3</v>
      </c>
      <c r="G18" s="12">
        <f>1-Table47[[#This Row],[Adult Prevalence or P(H+)]]</f>
        <v>0.996</v>
      </c>
      <c r="H18" s="12">
        <f>0.99*Table47[[#This Row],[Adult Prevalence or P(H+)]]+0.015*(1-Table47[[#This Row],[Adult Prevalence or P(H+)]])</f>
        <v>1.89E-2</v>
      </c>
      <c r="I18" s="12">
        <f>0.99*Table47[[#This Row],[Adult Prevalence or P(H+)]]/Table47[[#This Row],[P(T+)]]</f>
        <v>0.20952380952380953</v>
      </c>
      <c r="J18" s="13">
        <f>(Table47[[#This Row],[P(T+|H+) or P(T++|H+)]]*Table47[[#This Row],[P(T+|H+) or P(T++|H+)]]*Table47[[#This Row],[Adult Prevalence or P(H+)]])/(Table47[[#This Row],[P(T+|H+) or P(T++|H+)]]*Table47[[#This Row],[P(T+|H+) or P(T++|H+)]]*Table47[[#This Row],[Adult Prevalence or P(H+)]]+Table47[[#This Row],[P(T+|H-) or P(T++|H-)]]*Table47[[#This Row],[P(T+|H-) or P(T++|H-)]]*Table47[[#This Row],[P(H-)]])</f>
        <v>0.94592833876221483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and Specificity</vt:lpstr>
      <vt:lpstr>Interpretion of + test result</vt:lpstr>
      <vt:lpstr>Posterior probability 1st test</vt:lpstr>
      <vt:lpstr>Posterior probability 2nd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2018-11-11T00:31:08Z</dcterms:created>
  <dcterms:modified xsi:type="dcterms:W3CDTF">2018-11-14T02:38:38Z</dcterms:modified>
</cp:coreProperties>
</file>