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\miniconda3\envs\gridcal_original2\stability_analysis\stability_analysis\data\cases\"/>
    </mc:Choice>
  </mc:AlternateContent>
  <xr:revisionPtr revIDLastSave="0" documentId="13_ncr:1_{C0F4D13D-85B6-44B4-8E63-65D77BFC6AFB}" xr6:coauthVersionLast="36" xr6:coauthVersionMax="47" xr10:uidLastSave="{00000000-0000-0000-0000-000000000000}"/>
  <bookViews>
    <workbookView xWindow="-108" yWindow="-108" windowWidth="23256" windowHeight="12456" firstSheet="1" activeTab="2" xr2:uid="{D25B1F02-5AB0-4CDD-ABA0-1A79C1C1D85E}"/>
  </bookViews>
  <sheets>
    <sheet name="data_from_pdf" sheetId="2" r:id="rId1"/>
    <sheet name="data_pu" sheetId="4" r:id="rId2"/>
    <sheet name="data_pu_sys" sheetId="6" r:id="rId3"/>
    <sheet name="data_to_hypersim" sheetId="3" r:id="rId4"/>
    <sheet name="data_from_hypersim" sheetId="1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Q3" i="5"/>
  <c r="R3" i="5"/>
  <c r="S3" i="5"/>
  <c r="P4" i="5"/>
  <c r="Q4" i="5"/>
  <c r="R4" i="5"/>
  <c r="S4" i="5"/>
  <c r="S2" i="5"/>
  <c r="R2" i="5"/>
  <c r="Q2" i="5"/>
  <c r="P2" i="5"/>
  <c r="O3" i="5"/>
  <c r="O4" i="5"/>
  <c r="N3" i="5"/>
  <c r="N4" i="5"/>
  <c r="O2" i="5"/>
  <c r="N2" i="5"/>
  <c r="M3" i="5"/>
  <c r="M4" i="5"/>
  <c r="M2" i="5"/>
  <c r="L3" i="5"/>
  <c r="L4" i="5"/>
  <c r="L2" i="5"/>
  <c r="H33" i="1" l="1"/>
  <c r="H32" i="1"/>
  <c r="H31" i="1"/>
  <c r="H30" i="1"/>
  <c r="E31" i="1"/>
  <c r="E30" i="1"/>
  <c r="M18" i="1"/>
  <c r="M17" i="1"/>
  <c r="M16" i="1"/>
  <c r="K15" i="1" s="1"/>
  <c r="M15" i="1"/>
  <c r="E22" i="1"/>
  <c r="H28" i="1"/>
  <c r="H27" i="1"/>
  <c r="H26" i="1"/>
  <c r="H25" i="1"/>
  <c r="E26" i="1"/>
  <c r="E25" i="1"/>
  <c r="I13" i="1"/>
  <c r="H13" i="1"/>
  <c r="I15" i="1"/>
  <c r="H15" i="1"/>
  <c r="K13" i="1"/>
  <c r="J13" i="1"/>
  <c r="J15" i="1"/>
  <c r="F13" i="1"/>
  <c r="E13" i="1"/>
  <c r="F15" i="1" l="1"/>
  <c r="E15" i="1"/>
  <c r="L12" i="1"/>
  <c r="J12" i="1" l="1"/>
  <c r="J11" i="1"/>
  <c r="J10" i="1"/>
  <c r="Q2" i="3" l="1"/>
  <c r="S3" i="3"/>
  <c r="S4" i="3"/>
  <c r="S2" i="3"/>
  <c r="Q3" i="3"/>
  <c r="Q4" i="3"/>
  <c r="O3" i="3"/>
  <c r="O4" i="3"/>
  <c r="O2" i="3"/>
  <c r="R2" i="3"/>
  <c r="P2" i="3"/>
  <c r="N2" i="3"/>
  <c r="P3" i="3"/>
  <c r="R3" i="3"/>
  <c r="P4" i="3"/>
  <c r="R4" i="3"/>
  <c r="N3" i="3"/>
  <c r="N4" i="3"/>
  <c r="M3" i="3"/>
  <c r="M4" i="3"/>
  <c r="M2" i="3"/>
  <c r="L3" i="3"/>
  <c r="L4" i="3"/>
  <c r="L2" i="3"/>
  <c r="J4" i="1" l="1"/>
  <c r="J3" i="1"/>
  <c r="J2" i="1"/>
</calcChain>
</file>

<file path=xl/sharedStrings.xml><?xml version="1.0" encoding="utf-8"?>
<sst xmlns="http://schemas.openxmlformats.org/spreadsheetml/2006/main" count="98" uniqueCount="37">
  <si>
    <t>trafo</t>
  </si>
  <si>
    <t>Vp</t>
  </si>
  <si>
    <t>Rp</t>
  </si>
  <si>
    <t>Lp</t>
  </si>
  <si>
    <t>Vs</t>
  </si>
  <si>
    <t>Rs</t>
  </si>
  <si>
    <t>Ls</t>
  </si>
  <si>
    <t>Lm</t>
  </si>
  <si>
    <t>bus_from</t>
  </si>
  <si>
    <t>bus_to</t>
  </si>
  <si>
    <t>Rm</t>
  </si>
  <si>
    <t>Zbase</t>
  </si>
  <si>
    <t>Rp_pu</t>
  </si>
  <si>
    <t>Lp_pu</t>
  </si>
  <si>
    <t>Rs_pu</t>
  </si>
  <si>
    <t>Ls_pu</t>
  </si>
  <si>
    <t>Rp_ohm</t>
  </si>
  <si>
    <t>Lbase</t>
  </si>
  <si>
    <t>Lp_H</t>
  </si>
  <si>
    <t>Rs_ohm</t>
  </si>
  <si>
    <t>Rm_ohm</t>
  </si>
  <si>
    <t>Lm_H</t>
  </si>
  <si>
    <t>Ls_H</t>
  </si>
  <si>
    <t>zbase_p=</t>
  </si>
  <si>
    <t>lbase_p=</t>
  </si>
  <si>
    <t>zbase_s=</t>
  </si>
  <si>
    <t>lbase_s=</t>
  </si>
  <si>
    <t>Rs'</t>
  </si>
  <si>
    <t>Ls'</t>
  </si>
  <si>
    <t>Rp''</t>
  </si>
  <si>
    <t>Lp''</t>
  </si>
  <si>
    <t>Rm''</t>
  </si>
  <si>
    <t>Lm''</t>
  </si>
  <si>
    <t>zbase</t>
  </si>
  <si>
    <t>lbase</t>
  </si>
  <si>
    <t>Rm_pu</t>
  </si>
  <si>
    <t>Lm_pu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</si>
</sst>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F9946-07BC-41BF-9161-E9875B21F556}">
  <dimension ref="A1:M4"/>
  <sheetViews>
    <sheetView workbookViewId="0">
      <selection activeCell="B4" sqref="B4"/>
    </sheetView>
  </sheetViews>
  <sheetFormatPr defaultRowHeight="14.4" x14ac:dyDescent="0.3"/>
  <sheetData>
    <row r="1" spans="1:13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7</v>
      </c>
    </row>
    <row r="2" spans="1:13" x14ac:dyDescent="0.3">
      <c r="A2">
        <v>1</v>
      </c>
      <c r="B2">
        <v>1</v>
      </c>
      <c r="C2">
        <v>4</v>
      </c>
      <c r="D2">
        <v>24000</v>
      </c>
      <c r="E2" s="1">
        <v>1E-10</v>
      </c>
      <c r="F2" s="1">
        <v>2.8799999999999999E-2</v>
      </c>
      <c r="G2">
        <v>230000</v>
      </c>
      <c r="H2" s="1">
        <v>1E-10</v>
      </c>
      <c r="I2" s="1">
        <v>2.8799999999999999E-2</v>
      </c>
      <c r="J2" s="1">
        <v>5000</v>
      </c>
      <c r="K2" s="1">
        <v>5000</v>
      </c>
    </row>
    <row r="3" spans="1:13" x14ac:dyDescent="0.3">
      <c r="A3">
        <v>2</v>
      </c>
      <c r="B3">
        <v>2</v>
      </c>
      <c r="C3">
        <v>7</v>
      </c>
      <c r="D3">
        <v>18000</v>
      </c>
      <c r="E3" s="1">
        <v>1E-10</v>
      </c>
      <c r="F3" s="1">
        <v>3.1300000000000001E-2</v>
      </c>
      <c r="G3">
        <v>230000</v>
      </c>
      <c r="H3" s="1">
        <v>1E-10</v>
      </c>
      <c r="I3" s="1">
        <v>3.1300000000000001E-2</v>
      </c>
      <c r="J3" s="1">
        <v>5000</v>
      </c>
      <c r="K3" s="1">
        <v>5000</v>
      </c>
      <c r="M3" s="2"/>
    </row>
    <row r="4" spans="1:13" x14ac:dyDescent="0.3">
      <c r="A4">
        <v>3</v>
      </c>
      <c r="B4">
        <v>3</v>
      </c>
      <c r="C4">
        <v>9</v>
      </c>
      <c r="D4">
        <v>15500</v>
      </c>
      <c r="E4" s="1">
        <v>1E-10</v>
      </c>
      <c r="F4" s="1">
        <v>2.93E-2</v>
      </c>
      <c r="G4">
        <v>230000</v>
      </c>
      <c r="H4" s="1">
        <v>1E-10</v>
      </c>
      <c r="I4" s="1">
        <v>2.93E-2</v>
      </c>
      <c r="J4" s="1">
        <v>5000</v>
      </c>
      <c r="K4" s="1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0519-8929-414F-B6E9-8EA1628EE782}">
  <dimension ref="A1:M9"/>
  <sheetViews>
    <sheetView workbookViewId="0">
      <selection sqref="A1:K4"/>
    </sheetView>
  </sheetViews>
  <sheetFormatPr defaultRowHeight="14.4" x14ac:dyDescent="0.3"/>
  <cols>
    <col min="13" max="13" width="12" bestFit="1" customWidth="1"/>
  </cols>
  <sheetData>
    <row r="1" spans="1:13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7</v>
      </c>
    </row>
    <row r="2" spans="1:13" x14ac:dyDescent="0.3">
      <c r="A2">
        <v>1</v>
      </c>
      <c r="B2">
        <v>1</v>
      </c>
      <c r="C2">
        <v>4</v>
      </c>
      <c r="D2">
        <v>24000</v>
      </c>
      <c r="E2" s="1">
        <v>1E-10</v>
      </c>
      <c r="F2" s="1">
        <v>2.3998999999999999E-2</v>
      </c>
      <c r="G2">
        <v>230000</v>
      </c>
      <c r="H2" s="1">
        <v>1E-10</v>
      </c>
      <c r="I2" s="1">
        <v>2.4E-2</v>
      </c>
      <c r="J2" s="1">
        <v>2363.19</v>
      </c>
      <c r="K2" s="1">
        <v>1969.38</v>
      </c>
    </row>
    <row r="3" spans="1:13" x14ac:dyDescent="0.3">
      <c r="A3">
        <v>2</v>
      </c>
      <c r="B3">
        <v>2</v>
      </c>
      <c r="C3">
        <v>7</v>
      </c>
      <c r="D3">
        <v>18000</v>
      </c>
      <c r="E3" s="1">
        <v>1E-10</v>
      </c>
      <c r="F3" s="1">
        <v>2.6040000000000001E-2</v>
      </c>
      <c r="G3">
        <v>230000</v>
      </c>
      <c r="H3" s="1">
        <v>1E-10</v>
      </c>
      <c r="I3" s="1">
        <v>2.6040000000000001E-2</v>
      </c>
      <c r="J3" s="1">
        <v>5000</v>
      </c>
      <c r="K3" s="1">
        <v>4166.68</v>
      </c>
      <c r="M3" s="2"/>
    </row>
    <row r="4" spans="1:13" x14ac:dyDescent="0.3">
      <c r="A4">
        <v>3</v>
      </c>
      <c r="B4">
        <v>3</v>
      </c>
      <c r="C4">
        <v>9</v>
      </c>
      <c r="D4">
        <v>15500</v>
      </c>
      <c r="E4" s="1">
        <v>1E-10</v>
      </c>
      <c r="F4" s="1">
        <v>2.4400000000000002E-2</v>
      </c>
      <c r="G4">
        <v>230000</v>
      </c>
      <c r="H4" s="1">
        <v>1E-10</v>
      </c>
      <c r="I4" s="1">
        <v>2.4400000000000002E-2</v>
      </c>
      <c r="J4" s="1">
        <v>5000</v>
      </c>
      <c r="K4" s="1">
        <v>4166.6099999999997</v>
      </c>
    </row>
    <row r="7" spans="1:13" x14ac:dyDescent="0.3">
      <c r="E7" s="1"/>
      <c r="F7" s="1"/>
      <c r="H7" s="1"/>
      <c r="I7" s="1"/>
      <c r="J7" s="1"/>
      <c r="K7" s="1"/>
    </row>
    <row r="8" spans="1:13" x14ac:dyDescent="0.3">
      <c r="E8" s="1"/>
      <c r="F8" s="1"/>
      <c r="H8" s="1"/>
      <c r="I8" s="1"/>
      <c r="J8" s="1"/>
      <c r="K8" s="1"/>
    </row>
    <row r="9" spans="1:13" x14ac:dyDescent="0.3">
      <c r="E9" s="1"/>
      <c r="F9" s="1"/>
      <c r="H9" s="1"/>
      <c r="I9" s="1"/>
      <c r="J9" s="1"/>
      <c r="K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83ED-393B-4B14-B2A3-B63D59D8F510}">
  <dimension ref="A1:K4"/>
  <sheetViews>
    <sheetView tabSelected="1" workbookViewId="0">
      <selection activeCell="J7" sqref="J7"/>
    </sheetView>
  </sheetViews>
  <sheetFormatPr defaultRowHeight="14.4" x14ac:dyDescent="0.3"/>
  <sheetData>
    <row r="1" spans="1:11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7</v>
      </c>
    </row>
    <row r="2" spans="1:11" x14ac:dyDescent="0.3">
      <c r="A2">
        <v>1</v>
      </c>
      <c r="B2">
        <v>1</v>
      </c>
      <c r="C2">
        <v>4</v>
      </c>
      <c r="D2">
        <v>24000</v>
      </c>
      <c r="E2" s="1">
        <v>1.0888468809073723E-12</v>
      </c>
      <c r="F2">
        <v>2.6132300773442084E-4</v>
      </c>
      <c r="G2">
        <v>230000</v>
      </c>
      <c r="H2" s="1">
        <v>9.9999999999999991E-11</v>
      </c>
      <c r="I2">
        <v>2.4000000000003525E-2</v>
      </c>
      <c r="J2">
        <v>25.732514177693762</v>
      </c>
      <c r="K2">
        <v>21.443761814760389</v>
      </c>
    </row>
    <row r="3" spans="1:11" x14ac:dyDescent="0.3">
      <c r="A3">
        <v>2</v>
      </c>
      <c r="B3">
        <v>2</v>
      </c>
      <c r="C3">
        <v>7</v>
      </c>
      <c r="D3">
        <v>18000</v>
      </c>
      <c r="E3" s="1">
        <v>6.1247637051039701E-13</v>
      </c>
      <c r="F3">
        <v>1.5949905482066926E-4</v>
      </c>
      <c r="G3">
        <v>230000</v>
      </c>
      <c r="H3" s="1">
        <v>9.9999999999999991E-11</v>
      </c>
      <c r="I3">
        <v>2.6041666666667705E-2</v>
      </c>
      <c r="J3">
        <v>30.623818525519848</v>
      </c>
      <c r="K3">
        <v>25.519848771259568</v>
      </c>
    </row>
    <row r="4" spans="1:11" x14ac:dyDescent="0.3">
      <c r="A4">
        <v>3</v>
      </c>
      <c r="B4">
        <v>3</v>
      </c>
      <c r="C4">
        <v>9</v>
      </c>
      <c r="D4">
        <v>15500</v>
      </c>
      <c r="E4" s="1">
        <v>4.5415879017013237E-13</v>
      </c>
      <c r="F4">
        <v>1.1089043793323203E-4</v>
      </c>
      <c r="G4">
        <v>230000</v>
      </c>
      <c r="H4" s="1">
        <v>9.9999583766909469E-11</v>
      </c>
      <c r="I4">
        <v>2.4416507476198512E-2</v>
      </c>
      <c r="J4">
        <v>22.707939508506616</v>
      </c>
      <c r="K4">
        <v>18.923282923761665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F8CA-F6A7-4AB2-8C2B-572ECDE5A444}">
  <dimension ref="A1:S4"/>
  <sheetViews>
    <sheetView topLeftCell="C1" workbookViewId="0">
      <selection activeCell="J24" sqref="J24"/>
    </sheetView>
  </sheetViews>
  <sheetFormatPr defaultRowHeight="14.4" x14ac:dyDescent="0.3"/>
  <cols>
    <col min="13" max="13" width="10" bestFit="1" customWidth="1"/>
  </cols>
  <sheetData>
    <row r="1" spans="1:19" x14ac:dyDescent="0.3">
      <c r="A1" t="s">
        <v>0</v>
      </c>
      <c r="B1" t="s">
        <v>8</v>
      </c>
      <c r="C1" t="s">
        <v>9</v>
      </c>
      <c r="D1" t="s">
        <v>1</v>
      </c>
      <c r="E1" t="s">
        <v>12</v>
      </c>
      <c r="F1" t="s">
        <v>13</v>
      </c>
      <c r="G1" t="s">
        <v>4</v>
      </c>
      <c r="H1" t="s">
        <v>14</v>
      </c>
      <c r="I1" t="s">
        <v>15</v>
      </c>
      <c r="J1" t="s">
        <v>10</v>
      </c>
      <c r="K1" t="s">
        <v>7</v>
      </c>
      <c r="L1" t="s">
        <v>11</v>
      </c>
      <c r="M1" t="s">
        <v>17</v>
      </c>
      <c r="N1" t="s">
        <v>16</v>
      </c>
      <c r="O1" t="s">
        <v>18</v>
      </c>
      <c r="P1" t="s">
        <v>19</v>
      </c>
      <c r="Q1" t="s">
        <v>22</v>
      </c>
      <c r="R1" t="s">
        <v>20</v>
      </c>
      <c r="S1" t="s">
        <v>21</v>
      </c>
    </row>
    <row r="2" spans="1:19" x14ac:dyDescent="0.3">
      <c r="A2">
        <v>1</v>
      </c>
      <c r="B2">
        <v>1</v>
      </c>
      <c r="C2">
        <v>4</v>
      </c>
      <c r="D2">
        <v>24000</v>
      </c>
      <c r="E2" s="1">
        <v>1E-10</v>
      </c>
      <c r="F2" s="1">
        <v>2.8799999999999999E-2</v>
      </c>
      <c r="G2">
        <v>230000</v>
      </c>
      <c r="H2" s="1">
        <v>1E-10</v>
      </c>
      <c r="I2" s="1">
        <v>2.8799999999999999E-2</v>
      </c>
      <c r="J2" s="1">
        <v>5000</v>
      </c>
      <c r="K2" s="1">
        <v>5000</v>
      </c>
      <c r="L2">
        <f>G2^2/100000000</f>
        <v>529</v>
      </c>
      <c r="M2">
        <f>L2/2/50/PI()</f>
        <v>1.6838592979122526</v>
      </c>
      <c r="N2" s="1">
        <f>E2*$L2</f>
        <v>5.2900000000000004E-8</v>
      </c>
      <c r="O2" s="1">
        <f>F2*$M2</f>
        <v>4.8495147779872877E-2</v>
      </c>
      <c r="P2" s="1">
        <f>H2*$L2</f>
        <v>5.2900000000000004E-8</v>
      </c>
      <c r="Q2" s="1">
        <f>I2*M2</f>
        <v>4.8495147779872877E-2</v>
      </c>
      <c r="R2" s="1">
        <f>J2*$L2</f>
        <v>2645000</v>
      </c>
      <c r="S2" s="1">
        <f>K2*M2</f>
        <v>8419.296489561264</v>
      </c>
    </row>
    <row r="3" spans="1:19" x14ac:dyDescent="0.3">
      <c r="A3">
        <v>2</v>
      </c>
      <c r="B3">
        <v>2</v>
      </c>
      <c r="C3">
        <v>7</v>
      </c>
      <c r="D3">
        <v>18000</v>
      </c>
      <c r="E3" s="1">
        <v>1E-10</v>
      </c>
      <c r="F3" s="1">
        <v>3.1300000000000001E-2</v>
      </c>
      <c r="G3">
        <v>230000</v>
      </c>
      <c r="H3" s="1">
        <v>1E-10</v>
      </c>
      <c r="I3" s="1">
        <v>3.1300000000000001E-2</v>
      </c>
      <c r="J3" s="1">
        <v>5000</v>
      </c>
      <c r="K3" s="1">
        <v>5000</v>
      </c>
      <c r="L3">
        <f t="shared" ref="L3:L4" si="0">G3^2/100000000</f>
        <v>529</v>
      </c>
      <c r="M3">
        <f t="shared" ref="M3:M4" si="1">L3/2/50/PI()</f>
        <v>1.6838592979122526</v>
      </c>
      <c r="N3" s="1">
        <f t="shared" ref="N3:N4" si="2">E3*$L3</f>
        <v>5.2900000000000004E-8</v>
      </c>
      <c r="O3" s="1">
        <f t="shared" ref="O3:O4" si="3">F3*$M3</f>
        <v>5.2704796024653507E-2</v>
      </c>
      <c r="P3" s="1">
        <f t="shared" ref="P3:P4" si="4">H3*$L3</f>
        <v>5.2900000000000004E-8</v>
      </c>
      <c r="Q3" s="1">
        <f t="shared" ref="Q3:Q4" si="5">I3*M3</f>
        <v>5.2704796024653507E-2</v>
      </c>
      <c r="R3" s="1">
        <f t="shared" ref="R3:R4" si="6">J3*$L3</f>
        <v>2645000</v>
      </c>
      <c r="S3" s="1">
        <f t="shared" ref="S3:S4" si="7">K3*M3</f>
        <v>8419.296489561264</v>
      </c>
    </row>
    <row r="4" spans="1:19" x14ac:dyDescent="0.3">
      <c r="A4">
        <v>3</v>
      </c>
      <c r="B4">
        <v>3</v>
      </c>
      <c r="C4">
        <v>9</v>
      </c>
      <c r="D4">
        <v>15500</v>
      </c>
      <c r="E4" s="1">
        <v>1E-10</v>
      </c>
      <c r="F4" s="1">
        <v>2.93E-2</v>
      </c>
      <c r="G4">
        <v>230000</v>
      </c>
      <c r="H4" s="1">
        <v>1E-10</v>
      </c>
      <c r="I4" s="1">
        <v>2.93E-2</v>
      </c>
      <c r="J4" s="1">
        <v>5000</v>
      </c>
      <c r="K4" s="1">
        <v>5000</v>
      </c>
      <c r="L4">
        <f t="shared" si="0"/>
        <v>529</v>
      </c>
      <c r="M4">
        <f t="shared" si="1"/>
        <v>1.6838592979122526</v>
      </c>
      <c r="N4" s="1">
        <f t="shared" si="2"/>
        <v>5.2900000000000004E-8</v>
      </c>
      <c r="O4" s="1">
        <f t="shared" si="3"/>
        <v>4.9337077428829E-2</v>
      </c>
      <c r="P4" s="1">
        <f t="shared" si="4"/>
        <v>5.2900000000000004E-8</v>
      </c>
      <c r="Q4" s="1">
        <f t="shared" si="5"/>
        <v>4.9337077428829E-2</v>
      </c>
      <c r="R4" s="1">
        <f t="shared" si="6"/>
        <v>2645000</v>
      </c>
      <c r="S4" s="1">
        <f t="shared" si="7"/>
        <v>8419.296489561264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C25E-4BF6-4256-B071-6AB1AEA93C4E}">
  <dimension ref="A1:M33"/>
  <sheetViews>
    <sheetView workbookViewId="0">
      <selection activeCell="C26" sqref="C26"/>
    </sheetView>
  </sheetViews>
  <sheetFormatPr defaultColWidth="11.5546875" defaultRowHeight="14.4" x14ac:dyDescent="0.3"/>
  <cols>
    <col min="6" max="6" width="12" bestFit="1" customWidth="1"/>
    <col min="11" max="13" width="12" bestFit="1" customWidth="1"/>
  </cols>
  <sheetData>
    <row r="1" spans="1:13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7</v>
      </c>
    </row>
    <row r="2" spans="1:13" x14ac:dyDescent="0.3">
      <c r="A2">
        <v>1</v>
      </c>
      <c r="B2">
        <v>1</v>
      </c>
      <c r="C2">
        <v>4</v>
      </c>
      <c r="D2">
        <v>24000</v>
      </c>
      <c r="E2" s="1">
        <v>5.7599999999999998E-10</v>
      </c>
      <c r="F2">
        <v>4.4003117633200002E-4</v>
      </c>
      <c r="G2">
        <v>230000</v>
      </c>
      <c r="H2" s="1">
        <v>5.2899999999999997E-8</v>
      </c>
      <c r="I2">
        <v>4.0412623149899997E-2</v>
      </c>
      <c r="J2">
        <f>0.0136125*1000000</f>
        <v>13612.5</v>
      </c>
      <c r="K2">
        <v>36.108277714000003</v>
      </c>
    </row>
    <row r="3" spans="1:13" x14ac:dyDescent="0.3">
      <c r="A3">
        <v>2</v>
      </c>
      <c r="B3">
        <v>2</v>
      </c>
      <c r="C3">
        <v>7</v>
      </c>
      <c r="D3">
        <v>18000</v>
      </c>
      <c r="E3" s="1">
        <v>3.2400000000000002E-10</v>
      </c>
      <c r="F3">
        <v>2.6857396646800001E-4</v>
      </c>
      <c r="G3">
        <v>230000</v>
      </c>
      <c r="H3" s="1">
        <v>5.2899999999999997E-8</v>
      </c>
      <c r="I3">
        <v>4.3850502549799997E-2</v>
      </c>
      <c r="J3">
        <f>0.0162*1000000</f>
        <v>16200</v>
      </c>
      <c r="K3">
        <v>42.971834634799997</v>
      </c>
      <c r="M3" s="2"/>
    </row>
    <row r="4" spans="1:13" x14ac:dyDescent="0.3">
      <c r="A4">
        <v>3</v>
      </c>
      <c r="B4">
        <v>3</v>
      </c>
      <c r="C4">
        <v>9</v>
      </c>
      <c r="D4">
        <v>230000</v>
      </c>
      <c r="E4" s="1">
        <v>5.2899999999999997E-8</v>
      </c>
      <c r="F4">
        <v>4.1114231190699999E-2</v>
      </c>
      <c r="G4">
        <v>15500</v>
      </c>
      <c r="H4" s="1">
        <v>2.4024900000000001E-10</v>
      </c>
      <c r="I4">
        <v>1.8672267757099999E-4</v>
      </c>
      <c r="J4">
        <f>1000000*2.645</f>
        <v>2645000</v>
      </c>
      <c r="K4">
        <v>7016.0804079700001</v>
      </c>
    </row>
    <row r="9" spans="1:13" x14ac:dyDescent="0.3">
      <c r="K9" s="3"/>
    </row>
    <row r="10" spans="1:13" x14ac:dyDescent="0.3">
      <c r="D10">
        <v>24000</v>
      </c>
      <c r="E10" s="1">
        <v>5.7599999999999998E-10</v>
      </c>
      <c r="F10">
        <v>4.4003117633200002E-4</v>
      </c>
      <c r="G10">
        <v>230000</v>
      </c>
      <c r="H10" s="1">
        <v>5.2899999999999997E-8</v>
      </c>
      <c r="I10">
        <v>4.0412623149899997E-2</v>
      </c>
      <c r="J10">
        <f>0.0136125*1000000</f>
        <v>13612.5</v>
      </c>
      <c r="K10">
        <v>36.108277714000003</v>
      </c>
    </row>
    <row r="11" spans="1:13" x14ac:dyDescent="0.3">
      <c r="D11">
        <v>18000</v>
      </c>
      <c r="E11" s="1">
        <v>3.2400000000000002E-10</v>
      </c>
      <c r="F11">
        <v>2.6857396646800001E-4</v>
      </c>
      <c r="G11">
        <v>230000</v>
      </c>
      <c r="H11" s="1">
        <v>5.2899999999999997E-8</v>
      </c>
      <c r="I11">
        <v>4.3850502549799997E-2</v>
      </c>
      <c r="J11">
        <f>0.0162*1000000</f>
        <v>16200</v>
      </c>
      <c r="K11">
        <v>42.971834634799997</v>
      </c>
    </row>
    <row r="12" spans="1:13" x14ac:dyDescent="0.3">
      <c r="D12">
        <v>230000</v>
      </c>
      <c r="E12" s="1">
        <v>5.2899999999999997E-8</v>
      </c>
      <c r="F12">
        <v>4.1114231190699999E-2</v>
      </c>
      <c r="G12">
        <v>15500</v>
      </c>
      <c r="H12" s="1">
        <v>2.4024900000000001E-10</v>
      </c>
      <c r="I12">
        <v>1.8672267757099999E-4</v>
      </c>
      <c r="J12">
        <f>1000000*2.645</f>
        <v>2645000</v>
      </c>
      <c r="K12">
        <v>7016.0804079700001</v>
      </c>
      <c r="L12">
        <f>(D12/G12)^2</f>
        <v>220.1873048907388</v>
      </c>
    </row>
    <row r="13" spans="1:13" x14ac:dyDescent="0.3">
      <c r="D13">
        <v>15500</v>
      </c>
      <c r="E13" s="1">
        <f>E12/L12</f>
        <v>2.4025000000000002E-10</v>
      </c>
      <c r="F13">
        <f>F12/L12</f>
        <v>1.867238949634343E-4</v>
      </c>
      <c r="G13">
        <v>230000</v>
      </c>
      <c r="H13" s="1">
        <f>L12*H12</f>
        <v>5.2899779812695108E-8</v>
      </c>
      <c r="I13" s="1">
        <f>I12*L12</f>
        <v>4.1113963136340893E-2</v>
      </c>
      <c r="J13">
        <f>J12/L12</f>
        <v>12012.5</v>
      </c>
      <c r="K13">
        <f>K12/L12</f>
        <v>31.864145898200238</v>
      </c>
    </row>
    <row r="15" spans="1:13" x14ac:dyDescent="0.3">
      <c r="E15" s="1">
        <f>E13/M15</f>
        <v>1.0000000000000002E-10</v>
      </c>
      <c r="F15">
        <f>F13/M16</f>
        <v>2.441666666667211E-2</v>
      </c>
      <c r="H15" s="1">
        <f>H13/M17</f>
        <v>9.9999583766909469E-11</v>
      </c>
      <c r="I15" s="1">
        <f>I13/M18</f>
        <v>2.4416507476198512E-2</v>
      </c>
      <c r="J15">
        <f>J13/M15</f>
        <v>5000</v>
      </c>
      <c r="K15">
        <f>K13/M16</f>
        <v>4166.6666666680221</v>
      </c>
      <c r="L15" t="s">
        <v>23</v>
      </c>
      <c r="M15">
        <f>D13^2/100000000</f>
        <v>2.4024999999999999</v>
      </c>
    </row>
    <row r="16" spans="1:13" x14ac:dyDescent="0.3">
      <c r="L16" t="s">
        <v>24</v>
      </c>
      <c r="M16">
        <f>M15/2/50/PI()</f>
        <v>7.6473950155655701E-3</v>
      </c>
    </row>
    <row r="17" spans="3:13" x14ac:dyDescent="0.3">
      <c r="L17" t="s">
        <v>25</v>
      </c>
      <c r="M17" s="1">
        <f>G13^2/100000000</f>
        <v>529</v>
      </c>
    </row>
    <row r="18" spans="3:13" x14ac:dyDescent="0.3">
      <c r="L18" t="s">
        <v>26</v>
      </c>
      <c r="M18" s="1">
        <f>M17/2/50/PI()</f>
        <v>1.6838592979122526</v>
      </c>
    </row>
    <row r="20" spans="3:13" x14ac:dyDescent="0.3">
      <c r="C20">
        <v>230</v>
      </c>
      <c r="D20" t="s">
        <v>2</v>
      </c>
      <c r="E20" s="1">
        <v>5.2899999999999997E-8</v>
      </c>
      <c r="G20" t="s">
        <v>5</v>
      </c>
      <c r="H20" s="1">
        <v>2.4024900000000001E-10</v>
      </c>
      <c r="I20">
        <v>15.5</v>
      </c>
    </row>
    <row r="21" spans="3:13" x14ac:dyDescent="0.3">
      <c r="D21" t="s">
        <v>3</v>
      </c>
      <c r="E21">
        <v>4.1114231190699999E-2</v>
      </c>
      <c r="G21" t="s">
        <v>6</v>
      </c>
      <c r="H21">
        <v>1.8672267757099999E-4</v>
      </c>
    </row>
    <row r="22" spans="3:13" x14ac:dyDescent="0.3">
      <c r="D22" t="s">
        <v>10</v>
      </c>
      <c r="E22">
        <f>1000000*2.645</f>
        <v>2645000</v>
      </c>
    </row>
    <row r="23" spans="3:13" x14ac:dyDescent="0.3">
      <c r="D23" t="s">
        <v>7</v>
      </c>
      <c r="E23">
        <v>7016.0804079700001</v>
      </c>
    </row>
    <row r="25" spans="3:13" x14ac:dyDescent="0.3">
      <c r="C25">
        <v>230</v>
      </c>
      <c r="D25" t="s">
        <v>27</v>
      </c>
      <c r="E25" s="1">
        <f>H20*L12</f>
        <v>5.2899779812695108E-8</v>
      </c>
      <c r="G25" t="s">
        <v>29</v>
      </c>
      <c r="H25" s="1">
        <f>E20/L12</f>
        <v>2.4025000000000002E-10</v>
      </c>
      <c r="I25">
        <v>15.5</v>
      </c>
    </row>
    <row r="26" spans="3:13" x14ac:dyDescent="0.3">
      <c r="D26" t="s">
        <v>28</v>
      </c>
      <c r="E26">
        <f>H21*L12</f>
        <v>4.1113963136340893E-2</v>
      </c>
      <c r="G26" t="s">
        <v>30</v>
      </c>
      <c r="H26">
        <f>E21/$L$12</f>
        <v>1.867238949634343E-4</v>
      </c>
    </row>
    <row r="27" spans="3:13" x14ac:dyDescent="0.3">
      <c r="G27" t="s">
        <v>31</v>
      </c>
      <c r="H27">
        <f>E22/$L$12</f>
        <v>12012.5</v>
      </c>
    </row>
    <row r="28" spans="3:13" x14ac:dyDescent="0.3">
      <c r="G28" t="s">
        <v>32</v>
      </c>
      <c r="H28">
        <f>E23/$L$12</f>
        <v>31.864145898200238</v>
      </c>
    </row>
    <row r="30" spans="3:13" x14ac:dyDescent="0.3">
      <c r="E30" s="1">
        <f>E25/M17</f>
        <v>9.9999583766909469E-11</v>
      </c>
      <c r="H30" s="1">
        <f>H25/M15</f>
        <v>1.0000000000000002E-10</v>
      </c>
    </row>
    <row r="31" spans="3:13" x14ac:dyDescent="0.3">
      <c r="E31" s="1">
        <f>E26/M18</f>
        <v>2.4416507476198512E-2</v>
      </c>
      <c r="H31" s="1">
        <f>H26/M16</f>
        <v>2.441666666667211E-2</v>
      </c>
    </row>
    <row r="32" spans="3:13" x14ac:dyDescent="0.3">
      <c r="H32">
        <f>H27/M15</f>
        <v>5000</v>
      </c>
    </row>
    <row r="33" spans="8:8" x14ac:dyDescent="0.3">
      <c r="H33">
        <f>H28/M16</f>
        <v>4166.6666666680221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6CF4-C57C-41F9-A49C-2418698820B4}">
  <dimension ref="A1:S4"/>
  <sheetViews>
    <sheetView topLeftCell="B1" workbookViewId="0">
      <selection activeCell="N1" sqref="N1:S4"/>
    </sheetView>
  </sheetViews>
  <sheetFormatPr defaultRowHeight="14.4" x14ac:dyDescent="0.3"/>
  <cols>
    <col min="12" max="12" width="11" bestFit="1" customWidth="1"/>
  </cols>
  <sheetData>
    <row r="1" spans="1:19" x14ac:dyDescent="0.3">
      <c r="A1" t="s">
        <v>0</v>
      </c>
      <c r="B1" t="s">
        <v>8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7</v>
      </c>
      <c r="L1" t="s">
        <v>33</v>
      </c>
      <c r="M1" t="s">
        <v>34</v>
      </c>
      <c r="N1" t="s">
        <v>12</v>
      </c>
      <c r="O1" t="s">
        <v>13</v>
      </c>
      <c r="P1" t="s">
        <v>14</v>
      </c>
      <c r="Q1" t="s">
        <v>15</v>
      </c>
      <c r="R1" t="s">
        <v>35</v>
      </c>
      <c r="S1" t="s">
        <v>36</v>
      </c>
    </row>
    <row r="2" spans="1:19" x14ac:dyDescent="0.3">
      <c r="A2">
        <v>1</v>
      </c>
      <c r="B2">
        <v>1</v>
      </c>
      <c r="C2">
        <v>4</v>
      </c>
      <c r="D2">
        <v>24000</v>
      </c>
      <c r="E2" s="1">
        <v>5.7599999999999998E-10</v>
      </c>
      <c r="F2">
        <v>4.4003117633200002E-4</v>
      </c>
      <c r="G2">
        <v>230000</v>
      </c>
      <c r="H2" s="1">
        <v>5.2899999999999997E-8</v>
      </c>
      <c r="I2">
        <v>4.0412623149899997E-2</v>
      </c>
      <c r="J2">
        <v>13612.5</v>
      </c>
      <c r="K2">
        <v>36.108277714000003</v>
      </c>
      <c r="L2">
        <f>G2^2/100000000</f>
        <v>529</v>
      </c>
      <c r="M2">
        <f>L2/2/PI()/50</f>
        <v>1.6838592979122526</v>
      </c>
      <c r="N2" s="1">
        <f>E2/L2</f>
        <v>1.0888468809073723E-12</v>
      </c>
      <c r="O2">
        <f>F2/M2</f>
        <v>2.6132300773442084E-4</v>
      </c>
      <c r="P2" s="1">
        <f>H2/L2</f>
        <v>9.9999999999999991E-11</v>
      </c>
      <c r="Q2">
        <f>I2/M2</f>
        <v>2.4000000000003525E-2</v>
      </c>
      <c r="R2">
        <f>J2/L2</f>
        <v>25.732514177693762</v>
      </c>
      <c r="S2">
        <f>K2/M2</f>
        <v>21.443761814760389</v>
      </c>
    </row>
    <row r="3" spans="1:19" x14ac:dyDescent="0.3">
      <c r="A3">
        <v>2</v>
      </c>
      <c r="B3">
        <v>2</v>
      </c>
      <c r="C3">
        <v>7</v>
      </c>
      <c r="D3">
        <v>18000</v>
      </c>
      <c r="E3" s="1">
        <v>3.2400000000000002E-10</v>
      </c>
      <c r="F3">
        <v>2.6857396646800001E-4</v>
      </c>
      <c r="G3">
        <v>230000</v>
      </c>
      <c r="H3" s="1">
        <v>5.2899999999999997E-8</v>
      </c>
      <c r="I3">
        <v>4.3850502549799997E-2</v>
      </c>
      <c r="J3">
        <v>16200</v>
      </c>
      <c r="K3">
        <v>42.971834634799997</v>
      </c>
      <c r="L3">
        <f t="shared" ref="L3:L4" si="0">G3^2/100000000</f>
        <v>529</v>
      </c>
      <c r="M3">
        <f t="shared" ref="M3:M4" si="1">L3/2/PI()/50</f>
        <v>1.6838592979122526</v>
      </c>
      <c r="N3" s="1">
        <f t="shared" ref="N3:N4" si="2">E3/L3</f>
        <v>6.1247637051039701E-13</v>
      </c>
      <c r="O3">
        <f t="shared" ref="O3:O4" si="3">F3/M3</f>
        <v>1.5949905482066926E-4</v>
      </c>
      <c r="P3" s="1">
        <f t="shared" ref="P3:P4" si="4">H3/L3</f>
        <v>9.9999999999999991E-11</v>
      </c>
      <c r="Q3">
        <f t="shared" ref="Q3:Q4" si="5">I3/M3</f>
        <v>2.6041666666667705E-2</v>
      </c>
      <c r="R3">
        <f t="shared" ref="R3:R4" si="6">J3/L3</f>
        <v>30.623818525519848</v>
      </c>
      <c r="S3">
        <f t="shared" ref="S3:S4" si="7">K3/M3</f>
        <v>25.519848771259568</v>
      </c>
    </row>
    <row r="4" spans="1:19" x14ac:dyDescent="0.3">
      <c r="A4">
        <v>3</v>
      </c>
      <c r="B4">
        <v>3</v>
      </c>
      <c r="C4">
        <v>9</v>
      </c>
      <c r="D4">
        <v>15500</v>
      </c>
      <c r="E4" s="1">
        <v>2.4025000000000002E-10</v>
      </c>
      <c r="F4">
        <v>1.867238949634343E-4</v>
      </c>
      <c r="G4">
        <v>230000</v>
      </c>
      <c r="H4" s="1">
        <v>5.2899779812695108E-8</v>
      </c>
      <c r="I4" s="1">
        <v>4.1113963136340893E-2</v>
      </c>
      <c r="J4">
        <v>12012.5</v>
      </c>
      <c r="K4">
        <v>31.864145898200238</v>
      </c>
      <c r="L4">
        <f t="shared" si="0"/>
        <v>529</v>
      </c>
      <c r="M4">
        <f t="shared" si="1"/>
        <v>1.6838592979122526</v>
      </c>
      <c r="N4" s="1">
        <f t="shared" si="2"/>
        <v>4.5415879017013237E-13</v>
      </c>
      <c r="O4">
        <f t="shared" si="3"/>
        <v>1.1089043793323203E-4</v>
      </c>
      <c r="P4" s="1">
        <f t="shared" si="4"/>
        <v>9.9999583766909469E-11</v>
      </c>
      <c r="Q4">
        <f t="shared" si="5"/>
        <v>2.4416507476198512E-2</v>
      </c>
      <c r="R4">
        <f t="shared" si="6"/>
        <v>22.707939508506616</v>
      </c>
      <c r="S4">
        <f t="shared" si="7"/>
        <v>18.923282923761665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data_from_pdf</vt:lpstr>
      <vt:lpstr>data_pu</vt:lpstr>
      <vt:lpstr>data_pu_sys</vt:lpstr>
      <vt:lpstr>data_to_hypersim</vt:lpstr>
      <vt:lpstr>data_from_hypersim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Hypersim</dc:creator>
  <cp:lastModifiedBy>Francesca</cp:lastModifiedBy>
  <dcterms:created xsi:type="dcterms:W3CDTF">2025-01-29T16:42:34Z</dcterms:created>
  <dcterms:modified xsi:type="dcterms:W3CDTF">2025-02-13T10:18:14Z</dcterms:modified>
</cp:coreProperties>
</file>