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a\Documents\StabilityAnalysis\stability_analysis\data\cases\"/>
    </mc:Choice>
  </mc:AlternateContent>
  <xr:revisionPtr revIDLastSave="0" documentId="13_ncr:1_{3DBBB920-89F3-4E0E-935A-41E743B0314A}" xr6:coauthVersionLast="47" xr6:coauthVersionMax="47" xr10:uidLastSave="{00000000-0000-0000-0000-000000000000}"/>
  <bookViews>
    <workbookView xWindow="1152" yWindow="1152" windowWidth="21624" windowHeight="11112" activeTab="1" xr2:uid="{F5B77F4E-7F7E-4BC2-AB66-EDAA4A3DBABC}"/>
  </bookViews>
  <sheets>
    <sheet name="Generators_old" sheetId="4" r:id="rId1"/>
    <sheet name="Generators" sheetId="1" r:id="rId2"/>
    <sheet name="Demand" sheetId="2" r:id="rId3"/>
    <sheet name="Load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F2" i="1"/>
  <c r="K2" i="1"/>
  <c r="I3" i="1"/>
  <c r="I4" i="1"/>
  <c r="I2" i="1"/>
  <c r="H3" i="1"/>
  <c r="H4" i="1"/>
  <c r="H2" i="1"/>
  <c r="G2" i="1"/>
  <c r="F4" i="1"/>
  <c r="F3" i="1"/>
  <c r="K3" i="1"/>
  <c r="K4" i="1"/>
  <c r="M3" i="1"/>
  <c r="N3" i="1"/>
  <c r="M4" i="1"/>
  <c r="N4" i="1"/>
  <c r="N2" i="1"/>
  <c r="M2" i="1"/>
  <c r="G3" i="1"/>
  <c r="G4" i="1"/>
  <c r="I4" i="4"/>
  <c r="H4" i="4"/>
  <c r="F4" i="4"/>
  <c r="D4" i="4"/>
  <c r="L4" i="4" s="1"/>
  <c r="C4" i="4"/>
  <c r="K4" i="4" s="1"/>
  <c r="I3" i="4"/>
  <c r="H3" i="4"/>
  <c r="F3" i="4"/>
  <c r="D3" i="4"/>
  <c r="L3" i="4" s="1"/>
  <c r="C3" i="4"/>
  <c r="K3" i="4" s="1"/>
  <c r="I2" i="4"/>
  <c r="H2" i="4"/>
  <c r="F2" i="4"/>
  <c r="D2" i="4"/>
  <c r="L2" i="4" s="1"/>
  <c r="C2" i="4"/>
  <c r="K2" i="4" s="1"/>
  <c r="C3" i="1"/>
  <c r="C4" i="1"/>
  <c r="D3" i="1"/>
  <c r="L3" i="1" s="1"/>
  <c r="D4" i="1"/>
  <c r="L4" i="1" s="1"/>
  <c r="D2" i="1"/>
  <c r="L2" i="1" s="1"/>
  <c r="C2" i="1"/>
  <c r="A2" i="2" l="1"/>
</calcChain>
</file>

<file path=xl/sharedStrings.xml><?xml version="1.0" encoding="utf-8"?>
<sst xmlns="http://schemas.openxmlformats.org/spreadsheetml/2006/main" count="44" uniqueCount="25">
  <si>
    <t>Bus Name</t>
  </si>
  <si>
    <t>BusNum</t>
  </si>
  <si>
    <t>Snom_SG</t>
  </si>
  <si>
    <t>Snom_CIG</t>
  </si>
  <si>
    <t>Snom</t>
  </si>
  <si>
    <t>Pmax</t>
  </si>
  <si>
    <t>Pmin</t>
  </si>
  <si>
    <t>Qmax</t>
  </si>
  <si>
    <t>Qmin</t>
  </si>
  <si>
    <t>BusName</t>
  </si>
  <si>
    <t>PeakLoad</t>
  </si>
  <si>
    <t>MinLoad</t>
  </si>
  <si>
    <t>Load_Participation_Factor</t>
  </si>
  <si>
    <t>Num</t>
  </si>
  <si>
    <t>Region</t>
  </si>
  <si>
    <t>Pmax_CIG</t>
  </si>
  <si>
    <t>Pmax_SG</t>
  </si>
  <si>
    <t>BUS1</t>
  </si>
  <si>
    <t>BUS4</t>
  </si>
  <si>
    <t>BUS6</t>
  </si>
  <si>
    <t>BUS2</t>
  </si>
  <si>
    <t>BUS3</t>
  </si>
  <si>
    <t>BUS5</t>
  </si>
  <si>
    <t>Pmin_SG</t>
  </si>
  <si>
    <t>Pmin_CIG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</si>
</sst>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D99B1-60F4-401D-ACB1-35D80EC2E6D4}">
  <dimension ref="A1:N4"/>
  <sheetViews>
    <sheetView workbookViewId="0">
      <selection activeCell="N8" sqref="N8"/>
    </sheetView>
  </sheetViews>
  <sheetFormatPr defaultRowHeight="14.4" x14ac:dyDescent="0.3"/>
  <cols>
    <col min="3" max="3" width="15.44140625" customWidth="1"/>
    <col min="4" max="4" width="14.5546875" customWidth="1"/>
    <col min="5" max="5" width="13.44140625" customWidth="1"/>
  </cols>
  <sheetData>
    <row r="1" spans="1:14" x14ac:dyDescent="0.3">
      <c r="A1" s="1" t="s">
        <v>9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14</v>
      </c>
      <c r="K1" s="2" t="s">
        <v>16</v>
      </c>
      <c r="L1" s="2" t="s">
        <v>15</v>
      </c>
      <c r="M1" s="2" t="s">
        <v>23</v>
      </c>
      <c r="N1" s="2" t="s">
        <v>24</v>
      </c>
    </row>
    <row r="2" spans="1:14" x14ac:dyDescent="0.3">
      <c r="A2" t="s">
        <v>17</v>
      </c>
      <c r="B2">
        <v>1</v>
      </c>
      <c r="C2">
        <f>0.3*E2</f>
        <v>78</v>
      </c>
      <c r="D2">
        <f>0.7*E2</f>
        <v>182</v>
      </c>
      <c r="E2">
        <v>260</v>
      </c>
      <c r="F2">
        <f>E2*0.8</f>
        <v>208</v>
      </c>
      <c r="G2">
        <v>0</v>
      </c>
      <c r="H2">
        <f>E2*0.6</f>
        <v>156</v>
      </c>
      <c r="I2">
        <f>-E2*0.4</f>
        <v>-104</v>
      </c>
      <c r="J2">
        <v>1</v>
      </c>
      <c r="K2">
        <f>0.8*C2</f>
        <v>62.400000000000006</v>
      </c>
      <c r="L2">
        <f>0.8*D2</f>
        <v>145.6</v>
      </c>
      <c r="M2">
        <v>0</v>
      </c>
      <c r="N2">
        <v>0</v>
      </c>
    </row>
    <row r="3" spans="1:14" x14ac:dyDescent="0.3">
      <c r="A3" t="s">
        <v>18</v>
      </c>
      <c r="B3">
        <v>4</v>
      </c>
      <c r="C3">
        <f t="shared" ref="C3:C4" si="0">0.3*E3</f>
        <v>93</v>
      </c>
      <c r="D3">
        <f t="shared" ref="D3:D4" si="1">0.7*E3</f>
        <v>217</v>
      </c>
      <c r="E3">
        <v>310</v>
      </c>
      <c r="F3">
        <f t="shared" ref="F3:F4" si="2">E3*0.8</f>
        <v>248</v>
      </c>
      <c r="G3">
        <v>0</v>
      </c>
      <c r="H3">
        <f t="shared" ref="H3:H4" si="3">E3*0.6</f>
        <v>186</v>
      </c>
      <c r="I3">
        <f t="shared" ref="I3:I4" si="4">-E3*0.4</f>
        <v>-124</v>
      </c>
      <c r="J3">
        <v>1</v>
      </c>
      <c r="K3">
        <f t="shared" ref="K3:L4" si="5">0.8*C3</f>
        <v>74.400000000000006</v>
      </c>
      <c r="L3">
        <f t="shared" si="5"/>
        <v>173.60000000000002</v>
      </c>
      <c r="M3">
        <v>0</v>
      </c>
      <c r="N3">
        <v>0</v>
      </c>
    </row>
    <row r="4" spans="1:14" x14ac:dyDescent="0.3">
      <c r="A4" t="s">
        <v>19</v>
      </c>
      <c r="B4">
        <v>6</v>
      </c>
      <c r="C4">
        <f t="shared" si="0"/>
        <v>84</v>
      </c>
      <c r="D4">
        <f t="shared" si="1"/>
        <v>196</v>
      </c>
      <c r="E4">
        <v>280</v>
      </c>
      <c r="F4">
        <f t="shared" si="2"/>
        <v>224</v>
      </c>
      <c r="G4">
        <v>0</v>
      </c>
      <c r="H4">
        <f t="shared" si="3"/>
        <v>168</v>
      </c>
      <c r="I4">
        <f t="shared" si="4"/>
        <v>-112</v>
      </c>
      <c r="J4">
        <v>1</v>
      </c>
      <c r="K4">
        <f t="shared" si="5"/>
        <v>67.2</v>
      </c>
      <c r="L4">
        <f t="shared" si="5"/>
        <v>156.80000000000001</v>
      </c>
      <c r="M4">
        <v>0</v>
      </c>
      <c r="N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87896-2B0C-48CA-BF87-846EA5F2012F}">
  <dimension ref="A1:N4"/>
  <sheetViews>
    <sheetView tabSelected="1" workbookViewId="0">
      <selection activeCell="M12" sqref="M12"/>
    </sheetView>
  </sheetViews>
  <sheetFormatPr defaultRowHeight="14.4" x14ac:dyDescent="0.3"/>
  <cols>
    <col min="3" max="3" width="15.44140625" customWidth="1"/>
    <col min="4" max="4" width="14.5546875" customWidth="1"/>
    <col min="5" max="5" width="13.44140625" customWidth="1"/>
  </cols>
  <sheetData>
    <row r="1" spans="1:14" x14ac:dyDescent="0.3">
      <c r="A1" s="1" t="s">
        <v>9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14</v>
      </c>
      <c r="K1" s="2" t="s">
        <v>16</v>
      </c>
      <c r="L1" s="2" t="s">
        <v>15</v>
      </c>
      <c r="M1" s="2" t="s">
        <v>23</v>
      </c>
      <c r="N1" s="2" t="s">
        <v>24</v>
      </c>
    </row>
    <row r="2" spans="1:14" x14ac:dyDescent="0.3">
      <c r="A2" t="s">
        <v>17</v>
      </c>
      <c r="B2">
        <v>1</v>
      </c>
      <c r="C2">
        <f>0.3*E2</f>
        <v>78</v>
      </c>
      <c r="D2">
        <f>0.7*E2</f>
        <v>182</v>
      </c>
      <c r="E2">
        <v>260</v>
      </c>
      <c r="F2">
        <f>E2*0.95</f>
        <v>247</v>
      </c>
      <c r="G2">
        <f>E2*0.2</f>
        <v>52</v>
      </c>
      <c r="H2">
        <f>F2*0.33</f>
        <v>81.510000000000005</v>
      </c>
      <c r="I2">
        <f>-F2*0.33</f>
        <v>-81.510000000000005</v>
      </c>
      <c r="J2">
        <v>1</v>
      </c>
      <c r="K2">
        <f>0.95*C2</f>
        <v>74.099999999999994</v>
      </c>
      <c r="L2">
        <f>0.8*D2</f>
        <v>145.6</v>
      </c>
      <c r="M2">
        <f>C2*0.2</f>
        <v>15.600000000000001</v>
      </c>
      <c r="N2">
        <f>D2*0.2</f>
        <v>36.4</v>
      </c>
    </row>
    <row r="3" spans="1:14" x14ac:dyDescent="0.3">
      <c r="A3" t="s">
        <v>18</v>
      </c>
      <c r="B3">
        <v>4</v>
      </c>
      <c r="C3">
        <f t="shared" ref="C3:C4" si="0">0.3*E3</f>
        <v>93</v>
      </c>
      <c r="D3">
        <f t="shared" ref="D3:D4" si="1">0.7*E3</f>
        <v>217</v>
      </c>
      <c r="E3">
        <v>310</v>
      </c>
      <c r="F3">
        <f>E3*0.95</f>
        <v>294.5</v>
      </c>
      <c r="G3">
        <f t="shared" ref="G3:G4" si="2">E3*0.2</f>
        <v>62</v>
      </c>
      <c r="H3">
        <f t="shared" ref="H3:H4" si="3">F3*0.33</f>
        <v>97.185000000000002</v>
      </c>
      <c r="I3">
        <f t="shared" ref="I3:I4" si="4">-F3*0.33</f>
        <v>-97.185000000000002</v>
      </c>
      <c r="J3">
        <v>1</v>
      </c>
      <c r="K3">
        <f t="shared" ref="K3:K4" si="5">0.95*C3</f>
        <v>88.35</v>
      </c>
      <c r="L3">
        <f t="shared" ref="L3:L4" si="6">0.8*D3</f>
        <v>173.60000000000002</v>
      </c>
      <c r="M3">
        <f t="shared" ref="M3:M4" si="7">C3*0.2</f>
        <v>18.600000000000001</v>
      </c>
      <c r="N3">
        <f t="shared" ref="N3:N4" si="8">D3*0.2</f>
        <v>43.400000000000006</v>
      </c>
    </row>
    <row r="4" spans="1:14" x14ac:dyDescent="0.3">
      <c r="A4" t="s">
        <v>19</v>
      </c>
      <c r="B4">
        <v>6</v>
      </c>
      <c r="C4">
        <f t="shared" si="0"/>
        <v>84</v>
      </c>
      <c r="D4">
        <f t="shared" si="1"/>
        <v>196</v>
      </c>
      <c r="E4">
        <v>280</v>
      </c>
      <c r="F4">
        <f>E4*0.95</f>
        <v>266</v>
      </c>
      <c r="G4">
        <f t="shared" si="2"/>
        <v>56</v>
      </c>
      <c r="H4">
        <f t="shared" si="3"/>
        <v>87.78</v>
      </c>
      <c r="I4">
        <f t="shared" si="4"/>
        <v>-87.78</v>
      </c>
      <c r="J4">
        <v>1</v>
      </c>
      <c r="K4">
        <f t="shared" si="5"/>
        <v>79.8</v>
      </c>
      <c r="L4">
        <f t="shared" si="6"/>
        <v>156.80000000000001</v>
      </c>
      <c r="M4">
        <f t="shared" si="7"/>
        <v>16.8</v>
      </c>
      <c r="N4">
        <f t="shared" si="8"/>
        <v>39.200000000000003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FC3C8-B0FD-432F-A10D-A4681A0DE583}">
  <dimension ref="A1:C2"/>
  <sheetViews>
    <sheetView workbookViewId="0">
      <selection activeCell="F7" sqref="F7"/>
    </sheetView>
  </sheetViews>
  <sheetFormatPr defaultRowHeight="14.4" x14ac:dyDescent="0.3"/>
  <sheetData>
    <row r="1" spans="1:3" x14ac:dyDescent="0.3">
      <c r="A1" t="s">
        <v>10</v>
      </c>
      <c r="B1" t="s">
        <v>11</v>
      </c>
      <c r="C1" t="s">
        <v>14</v>
      </c>
    </row>
    <row r="2" spans="1:3" x14ac:dyDescent="0.3">
      <c r="A2">
        <f>SUM(Generators!F2:F4)*0.9</f>
        <v>726.75</v>
      </c>
      <c r="B2">
        <f>SUM(Generators!F2:F4)*0.25</f>
        <v>201.875</v>
      </c>
      <c r="C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B90E4-2011-40C6-B022-5CECB5A542D3}">
  <dimension ref="A1:D4"/>
  <sheetViews>
    <sheetView workbookViewId="0">
      <selection activeCell="A5" sqref="A5"/>
    </sheetView>
  </sheetViews>
  <sheetFormatPr defaultRowHeight="14.4" x14ac:dyDescent="0.3"/>
  <cols>
    <col min="1" max="1" width="10.6640625" customWidth="1"/>
    <col min="2" max="2" width="25.5546875" customWidth="1"/>
  </cols>
  <sheetData>
    <row r="1" spans="1:4" x14ac:dyDescent="0.3">
      <c r="A1" s="1" t="s">
        <v>0</v>
      </c>
      <c r="B1" s="1" t="s">
        <v>12</v>
      </c>
      <c r="C1" s="1" t="s">
        <v>13</v>
      </c>
      <c r="D1" s="2" t="s">
        <v>14</v>
      </c>
    </row>
    <row r="2" spans="1:4" x14ac:dyDescent="0.3">
      <c r="A2" t="s">
        <v>20</v>
      </c>
      <c r="B2">
        <v>0.4</v>
      </c>
      <c r="C2">
        <v>2</v>
      </c>
      <c r="D2">
        <v>1</v>
      </c>
    </row>
    <row r="3" spans="1:4" x14ac:dyDescent="0.3">
      <c r="A3" t="s">
        <v>21</v>
      </c>
      <c r="B3">
        <v>0.28000000000000003</v>
      </c>
      <c r="C3">
        <v>3</v>
      </c>
      <c r="D3">
        <v>1</v>
      </c>
    </row>
    <row r="4" spans="1:4" x14ac:dyDescent="0.3">
      <c r="A4" t="s">
        <v>22</v>
      </c>
      <c r="B4">
        <v>0.32</v>
      </c>
      <c r="C4">
        <v>5</v>
      </c>
      <c r="D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Generators_old</vt:lpstr>
      <vt:lpstr>Generators</vt:lpstr>
      <vt:lpstr>Demand</vt:lpstr>
      <vt:lpstr>Loads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</dc:creator>
  <cp:lastModifiedBy>Francesca</cp:lastModifiedBy>
  <dcterms:created xsi:type="dcterms:W3CDTF">2023-11-29T14:18:59Z</dcterms:created>
  <dcterms:modified xsi:type="dcterms:W3CDTF">2024-01-18T13:31:30Z</dcterms:modified>
</cp:coreProperties>
</file>