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2\stability_analysis\stability_analysis\data\cases\"/>
    </mc:Choice>
  </mc:AlternateContent>
  <xr:revisionPtr revIDLastSave="0" documentId="13_ncr:1_{9C332119-4ED6-4A00-8E40-3117618501FF}" xr6:coauthVersionLast="36" xr6:coauthVersionMax="47" xr10:uidLastSave="{00000000-0000-0000-0000-000000000000}"/>
  <bookViews>
    <workbookView xWindow="0" yWindow="0" windowWidth="17256" windowHeight="5700" activeTab="3" xr2:uid="{DB1EEDF2-0EC0-4BB0-A041-0A1C7CE6804F}"/>
  </bookViews>
  <sheets>
    <sheet name="WSCC" sheetId="4" r:id="rId1"/>
    <sheet name="data_from_pdf" sheetId="2" r:id="rId2"/>
    <sheet name="Hoja1" sheetId="1" r:id="rId3"/>
    <sheet name="data_from_hypersim" sheetId="5" r:id="rId4"/>
    <sheet name="test" sheetId="3" r:id="rId5"/>
  </sheets>
  <definedNames>
    <definedName name="_xlnm._FilterDatabase" localSheetId="2" hidden="1">Hoja1!$D$2:$M$7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5" l="1"/>
  <c r="T6" i="5"/>
  <c r="T5" i="5"/>
  <c r="T4" i="5"/>
  <c r="T3" i="5"/>
  <c r="T2" i="5"/>
  <c r="P2" i="5"/>
  <c r="N4" i="5"/>
  <c r="O4" i="5"/>
  <c r="P4" i="5"/>
  <c r="Q4" i="5"/>
  <c r="Q5" i="5" l="1"/>
  <c r="P5" i="5"/>
  <c r="O5" i="5"/>
  <c r="N5" i="5"/>
  <c r="Q7" i="5"/>
  <c r="P7" i="5"/>
  <c r="O7" i="5"/>
  <c r="S7" i="5" s="1"/>
  <c r="N7" i="5"/>
  <c r="R7" i="5" s="1"/>
  <c r="Q6" i="5"/>
  <c r="P6" i="5"/>
  <c r="O6" i="5"/>
  <c r="N6" i="5"/>
  <c r="Q3" i="5"/>
  <c r="P3" i="5"/>
  <c r="O3" i="5"/>
  <c r="N3" i="5"/>
  <c r="Q2" i="5"/>
  <c r="R3" i="5" s="1"/>
  <c r="O2" i="5"/>
  <c r="N2" i="5"/>
  <c r="R11" i="1"/>
  <c r="Q11" i="1"/>
  <c r="P12" i="1"/>
  <c r="T12" i="1" s="1"/>
  <c r="P13" i="1"/>
  <c r="T13" i="1" s="1"/>
  <c r="P14" i="1"/>
  <c r="T14" i="1" s="1"/>
  <c r="P15" i="1"/>
  <c r="T15" i="1" s="1"/>
  <c r="P16" i="1"/>
  <c r="T16" i="1" s="1"/>
  <c r="P11" i="1"/>
  <c r="T11" i="1" s="1"/>
  <c r="O12" i="1"/>
  <c r="S12" i="1" s="1"/>
  <c r="O13" i="1"/>
  <c r="O14" i="1"/>
  <c r="S14" i="1" s="1"/>
  <c r="O15" i="1"/>
  <c r="S15" i="1" s="1"/>
  <c r="O16" i="1"/>
  <c r="O11" i="1"/>
  <c r="S11" i="1" s="1"/>
  <c r="N12" i="1"/>
  <c r="R12" i="1" s="1"/>
  <c r="N13" i="1"/>
  <c r="N14" i="1"/>
  <c r="N15" i="1"/>
  <c r="N16" i="1"/>
  <c r="R16" i="1" s="1"/>
  <c r="N11" i="1"/>
  <c r="S16" i="1"/>
  <c r="Q16" i="1"/>
  <c r="Q15" i="1"/>
  <c r="R15" i="1"/>
  <c r="R14" i="1"/>
  <c r="Q14" i="1"/>
  <c r="Q13" i="1"/>
  <c r="S13" i="1"/>
  <c r="R13" i="1"/>
  <c r="Q12" i="1"/>
  <c r="N2" i="1"/>
  <c r="R4" i="5" l="1"/>
  <c r="S6" i="5"/>
  <c r="S4" i="5"/>
  <c r="S3" i="5"/>
  <c r="R6" i="5"/>
  <c r="S2" i="5"/>
  <c r="R5" i="5"/>
  <c r="R2" i="5"/>
  <c r="S5" i="5"/>
  <c r="E7" i="4"/>
  <c r="E6" i="4"/>
  <c r="E5" i="4"/>
  <c r="E4" i="4"/>
  <c r="E3" i="4"/>
  <c r="C3" i="4"/>
  <c r="E2" i="4"/>
  <c r="K3" i="2" l="1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M2" i="2"/>
  <c r="L2" i="2"/>
  <c r="K2" i="2"/>
  <c r="N2" i="2" l="1"/>
  <c r="O2" i="2" l="1"/>
  <c r="J3" i="2"/>
  <c r="J4" i="2"/>
  <c r="J5" i="2"/>
  <c r="J6" i="2"/>
  <c r="J7" i="2"/>
  <c r="J2" i="2"/>
  <c r="K2" i="3" l="1"/>
  <c r="O2" i="3"/>
  <c r="N2" i="3"/>
  <c r="L4" i="3" l="1"/>
  <c r="P4" i="3" s="1"/>
  <c r="L3" i="3"/>
  <c r="P3" i="3" s="1"/>
  <c r="L5" i="3"/>
  <c r="P5" i="3" s="1"/>
  <c r="L6" i="3"/>
  <c r="P6" i="3" s="1"/>
  <c r="L7" i="3"/>
  <c r="P7" i="3" s="1"/>
  <c r="L2" i="3"/>
  <c r="P2" i="3" s="1"/>
  <c r="K3" i="3"/>
  <c r="O3" i="3"/>
  <c r="K4" i="3"/>
  <c r="K5" i="3"/>
  <c r="O5" i="3" s="1"/>
  <c r="K6" i="3"/>
  <c r="O6" i="3" s="1"/>
  <c r="K7" i="3"/>
  <c r="O7" i="3" s="1"/>
  <c r="J2" i="3"/>
  <c r="M7" i="3"/>
  <c r="J7" i="3"/>
  <c r="N7" i="3" s="1"/>
  <c r="M6" i="3"/>
  <c r="J6" i="3"/>
  <c r="N6" i="3" s="1"/>
  <c r="M5" i="3"/>
  <c r="J5" i="3"/>
  <c r="N5" i="3" s="1"/>
  <c r="M4" i="3"/>
  <c r="J4" i="3"/>
  <c r="N4" i="3" s="1"/>
  <c r="N3" i="3"/>
  <c r="M3" i="3"/>
  <c r="J3" i="3"/>
  <c r="M2" i="3"/>
  <c r="O4" i="3" l="1"/>
  <c r="O3" i="2" l="1"/>
  <c r="O4" i="2"/>
  <c r="O5" i="2"/>
  <c r="O6" i="2"/>
  <c r="O7" i="2"/>
  <c r="N3" i="2" l="1"/>
  <c r="N4" i="2"/>
  <c r="N5" i="2"/>
  <c r="N6" i="2"/>
  <c r="N7" i="2"/>
  <c r="O3" i="1"/>
  <c r="O4" i="1"/>
  <c r="O5" i="1"/>
  <c r="O6" i="1"/>
  <c r="O7" i="1"/>
  <c r="O2" i="1"/>
  <c r="N3" i="1"/>
  <c r="N4" i="1"/>
  <c r="N5" i="1"/>
  <c r="N6" i="1"/>
  <c r="N7" i="1"/>
  <c r="P2" i="1"/>
  <c r="P3" i="1" l="1"/>
  <c r="T3" i="1" s="1"/>
  <c r="T4" i="1"/>
  <c r="T5" i="1"/>
  <c r="T6" i="1"/>
  <c r="S4" i="1"/>
  <c r="S5" i="1"/>
  <c r="S6" i="1"/>
  <c r="S7" i="1"/>
  <c r="R5" i="1"/>
  <c r="R6" i="1"/>
  <c r="R7" i="1"/>
  <c r="R4" i="1"/>
  <c r="Q5" i="1"/>
  <c r="Q6" i="1"/>
  <c r="Q7" i="1"/>
  <c r="P5" i="1"/>
  <c r="P6" i="1"/>
  <c r="P7" i="1"/>
  <c r="T7" i="1" s="1"/>
  <c r="P4" i="1"/>
  <c r="S3" i="1"/>
  <c r="R3" i="1"/>
  <c r="Q3" i="1"/>
  <c r="Q4" i="1"/>
  <c r="Q2" i="1"/>
  <c r="S2" i="1"/>
  <c r="R2" i="1"/>
  <c r="T2" i="1" l="1"/>
</calcChain>
</file>

<file path=xl/sharedStrings.xml><?xml version="1.0" encoding="utf-8"?>
<sst xmlns="http://schemas.openxmlformats.org/spreadsheetml/2006/main" count="99" uniqueCount="33">
  <si>
    <t>Line</t>
  </si>
  <si>
    <t>Ra</t>
  </si>
  <si>
    <t>Rb</t>
  </si>
  <si>
    <t>Rc</t>
  </si>
  <si>
    <t>La</t>
  </si>
  <si>
    <t>Lb</t>
  </si>
  <si>
    <t>Lc</t>
  </si>
  <si>
    <t>Ca</t>
  </si>
  <si>
    <t>Cb</t>
  </si>
  <si>
    <t>Cc</t>
  </si>
  <si>
    <t>Length</t>
  </si>
  <si>
    <t>R</t>
  </si>
  <si>
    <t>X</t>
  </si>
  <si>
    <t>B</t>
  </si>
  <si>
    <t>Zbase</t>
  </si>
  <si>
    <t>Rbase</t>
  </si>
  <si>
    <t>Xbase</t>
  </si>
  <si>
    <t>Bbase</t>
  </si>
  <si>
    <t>bus from</t>
  </si>
  <si>
    <t>bus to</t>
  </si>
  <si>
    <t>Length_Km</t>
  </si>
  <si>
    <t>R0 (Ω/km</t>
  </si>
  <si>
    <t xml:space="preserve"> L0 (H/km</t>
  </si>
  <si>
    <t xml:space="preserve"> C0 (F/km</t>
  </si>
  <si>
    <t xml:space="preserve"> R1 (Ω/km</t>
  </si>
  <si>
    <t xml:space="preserve"> L1 (H/km</t>
  </si>
  <si>
    <t xml:space="preserve"> C1 (F/km</t>
  </si>
  <si>
    <t>bus_from</t>
  </si>
  <si>
    <t>bus_to</t>
  </si>
  <si>
    <t>Rpu</t>
  </si>
  <si>
    <t>Xpu</t>
  </si>
  <si>
    <t>Bpu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</si>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</sst>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2F9B-23EB-45E0-9752-2AAF982211C2}">
  <dimension ref="A1:E7"/>
  <sheetViews>
    <sheetView workbookViewId="0">
      <selection activeCell="A2" sqref="A2:E7"/>
    </sheetView>
  </sheetViews>
  <sheetFormatPr defaultRowHeight="14.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">
      <c r="A2">
        <v>4</v>
      </c>
      <c r="B2">
        <v>5</v>
      </c>
      <c r="C2">
        <v>0.01</v>
      </c>
      <c r="D2">
        <v>8.5000000000000006E-2</v>
      </c>
      <c r="E2">
        <f>0.088*2</f>
        <v>0.17599999999999999</v>
      </c>
    </row>
    <row r="3" spans="1:5" x14ac:dyDescent="0.3">
      <c r="A3">
        <v>4</v>
      </c>
      <c r="B3">
        <v>6</v>
      </c>
      <c r="C3">
        <f>0.017</f>
        <v>1.7000000000000001E-2</v>
      </c>
      <c r="D3">
        <v>9.1999999999999998E-2</v>
      </c>
      <c r="E3">
        <f>0.079*2</f>
        <v>0.158</v>
      </c>
    </row>
    <row r="4" spans="1:5" x14ac:dyDescent="0.3">
      <c r="A4">
        <v>5</v>
      </c>
      <c r="B4">
        <v>7</v>
      </c>
      <c r="C4">
        <v>3.2000000000000001E-2</v>
      </c>
      <c r="D4">
        <v>0.161</v>
      </c>
      <c r="E4">
        <f>0.153</f>
        <v>0.153</v>
      </c>
    </row>
    <row r="5" spans="1:5" x14ac:dyDescent="0.3">
      <c r="A5">
        <v>6</v>
      </c>
      <c r="B5">
        <v>9</v>
      </c>
      <c r="C5">
        <v>3.9E-2</v>
      </c>
      <c r="D5">
        <v>0.17</v>
      </c>
      <c r="E5">
        <f>0.179*2</f>
        <v>0.35799999999999998</v>
      </c>
    </row>
    <row r="6" spans="1:5" x14ac:dyDescent="0.3">
      <c r="A6">
        <v>7</v>
      </c>
      <c r="B6">
        <v>8</v>
      </c>
      <c r="C6">
        <v>8.5000000000000006E-3</v>
      </c>
      <c r="D6">
        <v>7.1999999999999995E-2</v>
      </c>
      <c r="E6">
        <f>0.0745*2</f>
        <v>0.14899999999999999</v>
      </c>
    </row>
    <row r="7" spans="1:5" x14ac:dyDescent="0.3">
      <c r="A7">
        <v>8</v>
      </c>
      <c r="B7">
        <v>9</v>
      </c>
      <c r="C7">
        <v>1.1900000000000001E-2</v>
      </c>
      <c r="D7">
        <v>0.1008</v>
      </c>
      <c r="E7">
        <f>0.1045*2</f>
        <v>0.20899999999999999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D68B-B4C9-4DB8-801C-8A3A86E9D339}">
  <dimension ref="A1:Q7"/>
  <sheetViews>
    <sheetView workbookViewId="0">
      <selection sqref="A1:B7"/>
    </sheetView>
  </sheetViews>
  <sheetFormatPr defaultRowHeight="14.4" x14ac:dyDescent="0.3"/>
  <cols>
    <col min="7" max="7" width="10.6640625" customWidth="1"/>
    <col min="9" max="10" width="10.109375" customWidth="1"/>
    <col min="13" max="13" width="12" bestFit="1" customWidth="1"/>
  </cols>
  <sheetData>
    <row r="1" spans="1:17" x14ac:dyDescent="0.3">
      <c r="A1" t="s">
        <v>27</v>
      </c>
      <c r="B1" t="s">
        <v>28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32</v>
      </c>
      <c r="K1" t="s">
        <v>11</v>
      </c>
      <c r="L1" t="s">
        <v>12</v>
      </c>
      <c r="M1" t="s">
        <v>13</v>
      </c>
      <c r="N1" t="s">
        <v>14</v>
      </c>
      <c r="O1" t="s">
        <v>29</v>
      </c>
      <c r="P1" t="s">
        <v>30</v>
      </c>
      <c r="Q1" t="s">
        <v>31</v>
      </c>
    </row>
    <row r="2" spans="1:17" x14ac:dyDescent="0.3">
      <c r="A2">
        <v>4</v>
      </c>
      <c r="B2">
        <v>5</v>
      </c>
      <c r="C2">
        <v>89.93</v>
      </c>
      <c r="D2" s="2">
        <v>0.58799999999999997</v>
      </c>
      <c r="E2" s="2">
        <v>3.98E-3</v>
      </c>
      <c r="F2" s="2">
        <v>5.8900000000000001E-9</v>
      </c>
      <c r="G2" s="2">
        <v>5.8799999999999998E-2</v>
      </c>
      <c r="H2" s="2">
        <v>1.33E-3</v>
      </c>
      <c r="I2" s="2">
        <v>9.8099999999999998E-9</v>
      </c>
      <c r="J2" s="2">
        <f>2*PI()*50</f>
        <v>314.15926535897933</v>
      </c>
      <c r="K2" s="2">
        <f>(G2)*C2</f>
        <v>5.287884</v>
      </c>
      <c r="L2" s="2">
        <f>(H2)*J2*C2</f>
        <v>37.575615835864909</v>
      </c>
      <c r="M2" s="2">
        <f>(I2)*C2*J2</f>
        <v>2.7715548221792088E-4</v>
      </c>
      <c r="N2">
        <f>(230000)^2/100000000</f>
        <v>529</v>
      </c>
      <c r="O2" s="2">
        <f>K2/$N2</f>
        <v>9.9959999999999997E-3</v>
      </c>
      <c r="P2" s="2">
        <v>6.8000000000000005E-2</v>
      </c>
      <c r="Q2" s="2">
        <v>0.17599999999999999</v>
      </c>
    </row>
    <row r="3" spans="1:17" x14ac:dyDescent="0.3">
      <c r="A3">
        <v>4</v>
      </c>
      <c r="B3">
        <v>6</v>
      </c>
      <c r="C3">
        <v>97.335999999999999</v>
      </c>
      <c r="D3" s="2">
        <v>0.92400000000000004</v>
      </c>
      <c r="E3" s="2">
        <v>3.98E-3</v>
      </c>
      <c r="F3" s="2">
        <v>4.8799999999999997E-9</v>
      </c>
      <c r="G3" s="2">
        <v>9.2399999999999996E-2</v>
      </c>
      <c r="H3" s="2">
        <v>1.33E-3</v>
      </c>
      <c r="I3" s="2">
        <v>8.1400000000000004E-9</v>
      </c>
      <c r="J3" s="2">
        <f t="shared" ref="J3:J7" si="0">2*PI()*50</f>
        <v>314.15926535897933</v>
      </c>
      <c r="K3" s="2">
        <f t="shared" ref="K3:K7" si="1">(G3)*C3</f>
        <v>8.9938463999999989</v>
      </c>
      <c r="L3" s="2">
        <f t="shared" ref="L3:L7" si="2">(H3)*J3*C3</f>
        <v>40.670078316465549</v>
      </c>
      <c r="M3" s="2">
        <f t="shared" ref="M3:M7" si="3">(I3)*C3*J3</f>
        <v>2.4891311089927031E-4</v>
      </c>
      <c r="N3">
        <f t="shared" ref="N3:N7" si="4">(230000)^2/100000000</f>
        <v>529</v>
      </c>
      <c r="O3">
        <f t="shared" ref="O3:O7" si="5">K3/$N3</f>
        <v>1.7001599999999999E-2</v>
      </c>
      <c r="P3" s="2">
        <v>9.1999999999999998E-2</v>
      </c>
      <c r="Q3" s="2">
        <v>0.158</v>
      </c>
    </row>
    <row r="4" spans="1:17" x14ac:dyDescent="0.3">
      <c r="A4">
        <v>5</v>
      </c>
      <c r="B4">
        <v>7</v>
      </c>
      <c r="C4">
        <v>170.33799999999999</v>
      </c>
      <c r="D4" s="2">
        <v>0.99399999999999999</v>
      </c>
      <c r="E4" s="2">
        <v>3.98E-3</v>
      </c>
      <c r="F4" s="2">
        <v>5.4100000000000001E-9</v>
      </c>
      <c r="G4" s="2">
        <v>9.9400000000000002E-2</v>
      </c>
      <c r="H4" s="2">
        <v>1.33E-3</v>
      </c>
      <c r="I4" s="2">
        <v>9.0099999999999993E-9</v>
      </c>
      <c r="J4" s="2">
        <f t="shared" si="0"/>
        <v>314.15926535897933</v>
      </c>
      <c r="K4" s="2">
        <f t="shared" si="1"/>
        <v>16.931597199999999</v>
      </c>
      <c r="L4" s="2">
        <f t="shared" si="2"/>
        <v>71.172637053814697</v>
      </c>
      <c r="M4" s="2">
        <f t="shared" si="3"/>
        <v>4.8215448109388748E-4</v>
      </c>
      <c r="N4">
        <f t="shared" si="4"/>
        <v>529</v>
      </c>
      <c r="O4">
        <f t="shared" si="5"/>
        <v>3.2006799999999995E-2</v>
      </c>
      <c r="P4" s="2">
        <v>0.161</v>
      </c>
      <c r="Q4" s="2">
        <v>0.30599999999999999</v>
      </c>
    </row>
    <row r="5" spans="1:17" x14ac:dyDescent="0.3">
      <c r="A5">
        <v>6</v>
      </c>
      <c r="B5">
        <v>9</v>
      </c>
      <c r="C5">
        <v>179.86</v>
      </c>
      <c r="D5" s="2">
        <v>1.1499999999999999</v>
      </c>
      <c r="E5" s="2">
        <v>3.98E-3</v>
      </c>
      <c r="F5" s="2">
        <v>5.9900000000000002E-9</v>
      </c>
      <c r="G5" s="2">
        <v>0.115</v>
      </c>
      <c r="H5" s="2">
        <v>1.33E-3</v>
      </c>
      <c r="I5" s="2">
        <v>9.9800000000000007E-9</v>
      </c>
      <c r="J5" s="2">
        <f t="shared" si="0"/>
        <v>314.15926535897933</v>
      </c>
      <c r="K5" s="2">
        <f t="shared" si="1"/>
        <v>20.683900000000001</v>
      </c>
      <c r="L5" s="2">
        <f t="shared" si="2"/>
        <v>75.151231671729818</v>
      </c>
      <c r="M5" s="2">
        <f t="shared" si="3"/>
        <v>5.6391676096531097E-4</v>
      </c>
      <c r="N5">
        <f t="shared" si="4"/>
        <v>529</v>
      </c>
      <c r="O5">
        <f t="shared" si="5"/>
        <v>3.9100000000000003E-2</v>
      </c>
      <c r="P5" s="2">
        <v>0.17380000000000001</v>
      </c>
      <c r="Q5" s="2">
        <v>0.35799999999999998</v>
      </c>
    </row>
    <row r="6" spans="1:17" x14ac:dyDescent="0.3">
      <c r="A6">
        <v>7</v>
      </c>
      <c r="B6">
        <v>8</v>
      </c>
      <c r="C6">
        <v>76.176000000000002</v>
      </c>
      <c r="D6" s="2">
        <v>0.59</v>
      </c>
      <c r="E6" s="2">
        <v>3.98E-3</v>
      </c>
      <c r="F6" s="2">
        <v>5.8900000000000001E-9</v>
      </c>
      <c r="G6" s="2">
        <v>5.8999999999999997E-2</v>
      </c>
      <c r="H6" s="2">
        <v>1.33E-3</v>
      </c>
      <c r="I6" s="2">
        <v>9.8099999999999998E-9</v>
      </c>
      <c r="J6" s="2">
        <f t="shared" si="0"/>
        <v>314.15926535897933</v>
      </c>
      <c r="K6" s="2">
        <f t="shared" si="1"/>
        <v>4.4943840000000002</v>
      </c>
      <c r="L6" s="2">
        <f t="shared" si="2"/>
        <v>31.828756943320862</v>
      </c>
      <c r="M6" s="2">
        <f t="shared" si="3"/>
        <v>2.3476699670223883E-4</v>
      </c>
      <c r="N6">
        <f t="shared" si="4"/>
        <v>529</v>
      </c>
      <c r="O6">
        <f t="shared" si="5"/>
        <v>8.4960000000000001E-3</v>
      </c>
      <c r="P6" s="2">
        <v>5.7599999999999998E-2</v>
      </c>
      <c r="Q6" s="2">
        <v>0.14899999999999999</v>
      </c>
    </row>
    <row r="7" spans="1:17" x14ac:dyDescent="0.3">
      <c r="A7">
        <v>8</v>
      </c>
      <c r="B7">
        <v>9</v>
      </c>
      <c r="C7">
        <v>106.646</v>
      </c>
      <c r="D7" s="2">
        <v>0.59</v>
      </c>
      <c r="E7" s="2">
        <v>3.98E-3</v>
      </c>
      <c r="F7" s="2">
        <v>5.8999999999999999E-9</v>
      </c>
      <c r="G7" s="2">
        <v>5.8999999999999997E-2</v>
      </c>
      <c r="H7" s="2">
        <v>1.33E-3</v>
      </c>
      <c r="I7" s="2">
        <v>9.8299999999999993E-9</v>
      </c>
      <c r="J7" s="2">
        <f t="shared" si="0"/>
        <v>314.15926535897933</v>
      </c>
      <c r="K7" s="2">
        <f t="shared" si="1"/>
        <v>6.2921139999999998</v>
      </c>
      <c r="L7" s="2">
        <f t="shared" si="2"/>
        <v>44.560092587920039</v>
      </c>
      <c r="M7" s="2">
        <f t="shared" si="3"/>
        <v>3.2934263920244655E-4</v>
      </c>
      <c r="N7">
        <f t="shared" si="4"/>
        <v>529</v>
      </c>
      <c r="O7">
        <f t="shared" si="5"/>
        <v>1.1894355387523628E-2</v>
      </c>
      <c r="P7" s="2">
        <v>0.1008</v>
      </c>
      <c r="Q7" s="2">
        <v>0.20899999999999999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AF80-8A3B-4418-BFA7-EC681B0609BE}">
  <dimension ref="A1:T16"/>
  <sheetViews>
    <sheetView topLeftCell="G1" workbookViewId="0">
      <selection activeCell="N2" sqref="N2"/>
    </sheetView>
  </sheetViews>
  <sheetFormatPr defaultColWidth="11.5546875" defaultRowHeight="14.4" x14ac:dyDescent="0.3"/>
  <cols>
    <col min="6" max="6" width="12" bestFit="1" customWidth="1"/>
    <col min="13" max="13" width="12.6640625" bestFit="1" customWidth="1"/>
    <col min="20" max="20" width="12" bestFit="1" customWidth="1"/>
  </cols>
  <sheetData>
    <row r="1" spans="1:20" x14ac:dyDescent="0.3">
      <c r="A1" t="s">
        <v>0</v>
      </c>
      <c r="B1" t="s">
        <v>18</v>
      </c>
      <c r="C1" t="s">
        <v>19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>
        <v>1</v>
      </c>
      <c r="B2">
        <v>4</v>
      </c>
      <c r="C2">
        <v>5</v>
      </c>
      <c r="D2">
        <v>0.58823529411800002</v>
      </c>
      <c r="E2">
        <v>5.8823529411800003E-2</v>
      </c>
      <c r="F2">
        <v>5.8823529411800003E-2</v>
      </c>
      <c r="G2">
        <v>3.9788735773000003E-3</v>
      </c>
      <c r="H2">
        <v>1.3262911924299999E-3</v>
      </c>
      <c r="I2">
        <v>1.3262911924299999E-3</v>
      </c>
      <c r="J2" s="2">
        <v>5.8880641641999996E-9</v>
      </c>
      <c r="K2" s="2">
        <v>9.8134402736700003E-9</v>
      </c>
      <c r="L2" s="2">
        <v>9.8134402736700003E-9</v>
      </c>
      <c r="M2" s="1">
        <v>89.93</v>
      </c>
      <c r="N2">
        <f>M2*(D2+E2+F2)</f>
        <v>63.480000000038096</v>
      </c>
      <c r="O2">
        <f>M2*2*PI()*50*(G2+H2+I2)</f>
        <v>187.35416666660157</v>
      </c>
      <c r="P2" s="2">
        <f>M2*2*PI()*50*(J2+K2+L2)</f>
        <v>7.208569628226767E-4</v>
      </c>
      <c r="Q2">
        <f>(230000)^2/100000000</f>
        <v>529</v>
      </c>
      <c r="R2">
        <f>N2/$Q$2</f>
        <v>0.12000000000007202</v>
      </c>
      <c r="S2">
        <f t="shared" ref="S2:T2" si="0">O2/$Q$2</f>
        <v>0.35416666666654362</v>
      </c>
      <c r="T2">
        <f t="shared" si="0"/>
        <v>1.362678568662905E-6</v>
      </c>
    </row>
    <row r="3" spans="1:20" x14ac:dyDescent="0.3">
      <c r="A3">
        <v>2</v>
      </c>
      <c r="B3">
        <v>4</v>
      </c>
      <c r="C3">
        <v>6</v>
      </c>
      <c r="D3">
        <v>0.92391304347799996</v>
      </c>
      <c r="E3">
        <v>9.2391304347800005E-2</v>
      </c>
      <c r="F3" s="3">
        <v>9.2391304347800005E-2</v>
      </c>
      <c r="G3">
        <v>3.9788735773000003E-3</v>
      </c>
      <c r="H3">
        <v>1.3262911924299999E-3</v>
      </c>
      <c r="I3">
        <v>1.3262911924299999E-3</v>
      </c>
      <c r="J3" s="2">
        <v>4.8836895828299998E-9</v>
      </c>
      <c r="K3" s="2">
        <v>8.1394826380600004E-9</v>
      </c>
      <c r="L3" s="2">
        <v>8.1394826380600004E-9</v>
      </c>
      <c r="M3">
        <v>97.335999999999999</v>
      </c>
      <c r="N3">
        <f t="shared" ref="N3:N7" si="1">M3*(D3+E3+F3)</f>
        <v>107.91599999996953</v>
      </c>
      <c r="O3">
        <f t="shared" ref="O3:O7" si="2">M3*2*PI()*50*(G3+H3+I3)</f>
        <v>202.78333333326285</v>
      </c>
      <c r="P3" s="2">
        <f>M3*2*PI()*50*(J3+K3+L3)</f>
        <v>6.4713295526152366E-4</v>
      </c>
      <c r="Q3">
        <f t="shared" ref="Q3:Q7" si="3">(230000)^2/100000000</f>
        <v>529</v>
      </c>
      <c r="R3">
        <f t="shared" ref="R3" si="4">N3/$Q$2</f>
        <v>0.20399999999994239</v>
      </c>
      <c r="S3">
        <f t="shared" ref="S3:S7" si="5">O3/$Q$2</f>
        <v>0.38333333333320008</v>
      </c>
      <c r="T3" s="2">
        <f>P3/$Q$2</f>
        <v>1.2233137150501392E-6</v>
      </c>
    </row>
    <row r="4" spans="1:20" x14ac:dyDescent="0.3">
      <c r="A4">
        <v>3</v>
      </c>
      <c r="B4">
        <v>5</v>
      </c>
      <c r="C4">
        <v>7</v>
      </c>
      <c r="D4">
        <v>0.99378881987599998</v>
      </c>
      <c r="E4">
        <v>9.9378881987600004E-2</v>
      </c>
      <c r="F4">
        <v>9.9378881987600004E-2</v>
      </c>
      <c r="G4">
        <v>3.9788735773000003E-3</v>
      </c>
      <c r="H4">
        <v>1.3262911924299999E-3</v>
      </c>
      <c r="I4">
        <v>1.3262911924299999E-3</v>
      </c>
      <c r="J4" s="2">
        <v>4.8836895828299998E-9</v>
      </c>
      <c r="K4" s="2">
        <v>8.1394826380600004E-9</v>
      </c>
      <c r="L4" s="2">
        <v>8.1394826380600004E-9</v>
      </c>
      <c r="M4">
        <v>170.33799999999999</v>
      </c>
      <c r="N4">
        <f t="shared" si="1"/>
        <v>203.1360000000457</v>
      </c>
      <c r="O4">
        <f t="shared" si="2"/>
        <v>354.87083333320999</v>
      </c>
      <c r="P4" s="2">
        <f t="shared" ref="P4:P7" si="6">M4*2*PI()*50*(J4+K4+L4)</f>
        <v>1.1324826717076665E-3</v>
      </c>
      <c r="Q4">
        <f t="shared" si="3"/>
        <v>529</v>
      </c>
      <c r="R4">
        <f>N4/$Q$2</f>
        <v>0.38400000000008638</v>
      </c>
      <c r="S4">
        <f>O4/$Q$2</f>
        <v>0.67083333333310013</v>
      </c>
      <c r="T4" s="2">
        <f>P4/$Q$2</f>
        <v>2.1407990013377438E-6</v>
      </c>
    </row>
    <row r="5" spans="1:20" x14ac:dyDescent="0.3">
      <c r="A5">
        <v>6</v>
      </c>
      <c r="B5">
        <v>7</v>
      </c>
      <c r="C5">
        <v>8</v>
      </c>
      <c r="D5">
        <v>0.59027777777799895</v>
      </c>
      <c r="E5">
        <v>5.9027777777800002E-2</v>
      </c>
      <c r="F5">
        <v>5.9027777777800002E-2</v>
      </c>
      <c r="G5">
        <v>3.9788735773000003E-3</v>
      </c>
      <c r="H5">
        <v>1.3262911924299999E-3</v>
      </c>
      <c r="I5">
        <v>1.3262911924299999E-3</v>
      </c>
      <c r="J5" s="2">
        <v>5.8848116035100001E-9</v>
      </c>
      <c r="K5" s="2">
        <v>9.8080193391800007E-9</v>
      </c>
      <c r="L5" s="2">
        <v>9.8080193391800007E-9</v>
      </c>
      <c r="M5">
        <v>76.176000000000002</v>
      </c>
      <c r="N5">
        <f t="shared" si="1"/>
        <v>53.958000000020235</v>
      </c>
      <c r="O5">
        <f t="shared" si="2"/>
        <v>158.69999999994485</v>
      </c>
      <c r="P5" s="2">
        <f t="shared" si="6"/>
        <v>6.1027095148094405E-4</v>
      </c>
      <c r="Q5">
        <f t="shared" si="3"/>
        <v>529</v>
      </c>
      <c r="R5">
        <f t="shared" ref="R5:R7" si="7">N5/$Q$2</f>
        <v>0.10200000000003825</v>
      </c>
      <c r="S5">
        <f t="shared" si="5"/>
        <v>0.29999999999989574</v>
      </c>
      <c r="T5">
        <f t="shared" ref="T5:T6" si="8">P5/$Q$2</f>
        <v>1.1536312882437505E-6</v>
      </c>
    </row>
    <row r="6" spans="1:20" x14ac:dyDescent="0.3">
      <c r="A6">
        <v>5</v>
      </c>
      <c r="B6">
        <v>8</v>
      </c>
      <c r="C6">
        <v>9</v>
      </c>
      <c r="D6">
        <v>0.59027777777799895</v>
      </c>
      <c r="E6">
        <v>5.9027777777800002E-2</v>
      </c>
      <c r="F6">
        <v>5.9027777777800002E-2</v>
      </c>
      <c r="G6">
        <v>3.9788735773000003E-3</v>
      </c>
      <c r="H6">
        <v>1.3262911924299999E-3</v>
      </c>
      <c r="I6">
        <v>1.3262911924299999E-3</v>
      </c>
      <c r="J6" s="2">
        <v>5.8960959977600002E-9</v>
      </c>
      <c r="K6" s="2">
        <v>9.8268266629300004E-9</v>
      </c>
      <c r="L6" s="2">
        <v>9.8268266629300004E-9</v>
      </c>
      <c r="M6">
        <v>106.6464</v>
      </c>
      <c r="N6">
        <f t="shared" si="1"/>
        <v>75.541200000028326</v>
      </c>
      <c r="O6">
        <f t="shared" si="2"/>
        <v>222.17999999992276</v>
      </c>
      <c r="P6" s="2">
        <f t="shared" si="6"/>
        <v>8.5601764335187095E-4</v>
      </c>
      <c r="Q6">
        <f t="shared" si="3"/>
        <v>529</v>
      </c>
      <c r="R6">
        <f t="shared" si="7"/>
        <v>0.14280000000005355</v>
      </c>
      <c r="S6">
        <f t="shared" si="5"/>
        <v>0.41999999999985399</v>
      </c>
      <c r="T6">
        <f t="shared" si="8"/>
        <v>1.6181808002870906E-6</v>
      </c>
    </row>
    <row r="7" spans="1:20" x14ac:dyDescent="0.3">
      <c r="A7">
        <v>4</v>
      </c>
      <c r="B7">
        <v>6</v>
      </c>
      <c r="C7">
        <v>9</v>
      </c>
      <c r="D7">
        <v>1.1470588235300001</v>
      </c>
      <c r="E7">
        <v>0.114705882353</v>
      </c>
      <c r="F7">
        <v>0.114705882353</v>
      </c>
      <c r="G7">
        <v>3.9788735773000003E-3</v>
      </c>
      <c r="H7">
        <v>1.3262911924299999E-3</v>
      </c>
      <c r="I7">
        <v>1.3262911924299999E-3</v>
      </c>
      <c r="J7" s="2">
        <v>5.9884288942800004E-9</v>
      </c>
      <c r="K7" s="2">
        <v>9.9807148237899893E-9</v>
      </c>
      <c r="L7" s="2">
        <v>9.9807148237899893E-9</v>
      </c>
      <c r="M7">
        <v>179.86</v>
      </c>
      <c r="N7">
        <f t="shared" si="1"/>
        <v>247.57200000012702</v>
      </c>
      <c r="O7">
        <f t="shared" si="2"/>
        <v>374.70833333320314</v>
      </c>
      <c r="P7" s="2">
        <f t="shared" si="6"/>
        <v>1.4662885948330347E-3</v>
      </c>
      <c r="Q7">
        <f t="shared" si="3"/>
        <v>529</v>
      </c>
      <c r="R7">
        <f t="shared" si="7"/>
        <v>0.46800000000024011</v>
      </c>
      <c r="S7">
        <f t="shared" si="5"/>
        <v>0.70833333333308723</v>
      </c>
      <c r="T7" s="2">
        <f>P7/$Q$2</f>
        <v>2.7718120885312566E-6</v>
      </c>
    </row>
    <row r="10" spans="1:20" x14ac:dyDescent="0.3">
      <c r="A10" t="s">
        <v>0</v>
      </c>
      <c r="B10" t="s">
        <v>18</v>
      </c>
      <c r="C10" t="s">
        <v>19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29</v>
      </c>
      <c r="S10" t="s">
        <v>30</v>
      </c>
      <c r="T10" t="s">
        <v>31</v>
      </c>
    </row>
    <row r="11" spans="1:20" x14ac:dyDescent="0.3">
      <c r="A11">
        <v>1</v>
      </c>
      <c r="B11">
        <v>4</v>
      </c>
      <c r="C11">
        <v>5</v>
      </c>
      <c r="D11">
        <v>0.58823529411800002</v>
      </c>
      <c r="E11">
        <v>5.8823529411800003E-2</v>
      </c>
      <c r="F11">
        <v>5.8823529411800003E-2</v>
      </c>
      <c r="G11">
        <v>3.9788735773000003E-3</v>
      </c>
      <c r="H11">
        <v>1.3262911924299999E-3</v>
      </c>
      <c r="I11">
        <v>1.3262911924299999E-3</v>
      </c>
      <c r="J11" s="2">
        <v>5.8880641641999996E-9</v>
      </c>
      <c r="K11" s="2">
        <v>9.8134402736700003E-9</v>
      </c>
      <c r="L11" s="2">
        <v>9.8134402736700003E-9</v>
      </c>
      <c r="M11" s="1">
        <v>89.93</v>
      </c>
      <c r="N11">
        <f>M11*E11</f>
        <v>5.2900000000031744</v>
      </c>
      <c r="O11">
        <f>M11*2*PI()*50*H11</f>
        <v>37.470833333263805</v>
      </c>
      <c r="P11" s="2">
        <f>M11*2*50*PI()*K11</f>
        <v>2.7725267800874352E-4</v>
      </c>
      <c r="Q11">
        <f>(230000)^2/100000000</f>
        <v>529</v>
      </c>
      <c r="R11">
        <f>N11/$Q$2</f>
        <v>1.0000000000006001E-2</v>
      </c>
      <c r="S11">
        <f t="shared" ref="S11:S12" si="9">O11/$Q$2</f>
        <v>7.0833333333201895E-2</v>
      </c>
      <c r="T11">
        <f t="shared" ref="T11" si="10">P11/$Q$2</f>
        <v>5.2410714179346601E-7</v>
      </c>
    </row>
    <row r="12" spans="1:20" x14ac:dyDescent="0.3">
      <c r="A12">
        <v>2</v>
      </c>
      <c r="B12">
        <v>4</v>
      </c>
      <c r="C12">
        <v>6</v>
      </c>
      <c r="D12">
        <v>0.92391304347799996</v>
      </c>
      <c r="E12">
        <v>9.2391304347800005E-2</v>
      </c>
      <c r="F12" s="3">
        <v>9.2391304347800005E-2</v>
      </c>
      <c r="G12">
        <v>3.9788735773000003E-3</v>
      </c>
      <c r="H12">
        <v>1.3262911924299999E-3</v>
      </c>
      <c r="I12">
        <v>1.3262911924299999E-3</v>
      </c>
      <c r="J12" s="2">
        <v>4.8836895828299998E-9</v>
      </c>
      <c r="K12" s="2">
        <v>8.1394826380600004E-9</v>
      </c>
      <c r="L12" s="2">
        <v>8.1394826380600004E-9</v>
      </c>
      <c r="M12">
        <v>97.335999999999999</v>
      </c>
      <c r="N12">
        <f t="shared" ref="N12:N16" si="11">M12*E12</f>
        <v>8.9929999999974619</v>
      </c>
      <c r="O12">
        <f t="shared" ref="O12:O16" si="12">M12*2*PI()*50*H12</f>
        <v>40.556666666591404</v>
      </c>
      <c r="P12" s="2">
        <f t="shared" ref="P12:P16" si="13">M12*2*50*PI()*K12</f>
        <v>2.4889729048527205E-4</v>
      </c>
      <c r="Q12">
        <f t="shared" ref="Q12:Q16" si="14">(230000)^2/100000000</f>
        <v>529</v>
      </c>
      <c r="R12">
        <f t="shared" ref="R12" si="15">N12/$Q$2</f>
        <v>1.6999999999995203E-2</v>
      </c>
      <c r="S12">
        <f t="shared" si="9"/>
        <v>7.66666666665244E-2</v>
      </c>
      <c r="T12" s="2">
        <f>P12/$Q$2</f>
        <v>4.7050527501941787E-7</v>
      </c>
    </row>
    <row r="13" spans="1:20" x14ac:dyDescent="0.3">
      <c r="A13">
        <v>3</v>
      </c>
      <c r="B13">
        <v>5</v>
      </c>
      <c r="C13">
        <v>7</v>
      </c>
      <c r="D13">
        <v>0.99378881987599998</v>
      </c>
      <c r="E13">
        <v>9.9378881987600004E-2</v>
      </c>
      <c r="F13">
        <v>9.9378881987600004E-2</v>
      </c>
      <c r="G13">
        <v>3.9788735773000003E-3</v>
      </c>
      <c r="H13">
        <v>1.3262911924299999E-3</v>
      </c>
      <c r="I13">
        <v>1.3262911924299999E-3</v>
      </c>
      <c r="J13" s="2">
        <v>4.8836895828299998E-9</v>
      </c>
      <c r="K13" s="2">
        <v>8.1394826380600004E-9</v>
      </c>
      <c r="L13" s="2">
        <v>8.1394826380600004E-9</v>
      </c>
      <c r="M13">
        <v>170.33799999999999</v>
      </c>
      <c r="N13">
        <f t="shared" si="11"/>
        <v>16.928000000003809</v>
      </c>
      <c r="O13">
        <f t="shared" si="12"/>
        <v>70.974166666534956</v>
      </c>
      <c r="P13" s="2">
        <f t="shared" si="13"/>
        <v>4.35570258349226E-4</v>
      </c>
      <c r="Q13">
        <f t="shared" si="14"/>
        <v>529</v>
      </c>
      <c r="R13">
        <f>N13/$Q$2</f>
        <v>3.2000000000007203E-2</v>
      </c>
      <c r="S13">
        <f>O13/$Q$2</f>
        <v>0.13416666666641769</v>
      </c>
      <c r="T13" s="2">
        <f>P13/$Q$2</f>
        <v>8.2338423128398114E-7</v>
      </c>
    </row>
    <row r="14" spans="1:20" x14ac:dyDescent="0.3">
      <c r="A14">
        <v>6</v>
      </c>
      <c r="B14">
        <v>7</v>
      </c>
      <c r="C14">
        <v>8</v>
      </c>
      <c r="D14">
        <v>0.59027777777799895</v>
      </c>
      <c r="E14">
        <v>5.9027777777800002E-2</v>
      </c>
      <c r="F14">
        <v>5.9027777777800002E-2</v>
      </c>
      <c r="G14">
        <v>3.9788735773000003E-3</v>
      </c>
      <c r="H14">
        <v>1.3262911924299999E-3</v>
      </c>
      <c r="I14">
        <v>1.3262911924299999E-3</v>
      </c>
      <c r="J14" s="2">
        <v>5.8848116035100001E-9</v>
      </c>
      <c r="K14" s="2">
        <v>9.8080193391800007E-9</v>
      </c>
      <c r="L14" s="2">
        <v>9.8080193391800007E-9</v>
      </c>
      <c r="M14">
        <v>76.176000000000002</v>
      </c>
      <c r="N14">
        <f t="shared" si="11"/>
        <v>4.496500000001693</v>
      </c>
      <c r="O14">
        <f t="shared" si="12"/>
        <v>31.739999999941102</v>
      </c>
      <c r="P14" s="2">
        <f t="shared" si="13"/>
        <v>2.3471959672342161E-4</v>
      </c>
      <c r="Q14">
        <f t="shared" si="14"/>
        <v>529</v>
      </c>
      <c r="R14">
        <f t="shared" ref="R14:R16" si="16">N14/$Q$2</f>
        <v>8.5000000000032012E-3</v>
      </c>
      <c r="S14">
        <f t="shared" ref="S14:S16" si="17">O14/$Q$2</f>
        <v>5.9999999999888663E-2</v>
      </c>
      <c r="T14">
        <f t="shared" ref="T14:T15" si="18">P14/$Q$2</f>
        <v>4.4370434163217696E-7</v>
      </c>
    </row>
    <row r="15" spans="1:20" x14ac:dyDescent="0.3">
      <c r="A15">
        <v>5</v>
      </c>
      <c r="B15">
        <v>8</v>
      </c>
      <c r="C15">
        <v>9</v>
      </c>
      <c r="D15">
        <v>0.59027777777799895</v>
      </c>
      <c r="E15">
        <v>5.9027777777800002E-2</v>
      </c>
      <c r="F15">
        <v>5.9027777777800002E-2</v>
      </c>
      <c r="G15">
        <v>3.9788735773000003E-3</v>
      </c>
      <c r="H15">
        <v>1.3262911924299999E-3</v>
      </c>
      <c r="I15">
        <v>1.3262911924299999E-3</v>
      </c>
      <c r="J15" s="2">
        <v>5.8960959977600002E-9</v>
      </c>
      <c r="K15" s="2">
        <v>9.8268266629300004E-9</v>
      </c>
      <c r="L15" s="2">
        <v>9.8268266629300004E-9</v>
      </c>
      <c r="M15">
        <v>106.6464</v>
      </c>
      <c r="N15">
        <f t="shared" si="11"/>
        <v>6.2951000000023702</v>
      </c>
      <c r="O15">
        <f t="shared" si="12"/>
        <v>44.435999999917534</v>
      </c>
      <c r="P15" s="2">
        <f t="shared" si="13"/>
        <v>3.2923755513530921E-4</v>
      </c>
      <c r="Q15">
        <f t="shared" si="14"/>
        <v>529</v>
      </c>
      <c r="R15">
        <f t="shared" si="16"/>
        <v>1.190000000000448E-2</v>
      </c>
      <c r="S15">
        <f t="shared" si="17"/>
        <v>8.3999999999844116E-2</v>
      </c>
      <c r="T15">
        <f t="shared" si="18"/>
        <v>6.2237723087960153E-7</v>
      </c>
    </row>
    <row r="16" spans="1:20" x14ac:dyDescent="0.3">
      <c r="A16">
        <v>4</v>
      </c>
      <c r="B16">
        <v>6</v>
      </c>
      <c r="C16">
        <v>9</v>
      </c>
      <c r="D16">
        <v>1.1470588235300001</v>
      </c>
      <c r="E16">
        <v>0.114705882353</v>
      </c>
      <c r="F16">
        <v>0.114705882353</v>
      </c>
      <c r="G16">
        <v>3.9788735773000003E-3</v>
      </c>
      <c r="H16">
        <v>1.3262911924299999E-3</v>
      </c>
      <c r="I16">
        <v>1.3262911924299999E-3</v>
      </c>
      <c r="J16" s="2">
        <v>5.9884288942800004E-9</v>
      </c>
      <c r="K16" s="2">
        <v>9.9807148237899893E-9</v>
      </c>
      <c r="L16" s="2">
        <v>9.9807148237899893E-9</v>
      </c>
      <c r="M16">
        <v>179.86</v>
      </c>
      <c r="N16">
        <f t="shared" si="11"/>
        <v>20.63100000001058</v>
      </c>
      <c r="O16">
        <f t="shared" si="12"/>
        <v>74.94166666652761</v>
      </c>
      <c r="P16" s="2">
        <f t="shared" si="13"/>
        <v>5.6395715185872885E-4</v>
      </c>
      <c r="Q16">
        <f t="shared" si="14"/>
        <v>529</v>
      </c>
      <c r="R16">
        <f t="shared" si="16"/>
        <v>3.9000000000019998E-2</v>
      </c>
      <c r="S16">
        <f t="shared" si="17"/>
        <v>0.14166666666640379</v>
      </c>
      <c r="T16" s="2">
        <f>P16/$Q$2</f>
        <v>1.0660815725117747E-6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2298-8492-46A5-BC50-5EDF3E4FA0CD}">
  <dimension ref="A1:T7"/>
  <sheetViews>
    <sheetView tabSelected="1" topLeftCell="B1" workbookViewId="0">
      <selection activeCell="M19" sqref="M19"/>
    </sheetView>
  </sheetViews>
  <sheetFormatPr defaultRowHeight="14.4" x14ac:dyDescent="0.3"/>
  <sheetData>
    <row r="1" spans="1:20" x14ac:dyDescent="0.3">
      <c r="A1" t="s">
        <v>0</v>
      </c>
      <c r="B1" t="s">
        <v>18</v>
      </c>
      <c r="C1" t="s">
        <v>19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29</v>
      </c>
      <c r="S1" t="s">
        <v>30</v>
      </c>
      <c r="T1" t="s">
        <v>31</v>
      </c>
    </row>
    <row r="2" spans="1:20" x14ac:dyDescent="0.3">
      <c r="A2">
        <v>1</v>
      </c>
      <c r="B2">
        <v>4</v>
      </c>
      <c r="C2">
        <v>5</v>
      </c>
      <c r="D2">
        <v>0.58823529411800002</v>
      </c>
      <c r="E2">
        <v>5.8823529411800003E-2</v>
      </c>
      <c r="F2">
        <v>5.8823529411800003E-2</v>
      </c>
      <c r="G2">
        <v>3.9788735773000003E-3</v>
      </c>
      <c r="H2">
        <v>1.3262911924299999E-3</v>
      </c>
      <c r="I2">
        <v>1.3262911924299999E-3</v>
      </c>
      <c r="J2" s="2">
        <v>5.8880641641999996E-9</v>
      </c>
      <c r="K2" s="2">
        <v>9.8134402736700003E-9</v>
      </c>
      <c r="L2" s="2">
        <v>9.8134402736700003E-9</v>
      </c>
      <c r="M2" s="1">
        <v>89.93</v>
      </c>
      <c r="N2">
        <f>M2*E2</f>
        <v>5.2900000000031744</v>
      </c>
      <c r="O2">
        <f>M2*2*PI()*50*H2</f>
        <v>37.470833333263805</v>
      </c>
      <c r="P2" s="2">
        <f>M2*2*50*PI()*K2</f>
        <v>2.7725267800874352E-4</v>
      </c>
      <c r="Q2">
        <f>(230000)^2/100000000</f>
        <v>529</v>
      </c>
      <c r="R2">
        <f>N2/$Q$2</f>
        <v>1.0000000000006001E-2</v>
      </c>
      <c r="S2">
        <f t="shared" ref="S2:T3" si="0">O2/$Q$2</f>
        <v>7.0833333333201895E-2</v>
      </c>
      <c r="T2">
        <f>0.088*2</f>
        <v>0.17599999999999999</v>
      </c>
    </row>
    <row r="3" spans="1:20" x14ac:dyDescent="0.3">
      <c r="A3">
        <v>2</v>
      </c>
      <c r="B3">
        <v>4</v>
      </c>
      <c r="C3">
        <v>6</v>
      </c>
      <c r="D3">
        <v>0.92391304347799996</v>
      </c>
      <c r="E3">
        <v>9.2391304347800005E-2</v>
      </c>
      <c r="F3" s="3">
        <v>9.2391304347800005E-2</v>
      </c>
      <c r="G3">
        <v>3.9788735773000003E-3</v>
      </c>
      <c r="H3">
        <v>1.3262911924299999E-3</v>
      </c>
      <c r="I3">
        <v>1.3262911924299999E-3</v>
      </c>
      <c r="J3" s="2">
        <v>4.8836895828299998E-9</v>
      </c>
      <c r="K3" s="2">
        <v>8.1394826380600004E-9</v>
      </c>
      <c r="L3" s="2">
        <v>8.1394826380600004E-9</v>
      </c>
      <c r="M3">
        <v>97.335999999999999</v>
      </c>
      <c r="N3">
        <f t="shared" ref="N3:N5" si="1">M3*E3</f>
        <v>8.9929999999974619</v>
      </c>
      <c r="O3">
        <f t="shared" ref="O3:O5" si="2">M3*2*PI()*50*H3</f>
        <v>40.556666666591404</v>
      </c>
      <c r="P3" s="2">
        <f t="shared" ref="P3:P5" si="3">M3*2*50*PI()*K3</f>
        <v>2.4889729048527205E-4</v>
      </c>
      <c r="Q3">
        <f t="shared" ref="Q3:Q7" si="4">(230000)^2/100000000</f>
        <v>529</v>
      </c>
      <c r="R3">
        <f t="shared" ref="R3" si="5">N3/$Q$2</f>
        <v>1.6999999999995203E-2</v>
      </c>
      <c r="S3">
        <f t="shared" si="0"/>
        <v>7.66666666665244E-2</v>
      </c>
      <c r="T3">
        <f>0.079*2</f>
        <v>0.158</v>
      </c>
    </row>
    <row r="4" spans="1:20" x14ac:dyDescent="0.3">
      <c r="A4">
        <v>3</v>
      </c>
      <c r="B4">
        <v>5</v>
      </c>
      <c r="C4">
        <v>7</v>
      </c>
      <c r="D4">
        <v>0.99378881987599998</v>
      </c>
      <c r="E4">
        <v>9.9378881987600004E-2</v>
      </c>
      <c r="F4">
        <v>9.9378881987600004E-2</v>
      </c>
      <c r="G4">
        <v>3.9788735773000003E-3</v>
      </c>
      <c r="H4">
        <v>1.3262911924299999E-3</v>
      </c>
      <c r="I4">
        <v>1.3262911924299999E-3</v>
      </c>
      <c r="J4" s="2">
        <v>4.8836895828299998E-9</v>
      </c>
      <c r="K4" s="2">
        <v>8.1394826380600004E-9</v>
      </c>
      <c r="L4" s="2">
        <v>8.1394826380600004E-9</v>
      </c>
      <c r="M4">
        <v>170.33799999999999</v>
      </c>
      <c r="N4">
        <f t="shared" si="1"/>
        <v>16.928000000003809</v>
      </c>
      <c r="O4">
        <f t="shared" si="2"/>
        <v>70.974166666534956</v>
      </c>
      <c r="P4" s="2">
        <f t="shared" si="3"/>
        <v>4.35570258349226E-4</v>
      </c>
      <c r="Q4">
        <f t="shared" si="4"/>
        <v>529</v>
      </c>
      <c r="R4">
        <f>N4/$Q$2</f>
        <v>3.2000000000007203E-2</v>
      </c>
      <c r="S4">
        <f>O4/$Q$2</f>
        <v>0.13416666666641769</v>
      </c>
      <c r="T4">
        <f>0.153</f>
        <v>0.153</v>
      </c>
    </row>
    <row r="5" spans="1:20" x14ac:dyDescent="0.3">
      <c r="A5">
        <v>4</v>
      </c>
      <c r="B5">
        <v>6</v>
      </c>
      <c r="C5">
        <v>9</v>
      </c>
      <c r="D5">
        <v>1.1470588235300001</v>
      </c>
      <c r="E5">
        <v>0.114705882353</v>
      </c>
      <c r="F5">
        <v>0.114705882353</v>
      </c>
      <c r="G5">
        <v>3.9788735773000003E-3</v>
      </c>
      <c r="H5">
        <v>1.3262911924299999E-3</v>
      </c>
      <c r="I5">
        <v>1.3262911924299999E-3</v>
      </c>
      <c r="J5" s="2">
        <v>5.9884288942800004E-9</v>
      </c>
      <c r="K5" s="2">
        <v>9.9807148237899893E-9</v>
      </c>
      <c r="L5" s="2">
        <v>9.9807148237899893E-9</v>
      </c>
      <c r="M5">
        <v>179.86</v>
      </c>
      <c r="N5">
        <f t="shared" si="1"/>
        <v>20.63100000001058</v>
      </c>
      <c r="O5">
        <f t="shared" si="2"/>
        <v>74.94166666652761</v>
      </c>
      <c r="P5" s="2">
        <f t="shared" si="3"/>
        <v>5.6395715185872885E-4</v>
      </c>
      <c r="Q5">
        <f t="shared" si="4"/>
        <v>529</v>
      </c>
      <c r="R5">
        <f t="shared" ref="R5:S5" si="6">N5/$Q$2</f>
        <v>3.9000000000019998E-2</v>
      </c>
      <c r="S5">
        <f t="shared" si="6"/>
        <v>0.14166666666640379</v>
      </c>
      <c r="T5">
        <f>0.179*2</f>
        <v>0.35799999999999998</v>
      </c>
    </row>
    <row r="6" spans="1:20" x14ac:dyDescent="0.3">
      <c r="A6">
        <v>6</v>
      </c>
      <c r="B6">
        <v>7</v>
      </c>
      <c r="C6" s="4">
        <v>8</v>
      </c>
      <c r="D6">
        <v>0.59027777777799895</v>
      </c>
      <c r="E6">
        <v>5.9027777777800002E-2</v>
      </c>
      <c r="F6">
        <v>5.9027777777800002E-2</v>
      </c>
      <c r="G6">
        <v>3.9788735773000003E-3</v>
      </c>
      <c r="H6">
        <v>1.3262911924299999E-3</v>
      </c>
      <c r="I6">
        <v>1.3262911924299999E-3</v>
      </c>
      <c r="J6" s="2">
        <v>5.8848116035100001E-9</v>
      </c>
      <c r="K6" s="2">
        <v>9.8080193391800007E-9</v>
      </c>
      <c r="L6" s="2">
        <v>9.8080193391800007E-9</v>
      </c>
      <c r="M6">
        <v>76.176000000000002</v>
      </c>
      <c r="N6">
        <f>M6*E6</f>
        <v>4.496500000001693</v>
      </c>
      <c r="O6">
        <f>M6*2*PI()*50*H6</f>
        <v>31.739999999941102</v>
      </c>
      <c r="P6" s="2">
        <f>M6*2*50*PI()*K6</f>
        <v>2.3471959672342161E-4</v>
      </c>
      <c r="Q6">
        <f t="shared" si="4"/>
        <v>529</v>
      </c>
      <c r="R6">
        <f>N6/$Q$2</f>
        <v>8.5000000000032012E-3</v>
      </c>
      <c r="S6">
        <f>O6/$Q$2</f>
        <v>5.9999999999888663E-2</v>
      </c>
      <c r="T6">
        <f>0.0745*2</f>
        <v>0.14899999999999999</v>
      </c>
    </row>
    <row r="7" spans="1:20" x14ac:dyDescent="0.3">
      <c r="A7">
        <v>5</v>
      </c>
      <c r="B7">
        <v>8</v>
      </c>
      <c r="C7">
        <v>9</v>
      </c>
      <c r="D7">
        <v>0.59027777777799895</v>
      </c>
      <c r="E7">
        <v>5.9027777777800002E-2</v>
      </c>
      <c r="F7">
        <v>5.9027777777800002E-2</v>
      </c>
      <c r="G7">
        <v>3.9788735773000003E-3</v>
      </c>
      <c r="H7">
        <v>1.3262911924299999E-3</v>
      </c>
      <c r="I7">
        <v>1.3262911924299999E-3</v>
      </c>
      <c r="J7" s="2">
        <v>5.8960959977600002E-9</v>
      </c>
      <c r="K7" s="2">
        <v>9.8268266629300004E-9</v>
      </c>
      <c r="L7" s="2">
        <v>9.8268266629300004E-9</v>
      </c>
      <c r="M7">
        <v>106.6464</v>
      </c>
      <c r="N7">
        <f>M7*E7</f>
        <v>6.2951000000023702</v>
      </c>
      <c r="O7">
        <f>M7*2*PI()*50*H7</f>
        <v>44.435999999917534</v>
      </c>
      <c r="P7" s="2">
        <f>M7*2*50*PI()*K7</f>
        <v>3.2923755513530921E-4</v>
      </c>
      <c r="Q7">
        <f t="shared" si="4"/>
        <v>529</v>
      </c>
      <c r="R7">
        <f>N7/$Q$2</f>
        <v>1.190000000000448E-2</v>
      </c>
      <c r="S7">
        <f>O7/$Q$2</f>
        <v>8.3999999999844116E-2</v>
      </c>
      <c r="T7">
        <f>0.1045*2</f>
        <v>0.20899999999999999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0514-8988-41BC-80E5-01D5270E8427}">
  <dimension ref="A1:Q7"/>
  <sheetViews>
    <sheetView workbookViewId="0">
      <selection activeCell="G15" sqref="G15"/>
    </sheetView>
  </sheetViews>
  <sheetFormatPr defaultRowHeight="14.4" x14ac:dyDescent="0.3"/>
  <cols>
    <col min="4" max="4" width="15.44140625" customWidth="1"/>
    <col min="12" max="12" width="10" bestFit="1" customWidth="1"/>
  </cols>
  <sheetData>
    <row r="1" spans="1:17" x14ac:dyDescent="0.3">
      <c r="A1" t="s">
        <v>27</v>
      </c>
      <c r="B1" t="s">
        <v>28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11</v>
      </c>
      <c r="K1" t="s">
        <v>12</v>
      </c>
      <c r="L1" t="s">
        <v>13</v>
      </c>
      <c r="M1" t="s">
        <v>14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3">
      <c r="A2">
        <v>4</v>
      </c>
      <c r="B2">
        <v>5</v>
      </c>
      <c r="C2">
        <v>89.93</v>
      </c>
      <c r="D2" s="2">
        <v>0.58799999999999997</v>
      </c>
      <c r="E2" s="2">
        <v>3.98E-3</v>
      </c>
      <c r="F2" s="2">
        <v>5.8900000000000001E-9</v>
      </c>
      <c r="G2" s="2">
        <v>5.8799999999999998E-2</v>
      </c>
      <c r="H2" s="2">
        <v>1.33E-3</v>
      </c>
      <c r="I2" s="2">
        <v>9.8099999999999998E-9</v>
      </c>
      <c r="J2">
        <f>(D2+2*G2)*$C2</f>
        <v>63.454608000000007</v>
      </c>
      <c r="K2">
        <f>(E2+2*H2)*$C2*Q2</f>
        <v>0.59713520000000009</v>
      </c>
      <c r="L2">
        <f>(F2+2*I2)*$C2*Q2</f>
        <v>2.2941143000000004E-6</v>
      </c>
      <c r="M2">
        <f>(230000)^2/100000000</f>
        <v>529</v>
      </c>
      <c r="N2">
        <f>J2/$M2</f>
        <v>0.11995200000000002</v>
      </c>
      <c r="O2" s="2">
        <f>K2/$M2</f>
        <v>1.1288000000000001E-3</v>
      </c>
      <c r="P2" s="2">
        <f>L2/$M2</f>
        <v>4.3367000000000005E-9</v>
      </c>
      <c r="Q2">
        <v>1</v>
      </c>
    </row>
    <row r="3" spans="1:17" x14ac:dyDescent="0.3">
      <c r="A3">
        <v>4</v>
      </c>
      <c r="B3">
        <v>6</v>
      </c>
      <c r="C3">
        <v>97.335999999999999</v>
      </c>
      <c r="D3" s="2">
        <v>0.92400000000000004</v>
      </c>
      <c r="E3" s="2">
        <v>3.98E-3</v>
      </c>
      <c r="F3" s="2">
        <v>4.8799999999999997E-9</v>
      </c>
      <c r="G3" s="2">
        <v>9.2399999999999996E-2</v>
      </c>
      <c r="H3" s="2">
        <v>1.33E-3</v>
      </c>
      <c r="I3" s="2">
        <v>8.1400000000000004E-9</v>
      </c>
      <c r="J3">
        <f t="shared" ref="J3:J7" si="0">(D3+2*G3)*$C3</f>
        <v>107.9261568</v>
      </c>
      <c r="K3">
        <f>(E3+2*H3)*$C3*Q3</f>
        <v>0.64631103999999995</v>
      </c>
      <c r="L3">
        <f t="shared" ref="L3:L7" si="1">(F3+2*I3)*$C3*Q3</f>
        <v>2.0596297599999997E-6</v>
      </c>
      <c r="M3">
        <f t="shared" ref="M3:M7" si="2">(230000)^2/100000000</f>
        <v>529</v>
      </c>
      <c r="N3">
        <f t="shared" ref="N3:P7" si="3">J3/$M3</f>
        <v>0.20401920000000001</v>
      </c>
      <c r="O3" s="2">
        <f t="shared" si="3"/>
        <v>1.2217599999999999E-3</v>
      </c>
      <c r="P3" s="2">
        <f t="shared" si="3"/>
        <v>3.8934399999999993E-9</v>
      </c>
      <c r="Q3">
        <v>1</v>
      </c>
    </row>
    <row r="4" spans="1:17" x14ac:dyDescent="0.3">
      <c r="A4">
        <v>5</v>
      </c>
      <c r="B4">
        <v>7</v>
      </c>
      <c r="C4">
        <v>170.33799999999999</v>
      </c>
      <c r="D4" s="2">
        <v>0.99399999999999999</v>
      </c>
      <c r="E4" s="2">
        <v>3.98E-3</v>
      </c>
      <c r="F4" s="2">
        <v>5.4100000000000001E-9</v>
      </c>
      <c r="G4" s="2">
        <v>9.9400000000000002E-2</v>
      </c>
      <c r="H4" s="2">
        <v>1.33E-3</v>
      </c>
      <c r="I4" s="2">
        <v>9.0099999999999993E-9</v>
      </c>
      <c r="J4">
        <f t="shared" si="0"/>
        <v>203.17916640000001</v>
      </c>
      <c r="K4">
        <f t="shared" ref="K4:K7" si="4">(E4+2*H4)*$C4*Q4</f>
        <v>1.13104432</v>
      </c>
      <c r="L4">
        <f>(F4+2*I4)*$C4*Q4</f>
        <v>3.9910193399999998E-6</v>
      </c>
      <c r="M4">
        <f t="shared" si="2"/>
        <v>529</v>
      </c>
      <c r="N4">
        <f t="shared" si="3"/>
        <v>0.38408160000000002</v>
      </c>
      <c r="O4" s="2">
        <f t="shared" si="3"/>
        <v>2.1380800000000001E-3</v>
      </c>
      <c r="P4" s="2">
        <f t="shared" si="3"/>
        <v>7.544459999999999E-9</v>
      </c>
      <c r="Q4">
        <v>1</v>
      </c>
    </row>
    <row r="5" spans="1:17" x14ac:dyDescent="0.3">
      <c r="A5">
        <v>6</v>
      </c>
      <c r="B5">
        <v>9</v>
      </c>
      <c r="C5">
        <v>179.86</v>
      </c>
      <c r="D5" s="2">
        <v>1.1499999999999999</v>
      </c>
      <c r="E5" s="2">
        <v>3.98E-3</v>
      </c>
      <c r="F5" s="2">
        <v>5.9900000000000002E-9</v>
      </c>
      <c r="G5" s="2">
        <v>0.115</v>
      </c>
      <c r="H5" s="2">
        <v>1.33E-3</v>
      </c>
      <c r="I5" s="2">
        <v>9.9800000000000007E-9</v>
      </c>
      <c r="J5">
        <f t="shared" si="0"/>
        <v>248.20679999999999</v>
      </c>
      <c r="K5">
        <f t="shared" si="4"/>
        <v>1.1942704000000002</v>
      </c>
      <c r="L5">
        <f t="shared" si="1"/>
        <v>4.6673670000000001E-6</v>
      </c>
      <c r="M5">
        <f t="shared" si="2"/>
        <v>529</v>
      </c>
      <c r="N5">
        <f t="shared" si="3"/>
        <v>0.46919999999999995</v>
      </c>
      <c r="O5" s="2">
        <f t="shared" si="3"/>
        <v>2.2576000000000002E-3</v>
      </c>
      <c r="P5" s="2">
        <f t="shared" si="3"/>
        <v>8.8230000000000007E-9</v>
      </c>
      <c r="Q5">
        <v>1</v>
      </c>
    </row>
    <row r="6" spans="1:17" x14ac:dyDescent="0.3">
      <c r="A6">
        <v>7</v>
      </c>
      <c r="B6">
        <v>8</v>
      </c>
      <c r="C6">
        <v>76.176000000000002</v>
      </c>
      <c r="D6" s="2">
        <v>0.59</v>
      </c>
      <c r="E6" s="2">
        <v>3.98E-3</v>
      </c>
      <c r="F6" s="2">
        <v>5.8900000000000001E-9</v>
      </c>
      <c r="G6" s="2">
        <v>5.8999999999999997E-2</v>
      </c>
      <c r="H6" s="2">
        <v>1.33E-3</v>
      </c>
      <c r="I6" s="2">
        <v>9.8099999999999998E-9</v>
      </c>
      <c r="J6">
        <f t="shared" si="0"/>
        <v>53.932608000000002</v>
      </c>
      <c r="K6">
        <f t="shared" si="4"/>
        <v>0.50580864000000003</v>
      </c>
      <c r="L6">
        <f t="shared" si="1"/>
        <v>1.94324976E-6</v>
      </c>
      <c r="M6">
        <f t="shared" si="2"/>
        <v>529</v>
      </c>
      <c r="N6">
        <f t="shared" si="3"/>
        <v>0.101952</v>
      </c>
      <c r="O6" s="2">
        <f t="shared" si="3"/>
        <v>9.5616000000000006E-4</v>
      </c>
      <c r="P6" s="2">
        <f t="shared" si="3"/>
        <v>3.6734400000000001E-9</v>
      </c>
      <c r="Q6">
        <v>1</v>
      </c>
    </row>
    <row r="7" spans="1:17" x14ac:dyDescent="0.3">
      <c r="A7">
        <v>8</v>
      </c>
      <c r="B7">
        <v>9</v>
      </c>
      <c r="C7">
        <v>106.646</v>
      </c>
      <c r="D7" s="2">
        <v>0.59</v>
      </c>
      <c r="E7" s="2">
        <v>3.98E-3</v>
      </c>
      <c r="F7" s="2">
        <v>5.8999999999999999E-9</v>
      </c>
      <c r="G7" s="2">
        <v>5.8999999999999997E-2</v>
      </c>
      <c r="H7" s="2">
        <v>1.33E-3</v>
      </c>
      <c r="I7" s="2">
        <v>9.8299999999999993E-9</v>
      </c>
      <c r="J7">
        <f t="shared" si="0"/>
        <v>75.50536799999999</v>
      </c>
      <c r="K7">
        <f t="shared" si="4"/>
        <v>0.70812944</v>
      </c>
      <c r="L7">
        <f t="shared" si="1"/>
        <v>2.7258717600000001E-6</v>
      </c>
      <c r="M7">
        <f t="shared" si="2"/>
        <v>529</v>
      </c>
      <c r="N7">
        <f t="shared" si="3"/>
        <v>0.14273226465028355</v>
      </c>
      <c r="O7" s="2">
        <f t="shared" si="3"/>
        <v>1.3386189792060491E-3</v>
      </c>
      <c r="P7" s="2">
        <f t="shared" si="3"/>
        <v>5.1528766729678644E-9</v>
      </c>
      <c r="Q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WSCC</vt:lpstr>
      <vt:lpstr>data_from_pdf</vt:lpstr>
      <vt:lpstr>Hoja1</vt:lpstr>
      <vt:lpstr>data_from_hypersim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Hypersim</dc:creator>
  <cp:lastModifiedBy>Francesca</cp:lastModifiedBy>
  <dcterms:created xsi:type="dcterms:W3CDTF">2025-01-29T12:14:16Z</dcterms:created>
  <dcterms:modified xsi:type="dcterms:W3CDTF">2025-02-13T09:52:12Z</dcterms:modified>
</cp:coreProperties>
</file>