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EMU" sheetId="1" r:id="rId4"/>
    <sheet state="visible" name="Docker" sheetId="2" r:id="rId5"/>
    <sheet state="visible" name="Comparison Qemu vs Docker (Avg)" sheetId="3" r:id="rId6"/>
    <sheet state="visible" name="Avg, Min, Max Comparison" sheetId="4" r:id="rId7"/>
  </sheets>
  <definedNames/>
  <calcPr/>
  <extLst>
    <ext uri="GoogleSheetsCustomDataVersion2">
      <go:sheetsCustomData xmlns:go="http://customooxmlschemas.google.com/" r:id="rId8" roundtripDataChecksum="Wz83zHJUgBerXfN72fPC7uiASzKOMzarxEFNA7yVByM="/>
    </ext>
  </extLst>
</workbook>
</file>

<file path=xl/sharedStrings.xml><?xml version="1.0" encoding="utf-8"?>
<sst xmlns="http://schemas.openxmlformats.org/spreadsheetml/2006/main" count="913" uniqueCount="248">
  <si>
    <t>#</t>
  </si>
  <si>
    <t>Image Type</t>
  </si>
  <si>
    <t>RAM (-m)</t>
  </si>
  <si>
    <t>CPU (-smp)</t>
  </si>
  <si>
    <t>Sysbench test mode</t>
  </si>
  <si>
    <t>Parameter</t>
  </si>
  <si>
    <t>Value</t>
  </si>
  <si>
    <t>Report</t>
  </si>
  <si>
    <t>Number of Events/second</t>
  </si>
  <si>
    <t>Total Time</t>
  </si>
  <si>
    <t>Total Number of Events</t>
  </si>
  <si>
    <t>Average Events/second</t>
  </si>
  <si>
    <t>Minimum Events/second</t>
  </si>
  <si>
    <t>Maximum Events/second</t>
  </si>
  <si>
    <t>raw</t>
  </si>
  <si>
    <t>CPU</t>
  </si>
  <si>
    <t>--cpu-max-prime</t>
  </si>
  <si>
    <t>30.0001s</t>
  </si>
  <si>
    <t>30.0009s</t>
  </si>
  <si>
    <t>30.0007s</t>
  </si>
  <si>
    <t>30.0006s</t>
  </si>
  <si>
    <t>30.0010s</t>
  </si>
  <si>
    <t>Memory</t>
  </si>
  <si>
    <t>--memory-block-size</t>
  </si>
  <si>
    <t>1G</t>
  </si>
  <si>
    <t>0.0322s</t>
  </si>
  <si>
    <t>0.0372s</t>
  </si>
  <si>
    <t>0.0392s</t>
  </si>
  <si>
    <t>0.0409s</t>
  </si>
  <si>
    <t>0.0324s</t>
  </si>
  <si>
    <t>512K</t>
  </si>
  <si>
    <t>0.0114s</t>
  </si>
  <si>
    <t>0.0228s</t>
  </si>
  <si>
    <t>0.0224s</t>
  </si>
  <si>
    <t>0.0218s</t>
  </si>
  <si>
    <t>0.0180s</t>
  </si>
  <si>
    <t>FileIO</t>
  </si>
  <si>
    <t>--file-test-mode</t>
  </si>
  <si>
    <t>Sequential Rewrite</t>
  </si>
  <si>
    <t>30.6459s</t>
  </si>
  <si>
    <t>30.0208s</t>
  </si>
  <si>
    <t>30.6389s</t>
  </si>
  <si>
    <t>30.2186s</t>
  </si>
  <si>
    <t>30.0126s</t>
  </si>
  <si>
    <t>Random Read-Write</t>
  </si>
  <si>
    <t>30.0164s</t>
  </si>
  <si>
    <t>30.0171s</t>
  </si>
  <si>
    <t>30.0133s</t>
  </si>
  <si>
    <t>30.0177s</t>
  </si>
  <si>
    <t>30.0139s</t>
  </si>
  <si>
    <t>30.0008s</t>
  </si>
  <si>
    <t>30.0002s</t>
  </si>
  <si>
    <t>30.0003s</t>
  </si>
  <si>
    <t>30.0004s</t>
  </si>
  <si>
    <t>30.0011s</t>
  </si>
  <si>
    <t>0.0210s</t>
  </si>
  <si>
    <t>0.0207s</t>
  </si>
  <si>
    <t>0.0211s</t>
  </si>
  <si>
    <t>0.0206s</t>
  </si>
  <si>
    <t>0.0215s</t>
  </si>
  <si>
    <t>0.0103s</t>
  </si>
  <si>
    <t>0.0104s</t>
  </si>
  <si>
    <t>0.0101s</t>
  </si>
  <si>
    <t>30.3838s</t>
  </si>
  <si>
    <t>30.0258s</t>
  </si>
  <si>
    <t>30.0137s</t>
  </si>
  <si>
    <t>30.0222s</t>
  </si>
  <si>
    <t>30.0178s</t>
  </si>
  <si>
    <t>30.0257s</t>
  </si>
  <si>
    <t>30.0443s</t>
  </si>
  <si>
    <t>30.0372s</t>
  </si>
  <si>
    <t>30.1546s</t>
  </si>
  <si>
    <t>30.0497s</t>
  </si>
  <si>
    <t>30.0005s</t>
  </si>
  <si>
    <t>0.0222s</t>
  </si>
  <si>
    <t>0.0220s</t>
  </si>
  <si>
    <t>0.0227s</t>
  </si>
  <si>
    <t>0.0213s</t>
  </si>
  <si>
    <t>0.0219s</t>
  </si>
  <si>
    <t>0.0108s</t>
  </si>
  <si>
    <t>0.0105s</t>
  </si>
  <si>
    <t>0.0111s</t>
  </si>
  <si>
    <t>0.0109s</t>
  </si>
  <si>
    <t>0.0113s</t>
  </si>
  <si>
    <t>30.0226s</t>
  </si>
  <si>
    <t>30.6316s</t>
  </si>
  <si>
    <t>30.2267s</t>
  </si>
  <si>
    <t>30.0435s</t>
  </si>
  <si>
    <t>30.1240s</t>
  </si>
  <si>
    <t>30.1242s</t>
  </si>
  <si>
    <t>30.8783s</t>
  </si>
  <si>
    <t>30.1304s</t>
  </si>
  <si>
    <t>30.0632s</t>
  </si>
  <si>
    <t>30.0020s</t>
  </si>
  <si>
    <t>30.0029s</t>
  </si>
  <si>
    <t>0.0248s</t>
  </si>
  <si>
    <t>0.0209s</t>
  </si>
  <si>
    <t>0.0208s</t>
  </si>
  <si>
    <t>0.0203s</t>
  </si>
  <si>
    <t>0.0112s</t>
  </si>
  <si>
    <t>0.0102s</t>
  </si>
  <si>
    <t>0.0100s</t>
  </si>
  <si>
    <t>30.4537s</t>
  </si>
  <si>
    <t>30.0204s</t>
  </si>
  <si>
    <t>30.0196s</t>
  </si>
  <si>
    <t>30.2423s</t>
  </si>
  <si>
    <t>30.8648s</t>
  </si>
  <si>
    <t>30.0231s</t>
  </si>
  <si>
    <t>30.0286s</t>
  </si>
  <si>
    <t>30.0365s</t>
  </si>
  <si>
    <t>30.0296s</t>
  </si>
  <si>
    <t>qcow2</t>
  </si>
  <si>
    <t>0.0311s</t>
  </si>
  <si>
    <t>0.0314s</t>
  </si>
  <si>
    <t>0.0335s</t>
  </si>
  <si>
    <t>0.0397s</t>
  </si>
  <si>
    <t>0.0398s</t>
  </si>
  <si>
    <t>0.0128s</t>
  </si>
  <si>
    <t>0.0251s</t>
  </si>
  <si>
    <t>0.0141s</t>
  </si>
  <si>
    <t>0.0240s</t>
  </si>
  <si>
    <t>30.0587s</t>
  </si>
  <si>
    <t>30.3531s</t>
  </si>
  <si>
    <t>30.0116s</t>
  </si>
  <si>
    <t>30.0090s</t>
  </si>
  <si>
    <t>30.0184s</t>
  </si>
  <si>
    <t>30.0135s</t>
  </si>
  <si>
    <t>30.0175s</t>
  </si>
  <si>
    <t>30.0115s</t>
  </si>
  <si>
    <t>30.0161s</t>
  </si>
  <si>
    <t>30.0146s</t>
  </si>
  <si>
    <t>0.4974s</t>
  </si>
  <si>
    <t>0.4270s</t>
  </si>
  <si>
    <t>0.1803s</t>
  </si>
  <si>
    <t>0.1185s</t>
  </si>
  <si>
    <t>0.1912s</t>
  </si>
  <si>
    <t>0.0097s</t>
  </si>
  <si>
    <t>30.0168s</t>
  </si>
  <si>
    <t>30.0754s</t>
  </si>
  <si>
    <t>30.0421s</t>
  </si>
  <si>
    <t>30.0436s</t>
  </si>
  <si>
    <t>30.0425s</t>
  </si>
  <si>
    <t>30.0586s</t>
  </si>
  <si>
    <t>30.8523s</t>
  </si>
  <si>
    <t>30.0434s</t>
  </si>
  <si>
    <t>30.0041s</t>
  </si>
  <si>
    <t>0.1108s</t>
  </si>
  <si>
    <t>0.0980s</t>
  </si>
  <si>
    <t>0.0891s</t>
  </si>
  <si>
    <t>0.0902s</t>
  </si>
  <si>
    <t>0.0918s</t>
  </si>
  <si>
    <t>0.0099s</t>
  </si>
  <si>
    <t>30.8555s</t>
  </si>
  <si>
    <t>30.0248s</t>
  </si>
  <si>
    <t>30.0278s</t>
  </si>
  <si>
    <t>30.0356s</t>
  </si>
  <si>
    <t>30.0463s</t>
  </si>
  <si>
    <t>30.0214s</t>
  </si>
  <si>
    <t>30.0621s</t>
  </si>
  <si>
    <t>30.0363s</t>
  </si>
  <si>
    <t>30.0269s</t>
  </si>
  <si>
    <t>30.0264s</t>
  </si>
  <si>
    <t>30.0040s</t>
  </si>
  <si>
    <t>0.1936s</t>
  </si>
  <si>
    <t>0.3491s</t>
  </si>
  <si>
    <t>0.5383s</t>
  </si>
  <si>
    <t>0.6544s</t>
  </si>
  <si>
    <t>0.1533s</t>
  </si>
  <si>
    <t>0.0106s</t>
  </si>
  <si>
    <t>0.0121s</t>
  </si>
  <si>
    <t>30.6167s</t>
  </si>
  <si>
    <t>30.0169s</t>
  </si>
  <si>
    <t>30.0206s</t>
  </si>
  <si>
    <t>30.8516s</t>
  </si>
  <si>
    <t>30.0456s</t>
  </si>
  <si>
    <t>30.0207s</t>
  </si>
  <si>
    <t>30.0234s</t>
  </si>
  <si>
    <t>30.0389s</t>
  </si>
  <si>
    <t>30.0259s</t>
  </si>
  <si>
    <t>30.0270s</t>
  </si>
  <si>
    <t>0.5802s</t>
  </si>
  <si>
    <t>0.0904s</t>
  </si>
  <si>
    <t>0.1058s</t>
  </si>
  <si>
    <t>0.0976s</t>
  </si>
  <si>
    <t>0.1033s</t>
  </si>
  <si>
    <t>0.0123s</t>
  </si>
  <si>
    <t>0.0122s</t>
  </si>
  <si>
    <t>0.0140s</t>
  </si>
  <si>
    <t>0.0127s</t>
  </si>
  <si>
    <t>30.0129s</t>
  </si>
  <si>
    <t>30.0633s</t>
  </si>
  <si>
    <t>30.0224s</t>
  </si>
  <si>
    <t>30.0186s</t>
  </si>
  <si>
    <t>30.0136s</t>
  </si>
  <si>
    <t>30.0154s</t>
  </si>
  <si>
    <t>30.0256s</t>
  </si>
  <si>
    <t>30.0127s</t>
  </si>
  <si>
    <t>0.3923s</t>
  </si>
  <si>
    <t>0.6141s</t>
  </si>
  <si>
    <t>0.4659s</t>
  </si>
  <si>
    <t>0.2710s</t>
  </si>
  <si>
    <t>0.1410s</t>
  </si>
  <si>
    <t>0.0110s</t>
  </si>
  <si>
    <t>0.0118s</t>
  </si>
  <si>
    <t>30.0140s</t>
  </si>
  <si>
    <t>30.0310s</t>
  </si>
  <si>
    <t>30.7368s</t>
  </si>
  <si>
    <t>30.1727s</t>
  </si>
  <si>
    <t>30.4793s</t>
  </si>
  <si>
    <t>30.0131s</t>
  </si>
  <si>
    <t>30.0620s</t>
  </si>
  <si>
    <t>30.0232s</t>
  </si>
  <si>
    <t>30.0212s</t>
  </si>
  <si>
    <t>30.0152s</t>
  </si>
  <si>
    <t>30.0018s</t>
  </si>
  <si>
    <t>0.3991s</t>
  </si>
  <si>
    <t>0.1748s</t>
  </si>
  <si>
    <t>0.2603s</t>
  </si>
  <si>
    <t>1.2023s</t>
  </si>
  <si>
    <t>0.2234s</t>
  </si>
  <si>
    <t>0.0115s</t>
  </si>
  <si>
    <t>30.0368s</t>
  </si>
  <si>
    <t>30.0437s</t>
  </si>
  <si>
    <t>30.0450s</t>
  </si>
  <si>
    <t>30.0596s</t>
  </si>
  <si>
    <t>30.1495s</t>
  </si>
  <si>
    <t>30.0534s</t>
  </si>
  <si>
    <t>30.0579s</t>
  </si>
  <si>
    <t>30.2908s</t>
  </si>
  <si>
    <t>30.0426s</t>
  </si>
  <si>
    <t>30.0613s</t>
  </si>
  <si>
    <t>30.0016s</t>
  </si>
  <si>
    <t>0.3677s</t>
  </si>
  <si>
    <t>0.1398s</t>
  </si>
  <si>
    <t>0.1216s</t>
  </si>
  <si>
    <t>0.0873s</t>
  </si>
  <si>
    <t>0.0856s</t>
  </si>
  <si>
    <t>30.3498s</t>
  </si>
  <si>
    <t>30.1732s</t>
  </si>
  <si>
    <t>30.0170s</t>
  </si>
  <si>
    <t>30.0110s</t>
  </si>
  <si>
    <t>30.0526s</t>
  </si>
  <si>
    <t>30.0467s</t>
  </si>
  <si>
    <t>30.0575s</t>
  </si>
  <si>
    <t>30.0350s</t>
  </si>
  <si>
    <t>30.0676s</t>
  </si>
  <si>
    <t>QEMU</t>
  </si>
  <si>
    <t>Docker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</si>
</sst>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</font>
    <font/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5" numFmtId="0" xfId="0" applyBorder="1" applyFont="1"/>
    <xf borderId="7" fillId="0" fontId="2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right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hidden="1" min="1" max="1" width="12.63"/>
    <col customWidth="1" min="2" max="5" width="12.63"/>
    <col customWidth="1" min="6" max="6" width="16.5"/>
    <col customWidth="1" min="7" max="7" width="1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1.0</v>
      </c>
      <c r="I1" s="3"/>
      <c r="J1" s="4"/>
      <c r="K1" s="2">
        <v>2.0</v>
      </c>
      <c r="L1" s="3"/>
      <c r="M1" s="4"/>
      <c r="N1" s="2">
        <v>3.0</v>
      </c>
      <c r="O1" s="3"/>
      <c r="P1" s="4"/>
      <c r="Q1" s="2">
        <v>4.0</v>
      </c>
      <c r="R1" s="3"/>
      <c r="S1" s="4"/>
      <c r="T1" s="2">
        <v>5.0</v>
      </c>
      <c r="U1" s="3"/>
      <c r="V1" s="4"/>
      <c r="W1" s="5" t="s">
        <v>7</v>
      </c>
      <c r="X1" s="3"/>
      <c r="Y1" s="4"/>
    </row>
    <row r="2" ht="15.75" customHeight="1">
      <c r="A2" s="6"/>
      <c r="B2" s="6"/>
      <c r="C2" s="6"/>
      <c r="D2" s="6"/>
      <c r="E2" s="6"/>
      <c r="F2" s="6"/>
      <c r="G2" s="6"/>
      <c r="H2" s="7" t="s">
        <v>8</v>
      </c>
      <c r="I2" s="7" t="s">
        <v>9</v>
      </c>
      <c r="J2" s="7" t="s">
        <v>10</v>
      </c>
      <c r="K2" s="7" t="s">
        <v>8</v>
      </c>
      <c r="L2" s="7" t="s">
        <v>9</v>
      </c>
      <c r="M2" s="7" t="s">
        <v>10</v>
      </c>
      <c r="N2" s="7" t="s">
        <v>8</v>
      </c>
      <c r="O2" s="7" t="s">
        <v>9</v>
      </c>
      <c r="P2" s="7" t="s">
        <v>10</v>
      </c>
      <c r="Q2" s="7" t="s">
        <v>8</v>
      </c>
      <c r="R2" s="7" t="s">
        <v>9</v>
      </c>
      <c r="S2" s="7" t="s">
        <v>10</v>
      </c>
      <c r="T2" s="7" t="s">
        <v>8</v>
      </c>
      <c r="U2" s="7" t="s">
        <v>9</v>
      </c>
      <c r="V2" s="7" t="s">
        <v>10</v>
      </c>
      <c r="W2" s="8" t="s">
        <v>11</v>
      </c>
      <c r="X2" s="8" t="s">
        <v>12</v>
      </c>
      <c r="Y2" s="8" t="s">
        <v>13</v>
      </c>
    </row>
    <row r="3" ht="15.75" customHeight="1">
      <c r="A3" s="9">
        <v>1.0</v>
      </c>
      <c r="B3" s="9" t="s">
        <v>14</v>
      </c>
      <c r="C3" s="9">
        <v>2.0</v>
      </c>
      <c r="D3" s="9">
        <v>2.0</v>
      </c>
      <c r="E3" s="10" t="s">
        <v>15</v>
      </c>
      <c r="F3" s="10" t="s">
        <v>16</v>
      </c>
      <c r="G3" s="11">
        <v>1000.0</v>
      </c>
      <c r="H3" s="10">
        <v>414599.52</v>
      </c>
      <c r="I3" s="10" t="s">
        <v>17</v>
      </c>
      <c r="J3" s="10">
        <v>1.2438592E7</v>
      </c>
      <c r="K3" s="10">
        <v>400219.48</v>
      </c>
      <c r="L3" s="10" t="s">
        <v>18</v>
      </c>
      <c r="M3" s="10">
        <v>1.2007921E7</v>
      </c>
      <c r="N3" s="10">
        <v>406952.41</v>
      </c>
      <c r="O3" s="10" t="s">
        <v>19</v>
      </c>
      <c r="P3" s="10">
        <v>1.2209677E7</v>
      </c>
      <c r="Q3" s="10">
        <v>394347.41</v>
      </c>
      <c r="R3" s="10" t="s">
        <v>20</v>
      </c>
      <c r="S3" s="10">
        <v>1.183143E7</v>
      </c>
      <c r="T3" s="10">
        <v>397012.55</v>
      </c>
      <c r="U3" s="10" t="s">
        <v>21</v>
      </c>
      <c r="V3" s="10">
        <v>1.1911699E7</v>
      </c>
      <c r="W3" s="12">
        <f t="shared" ref="W3:W50" si="1">AVERAGE(H3,K3,N3,Q3,T3)</f>
        <v>402626.274</v>
      </c>
      <c r="X3" s="13">
        <f t="shared" ref="X3:X50" si="2">MIN(H3,K3,N3,Q3,T3)</f>
        <v>394347.41</v>
      </c>
      <c r="Y3" s="14">
        <f t="shared" ref="Y3:Y50" si="3">MAX(H3,K3,N3,Q3,T3,W3)</f>
        <v>414599.52</v>
      </c>
    </row>
    <row r="4" ht="15.75" customHeight="1">
      <c r="A4" s="15"/>
      <c r="B4" s="15"/>
      <c r="C4" s="15"/>
      <c r="D4" s="15"/>
      <c r="E4" s="10" t="s">
        <v>15</v>
      </c>
      <c r="F4" s="10" t="s">
        <v>16</v>
      </c>
      <c r="G4" s="11">
        <v>2000.0</v>
      </c>
      <c r="H4" s="10">
        <v>161480.48</v>
      </c>
      <c r="I4" s="10" t="s">
        <v>20</v>
      </c>
      <c r="J4" s="10">
        <v>4845198.0</v>
      </c>
      <c r="K4" s="10">
        <v>159514.26</v>
      </c>
      <c r="L4" s="10" t="s">
        <v>18</v>
      </c>
      <c r="M4" s="10">
        <v>4785966.0</v>
      </c>
      <c r="N4" s="10">
        <v>154507.25</v>
      </c>
      <c r="O4" s="10" t="s">
        <v>20</v>
      </c>
      <c r="P4" s="10">
        <v>4635577.0</v>
      </c>
      <c r="Q4" s="10">
        <v>157725.69</v>
      </c>
      <c r="R4" s="10" t="s">
        <v>19</v>
      </c>
      <c r="S4" s="10">
        <v>4732256.0</v>
      </c>
      <c r="T4" s="10">
        <v>158397.35</v>
      </c>
      <c r="U4" s="10" t="s">
        <v>18</v>
      </c>
      <c r="V4" s="10">
        <v>4752420.0</v>
      </c>
      <c r="W4" s="12">
        <f t="shared" si="1"/>
        <v>158325.006</v>
      </c>
      <c r="X4" s="13">
        <f t="shared" si="2"/>
        <v>154507.25</v>
      </c>
      <c r="Y4" s="14">
        <f t="shared" si="3"/>
        <v>161480.48</v>
      </c>
    </row>
    <row r="5" ht="15.75" customHeight="1">
      <c r="A5" s="15"/>
      <c r="B5" s="15"/>
      <c r="C5" s="15"/>
      <c r="D5" s="15"/>
      <c r="E5" s="10" t="s">
        <v>22</v>
      </c>
      <c r="F5" s="10" t="s">
        <v>23</v>
      </c>
      <c r="G5" s="16" t="s">
        <v>24</v>
      </c>
      <c r="H5" s="10">
        <v>31078.8</v>
      </c>
      <c r="I5" s="10" t="s">
        <v>25</v>
      </c>
      <c r="J5" s="10">
        <v>3.0</v>
      </c>
      <c r="K5" s="10">
        <v>26435.04</v>
      </c>
      <c r="L5" s="10" t="s">
        <v>26</v>
      </c>
      <c r="M5" s="10">
        <v>1024.0</v>
      </c>
      <c r="N5" s="10">
        <v>25506.87</v>
      </c>
      <c r="O5" s="10" t="s">
        <v>27</v>
      </c>
      <c r="P5" s="10">
        <v>3.0</v>
      </c>
      <c r="Q5" s="10">
        <v>24652.12</v>
      </c>
      <c r="R5" s="10" t="s">
        <v>28</v>
      </c>
      <c r="S5" s="10">
        <v>3.0</v>
      </c>
      <c r="T5" s="10">
        <v>30536.08</v>
      </c>
      <c r="U5" s="10" t="s">
        <v>29</v>
      </c>
      <c r="V5" s="10">
        <v>3.0</v>
      </c>
      <c r="W5" s="12">
        <f t="shared" si="1"/>
        <v>27641.782</v>
      </c>
      <c r="X5" s="13">
        <f t="shared" si="2"/>
        <v>24652.12</v>
      </c>
      <c r="Y5" s="14">
        <f t="shared" si="3"/>
        <v>31078.8</v>
      </c>
    </row>
    <row r="6" ht="15.75" customHeight="1">
      <c r="A6" s="15"/>
      <c r="B6" s="15"/>
      <c r="C6" s="15"/>
      <c r="D6" s="15"/>
      <c r="E6" s="10" t="s">
        <v>22</v>
      </c>
      <c r="F6" s="10" t="s">
        <v>23</v>
      </c>
      <c r="G6" s="11" t="s">
        <v>30</v>
      </c>
      <c r="H6" s="10">
        <v>83074.83</v>
      </c>
      <c r="I6" s="10" t="s">
        <v>31</v>
      </c>
      <c r="J6" s="10">
        <v>1024.0</v>
      </c>
      <c r="K6" s="10">
        <v>43200.89</v>
      </c>
      <c r="L6" s="10" t="s">
        <v>32</v>
      </c>
      <c r="M6" s="10">
        <v>1024.0</v>
      </c>
      <c r="N6" s="10">
        <v>44281.57</v>
      </c>
      <c r="O6" s="10" t="s">
        <v>33</v>
      </c>
      <c r="P6" s="10">
        <v>1024.0</v>
      </c>
      <c r="Q6" s="10">
        <v>45598.73</v>
      </c>
      <c r="R6" s="10" t="s">
        <v>34</v>
      </c>
      <c r="S6" s="10">
        <v>1024.0</v>
      </c>
      <c r="T6" s="10">
        <v>55193.52</v>
      </c>
      <c r="U6" s="10" t="s">
        <v>35</v>
      </c>
      <c r="V6" s="10">
        <v>1024.0</v>
      </c>
      <c r="W6" s="12">
        <f t="shared" si="1"/>
        <v>54269.908</v>
      </c>
      <c r="X6" s="13">
        <f t="shared" si="2"/>
        <v>43200.89</v>
      </c>
      <c r="Y6" s="14">
        <f t="shared" si="3"/>
        <v>83074.83</v>
      </c>
    </row>
    <row r="7" ht="15.75" customHeight="1">
      <c r="A7" s="15"/>
      <c r="B7" s="15"/>
      <c r="C7" s="15"/>
      <c r="D7" s="15"/>
      <c r="E7" s="10" t="s">
        <v>36</v>
      </c>
      <c r="F7" s="10" t="s">
        <v>37</v>
      </c>
      <c r="G7" s="11" t="s">
        <v>38</v>
      </c>
      <c r="H7" s="10">
        <f>17241.68+                     22135.59</f>
        <v>39377.27</v>
      </c>
      <c r="I7" s="10" t="s">
        <v>39</v>
      </c>
      <c r="J7" s="10">
        <v>1204734.0</v>
      </c>
      <c r="K7" s="10">
        <f>  18633.56+                  23915.41</f>
        <v>42548.97</v>
      </c>
      <c r="L7" s="10" t="s">
        <v>40</v>
      </c>
      <c r="M7" s="10">
        <v>1275319.0</v>
      </c>
      <c r="N7" s="10">
        <f> 21181.59+                    27178.81</f>
        <v>48360.4</v>
      </c>
      <c r="O7" s="10" t="s">
        <v>41</v>
      </c>
      <c r="P7" s="10">
        <v>1479706.0</v>
      </c>
      <c r="Q7" s="10">
        <f>24037.84+                    30832.47</f>
        <v>54870.31</v>
      </c>
      <c r="R7" s="10" t="s">
        <v>42</v>
      </c>
      <c r="S7" s="10">
        <v>1656079.0</v>
      </c>
      <c r="T7" s="10">
        <f>28704.28+                    36808.08</f>
        <v>65512.36</v>
      </c>
      <c r="U7" s="10" t="s">
        <v>43</v>
      </c>
      <c r="V7" s="10">
        <v>1964171.0</v>
      </c>
      <c r="W7" s="12">
        <f t="shared" si="1"/>
        <v>50133.862</v>
      </c>
      <c r="X7" s="13">
        <f t="shared" si="2"/>
        <v>39377.27</v>
      </c>
      <c r="Y7" s="14">
        <f t="shared" si="3"/>
        <v>65512.36</v>
      </c>
    </row>
    <row r="8" ht="15.75" customHeight="1">
      <c r="A8" s="6"/>
      <c r="B8" s="6"/>
      <c r="C8" s="6"/>
      <c r="D8" s="6"/>
      <c r="E8" s="10" t="s">
        <v>36</v>
      </c>
      <c r="F8" s="10" t="s">
        <v>37</v>
      </c>
      <c r="G8" s="11" t="s">
        <v>44</v>
      </c>
      <c r="H8" s="10">
        <f> 16244.79+                    10829.55+       34719.59</f>
        <v>61793.93</v>
      </c>
      <c r="I8" s="10" t="s">
        <v>45</v>
      </c>
      <c r="J8" s="10">
        <v>1852817.0</v>
      </c>
      <c r="K8" s="10">
        <f> 14431.6+                    9620.79+      30853.08</f>
        <v>54905.47</v>
      </c>
      <c r="L8" s="10" t="s">
        <v>46</v>
      </c>
      <c r="M8" s="10">
        <v>1646094.0</v>
      </c>
      <c r="N8" s="10">
        <f> 15521.97+                   10347.66+      33179.35</f>
        <v>59048.98</v>
      </c>
      <c r="O8" s="10" t="s">
        <v>47</v>
      </c>
      <c r="P8" s="10">
        <v>1770239.0</v>
      </c>
      <c r="Q8" s="10">
        <f> 15608.74+                    10405.55+         33362.51
</f>
        <v>59376.8</v>
      </c>
      <c r="R8" s="10" t="s">
        <v>48</v>
      </c>
      <c r="S8" s="10">
        <v>1780332.0</v>
      </c>
      <c r="T8" s="10">
        <f>14109.9+                    9406.29+        30167.5
</f>
        <v>53683.69</v>
      </c>
      <c r="U8" s="10" t="s">
        <v>49</v>
      </c>
      <c r="V8" s="10">
        <v>1609258.0</v>
      </c>
      <c r="W8" s="12">
        <f t="shared" si="1"/>
        <v>57761.774</v>
      </c>
      <c r="X8" s="13">
        <f t="shared" si="2"/>
        <v>53683.69</v>
      </c>
      <c r="Y8" s="14">
        <f t="shared" si="3"/>
        <v>61793.93</v>
      </c>
    </row>
    <row r="9" ht="15.75" customHeight="1">
      <c r="A9" s="9">
        <v>2.0</v>
      </c>
      <c r="B9" s="9" t="s">
        <v>14</v>
      </c>
      <c r="C9" s="9">
        <v>2.0</v>
      </c>
      <c r="D9" s="9">
        <v>3.0</v>
      </c>
      <c r="E9" s="10" t="s">
        <v>15</v>
      </c>
      <c r="F9" s="10" t="s">
        <v>16</v>
      </c>
      <c r="G9" s="11">
        <v>1000.0</v>
      </c>
      <c r="H9" s="10">
        <v>395627.86</v>
      </c>
      <c r="I9" s="10" t="s">
        <v>50</v>
      </c>
      <c r="J9" s="10" t="s">
        <v>50</v>
      </c>
      <c r="K9" s="10">
        <v>400000.38</v>
      </c>
      <c r="L9" s="10" t="s">
        <v>17</v>
      </c>
      <c r="M9" s="10">
        <v>1.200031E7</v>
      </c>
      <c r="N9" s="10">
        <v>387199.58</v>
      </c>
      <c r="O9" s="10" t="s">
        <v>18</v>
      </c>
      <c r="P9" s="10">
        <v>1.1616758E7</v>
      </c>
      <c r="Q9" s="10">
        <v>398744.02</v>
      </c>
      <c r="R9" s="10" t="s">
        <v>51</v>
      </c>
      <c r="S9" s="10">
        <v>1.1962624E7</v>
      </c>
      <c r="T9" s="10">
        <v>394938.22</v>
      </c>
      <c r="U9" s="10" t="s">
        <v>50</v>
      </c>
      <c r="V9" s="10">
        <v>1.1848846E7</v>
      </c>
      <c r="W9" s="12">
        <f t="shared" si="1"/>
        <v>395302.012</v>
      </c>
      <c r="X9" s="13">
        <f t="shared" si="2"/>
        <v>387199.58</v>
      </c>
      <c r="Y9" s="14">
        <f t="shared" si="3"/>
        <v>400000.38</v>
      </c>
    </row>
    <row r="10" ht="15.75" customHeight="1">
      <c r="A10" s="15"/>
      <c r="B10" s="15"/>
      <c r="C10" s="15"/>
      <c r="D10" s="15"/>
      <c r="E10" s="10" t="s">
        <v>15</v>
      </c>
      <c r="F10" s="10" t="s">
        <v>16</v>
      </c>
      <c r="G10" s="11">
        <v>2000.0</v>
      </c>
      <c r="H10" s="10">
        <v>154029.31</v>
      </c>
      <c r="I10" s="10" t="s">
        <v>52</v>
      </c>
      <c r="J10" s="10">
        <v>4621044.0</v>
      </c>
      <c r="K10" s="10">
        <v>149704.34</v>
      </c>
      <c r="L10" s="10" t="s">
        <v>53</v>
      </c>
      <c r="M10" s="10">
        <v>4491266.0</v>
      </c>
      <c r="N10" s="10">
        <v>134986.33</v>
      </c>
      <c r="O10" s="10" t="s">
        <v>54</v>
      </c>
      <c r="P10" s="10">
        <v>4049902.0</v>
      </c>
      <c r="Q10" s="10">
        <v>143879.73</v>
      </c>
      <c r="R10" s="10" t="s">
        <v>19</v>
      </c>
      <c r="S10" s="10">
        <v>4316715.0</v>
      </c>
      <c r="T10" s="10">
        <v>141835.12</v>
      </c>
      <c r="U10" s="10" t="s">
        <v>50</v>
      </c>
      <c r="V10" s="10">
        <v>4255292.0</v>
      </c>
      <c r="W10" s="12">
        <f t="shared" si="1"/>
        <v>144886.966</v>
      </c>
      <c r="X10" s="13">
        <f t="shared" si="2"/>
        <v>134986.33</v>
      </c>
      <c r="Y10" s="14">
        <f t="shared" si="3"/>
        <v>154029.31</v>
      </c>
    </row>
    <row r="11" ht="15.75" customHeight="1">
      <c r="A11" s="15"/>
      <c r="B11" s="15"/>
      <c r="C11" s="15"/>
      <c r="D11" s="15"/>
      <c r="E11" s="10" t="s">
        <v>22</v>
      </c>
      <c r="F11" s="10" t="s">
        <v>23</v>
      </c>
      <c r="G11" s="16" t="s">
        <v>24</v>
      </c>
      <c r="H11" s="10">
        <v>47332.18</v>
      </c>
      <c r="I11" s="10" t="s">
        <v>55</v>
      </c>
      <c r="J11" s="10">
        <v>3.0</v>
      </c>
      <c r="K11" s="10">
        <v>47671.44</v>
      </c>
      <c r="L11" s="10" t="s">
        <v>56</v>
      </c>
      <c r="M11" s="10">
        <v>3.0</v>
      </c>
      <c r="N11" s="10">
        <v>46496.13</v>
      </c>
      <c r="O11" s="10" t="s">
        <v>57</v>
      </c>
      <c r="P11" s="10">
        <v>1024.0</v>
      </c>
      <c r="Q11" s="10">
        <v>47735.05</v>
      </c>
      <c r="R11" s="10" t="s">
        <v>58</v>
      </c>
      <c r="S11" s="10">
        <v>3.0</v>
      </c>
      <c r="T11" s="10">
        <v>46775.69</v>
      </c>
      <c r="U11" s="10" t="s">
        <v>59</v>
      </c>
      <c r="V11" s="10">
        <v>3.0</v>
      </c>
      <c r="W11" s="12">
        <f t="shared" si="1"/>
        <v>47202.098</v>
      </c>
      <c r="X11" s="13">
        <f t="shared" si="2"/>
        <v>46496.13</v>
      </c>
      <c r="Y11" s="14">
        <f t="shared" si="3"/>
        <v>47735.05</v>
      </c>
    </row>
    <row r="12" ht="15.75" customHeight="1">
      <c r="A12" s="15"/>
      <c r="B12" s="15"/>
      <c r="C12" s="15"/>
      <c r="D12" s="15"/>
      <c r="E12" s="10" t="s">
        <v>22</v>
      </c>
      <c r="F12" s="10" t="s">
        <v>23</v>
      </c>
      <c r="G12" s="11" t="s">
        <v>30</v>
      </c>
      <c r="H12" s="10">
        <v>94282.29</v>
      </c>
      <c r="I12" s="10" t="s">
        <v>60</v>
      </c>
      <c r="J12" s="10">
        <v>1024.0</v>
      </c>
      <c r="K12" s="10">
        <v>90567.61</v>
      </c>
      <c r="L12" s="10" t="s">
        <v>61</v>
      </c>
      <c r="M12" s="10">
        <v>1024.0</v>
      </c>
      <c r="N12" s="10">
        <v>97144.94</v>
      </c>
      <c r="O12" s="10" t="s">
        <v>62</v>
      </c>
      <c r="P12" s="10">
        <v>1024.0</v>
      </c>
      <c r="Q12" s="10">
        <v>94712.52</v>
      </c>
      <c r="R12" s="10" t="s">
        <v>61</v>
      </c>
      <c r="S12" s="10">
        <v>1024.0</v>
      </c>
      <c r="T12" s="10">
        <v>94609.33</v>
      </c>
      <c r="U12" s="10" t="s">
        <v>61</v>
      </c>
      <c r="V12" s="10">
        <v>1024.0</v>
      </c>
      <c r="W12" s="12">
        <f t="shared" si="1"/>
        <v>94263.338</v>
      </c>
      <c r="X12" s="13">
        <f t="shared" si="2"/>
        <v>90567.61</v>
      </c>
      <c r="Y12" s="14">
        <f t="shared" si="3"/>
        <v>97144.94</v>
      </c>
    </row>
    <row r="13" ht="15.75" customHeight="1">
      <c r="A13" s="15"/>
      <c r="B13" s="15"/>
      <c r="C13" s="15"/>
      <c r="D13" s="15"/>
      <c r="E13" s="10" t="s">
        <v>36</v>
      </c>
      <c r="F13" s="10" t="s">
        <v>37</v>
      </c>
      <c r="G13" s="11" t="s">
        <v>38</v>
      </c>
      <c r="H13" s="10">
        <f>10179.64+                    13097.27</f>
        <v>23276.91</v>
      </c>
      <c r="I13" s="10" t="s">
        <v>63</v>
      </c>
      <c r="J13" s="10">
        <v>705202.0</v>
      </c>
      <c r="K13" s="10">
        <f>  9929.25+                    12776.03</f>
        <v>22705.28</v>
      </c>
      <c r="L13" s="10" t="s">
        <v>64</v>
      </c>
      <c r="M13" s="10">
        <v>679706.0</v>
      </c>
      <c r="N13" s="10">
        <f> 16892+                   21688.93</f>
        <v>38580.93</v>
      </c>
      <c r="O13" s="10" t="s">
        <v>65</v>
      </c>
      <c r="P13" s="10">
        <v>1155928.0</v>
      </c>
      <c r="Q13" s="10">
        <f>18955.74+                   24330.7</f>
        <v>43286.44</v>
      </c>
      <c r="R13" s="10" t="s">
        <v>66</v>
      </c>
      <c r="S13" s="10">
        <v>1297522.0</v>
      </c>
      <c r="T13" s="10">
        <f> 19342.27+                    24825.39</f>
        <v>44167.66</v>
      </c>
      <c r="U13" s="10" t="s">
        <v>67</v>
      </c>
      <c r="V13" s="10">
        <v>1323790.0</v>
      </c>
      <c r="W13" s="12">
        <f t="shared" si="1"/>
        <v>34403.444</v>
      </c>
      <c r="X13" s="13">
        <f t="shared" si="2"/>
        <v>22705.28</v>
      </c>
      <c r="Y13" s="14">
        <f t="shared" si="3"/>
        <v>44167.66</v>
      </c>
    </row>
    <row r="14" ht="15.75" customHeight="1">
      <c r="A14" s="6"/>
      <c r="B14" s="6"/>
      <c r="C14" s="6"/>
      <c r="D14" s="6"/>
      <c r="E14" s="10" t="s">
        <v>36</v>
      </c>
      <c r="F14" s="10" t="s">
        <v>37</v>
      </c>
      <c r="G14" s="11" t="s">
        <v>44</v>
      </c>
      <c r="H14" s="10">
        <f>5629.12+                   3752.83+ 12076.2</f>
        <v>21458.15</v>
      </c>
      <c r="I14" s="10" t="s">
        <v>68</v>
      </c>
      <c r="J14" s="10" t="s">
        <v>68</v>
      </c>
      <c r="K14" s="10">
        <f>5274.25+                   3515.95+         11316.46</f>
        <v>20106.66</v>
      </c>
      <c r="L14" s="10" t="s">
        <v>69</v>
      </c>
      <c r="M14" s="10">
        <v>602053.0</v>
      </c>
      <c r="N14" s="10">
        <f> 2834.58+                   1889.5+      6111.11</f>
        <v>10835.19</v>
      </c>
      <c r="O14" s="10" t="s">
        <v>70</v>
      </c>
      <c r="P14" s="10">
        <v>323415.0</v>
      </c>
      <c r="Q14" s="10">
        <f> 2708.11+                   1805.24+         5841.27</f>
        <v>10354.62</v>
      </c>
      <c r="R14" s="10" t="s">
        <v>71</v>
      </c>
      <c r="S14" s="10">
        <v>310195.0</v>
      </c>
      <c r="T14" s="10">
        <f>2581.85+                 1720.95+  5572.04</f>
        <v>9874.84</v>
      </c>
      <c r="U14" s="10" t="s">
        <v>72</v>
      </c>
      <c r="V14" s="10">
        <v>294693.0</v>
      </c>
      <c r="W14" s="12">
        <f t="shared" si="1"/>
        <v>14525.892</v>
      </c>
      <c r="X14" s="13">
        <f t="shared" si="2"/>
        <v>9874.84</v>
      </c>
      <c r="Y14" s="14">
        <f t="shared" si="3"/>
        <v>21458.15</v>
      </c>
    </row>
    <row r="15" ht="15.75" customHeight="1">
      <c r="A15" s="9">
        <v>3.0</v>
      </c>
      <c r="B15" s="9" t="s">
        <v>14</v>
      </c>
      <c r="C15" s="9">
        <v>3.0</v>
      </c>
      <c r="D15" s="9">
        <v>2.0</v>
      </c>
      <c r="E15" s="10" t="s">
        <v>15</v>
      </c>
      <c r="F15" s="10" t="s">
        <v>16</v>
      </c>
      <c r="G15" s="11">
        <v>1000.0</v>
      </c>
      <c r="H15" s="10">
        <v>397555.07</v>
      </c>
      <c r="I15" s="10" t="s">
        <v>18</v>
      </c>
      <c r="J15" s="10">
        <v>1.1927596E7</v>
      </c>
      <c r="K15" s="10">
        <v>398040.45</v>
      </c>
      <c r="L15" s="10" t="s">
        <v>18</v>
      </c>
      <c r="M15" s="10">
        <v>1.1942074E7</v>
      </c>
      <c r="N15" s="10">
        <v>389953.09</v>
      </c>
      <c r="O15" s="10" t="s">
        <v>20</v>
      </c>
      <c r="P15" s="10">
        <v>1.1699254E7</v>
      </c>
      <c r="Q15" s="10">
        <v>366924.22</v>
      </c>
      <c r="R15" s="10" t="s">
        <v>21</v>
      </c>
      <c r="S15" s="10">
        <v>1.1008444E7</v>
      </c>
      <c r="T15" s="10">
        <v>382744.54</v>
      </c>
      <c r="U15" s="10" t="s">
        <v>18</v>
      </c>
      <c r="V15" s="10">
        <v>1.1483692E7</v>
      </c>
      <c r="W15" s="12">
        <f t="shared" si="1"/>
        <v>387043.474</v>
      </c>
      <c r="X15" s="13">
        <f t="shared" si="2"/>
        <v>366924.22</v>
      </c>
      <c r="Y15" s="14">
        <f t="shared" si="3"/>
        <v>398040.45</v>
      </c>
    </row>
    <row r="16" ht="15.75" customHeight="1">
      <c r="A16" s="15"/>
      <c r="B16" s="15"/>
      <c r="C16" s="15"/>
      <c r="D16" s="15"/>
      <c r="E16" s="10" t="s">
        <v>15</v>
      </c>
      <c r="F16" s="10" t="s">
        <v>16</v>
      </c>
      <c r="G16" s="11">
        <v>2000.0</v>
      </c>
      <c r="H16" s="10">
        <v>152525.85</v>
      </c>
      <c r="I16" s="10" t="s">
        <v>73</v>
      </c>
      <c r="J16" s="10">
        <v>4576143.0</v>
      </c>
      <c r="K16" s="10">
        <v>148664.77</v>
      </c>
      <c r="L16" s="10" t="s">
        <v>20</v>
      </c>
      <c r="M16" s="10">
        <v>4460228.0</v>
      </c>
      <c r="N16" s="10">
        <v>150582.38</v>
      </c>
      <c r="O16" s="10" t="s">
        <v>53</v>
      </c>
      <c r="P16" s="10">
        <v>4517749.0</v>
      </c>
      <c r="Q16" s="10">
        <v>149961.58</v>
      </c>
      <c r="R16" s="10" t="s">
        <v>18</v>
      </c>
      <c r="S16" s="10">
        <v>4499184.0</v>
      </c>
      <c r="T16" s="10">
        <v>144019.98</v>
      </c>
      <c r="U16" s="10" t="s">
        <v>18</v>
      </c>
      <c r="V16" s="10">
        <v>4320913.0</v>
      </c>
      <c r="W16" s="12">
        <f t="shared" si="1"/>
        <v>149150.912</v>
      </c>
      <c r="X16" s="13">
        <f t="shared" si="2"/>
        <v>144019.98</v>
      </c>
      <c r="Y16" s="14">
        <f t="shared" si="3"/>
        <v>152525.85</v>
      </c>
    </row>
    <row r="17" ht="15.75" customHeight="1">
      <c r="A17" s="15"/>
      <c r="B17" s="15"/>
      <c r="C17" s="15"/>
      <c r="D17" s="15"/>
      <c r="E17" s="10" t="s">
        <v>22</v>
      </c>
      <c r="F17" s="10" t="s">
        <v>23</v>
      </c>
      <c r="G17" s="16" t="s">
        <v>24</v>
      </c>
      <c r="H17" s="10">
        <v>32561.52</v>
      </c>
      <c r="I17" s="10" t="s">
        <v>74</v>
      </c>
      <c r="J17" s="10">
        <v>3.0</v>
      </c>
      <c r="K17" s="10">
        <v>44997.06</v>
      </c>
      <c r="L17" s="10" t="s">
        <v>75</v>
      </c>
      <c r="M17" s="10">
        <v>3.0</v>
      </c>
      <c r="N17" s="10">
        <v>43436.37</v>
      </c>
      <c r="O17" s="10" t="s">
        <v>76</v>
      </c>
      <c r="P17" s="10">
        <v>1024.0</v>
      </c>
      <c r="Q17" s="10">
        <v>46342.95</v>
      </c>
      <c r="R17" s="10" t="s">
        <v>77</v>
      </c>
      <c r="S17" s="10">
        <v>3.0</v>
      </c>
      <c r="T17" s="10">
        <v>45081.43</v>
      </c>
      <c r="U17" s="10" t="s">
        <v>78</v>
      </c>
      <c r="V17" s="10">
        <v>3.0</v>
      </c>
      <c r="W17" s="12">
        <f t="shared" si="1"/>
        <v>42483.866</v>
      </c>
      <c r="X17" s="13">
        <f t="shared" si="2"/>
        <v>32561.52</v>
      </c>
      <c r="Y17" s="14">
        <f t="shared" si="3"/>
        <v>46342.95</v>
      </c>
    </row>
    <row r="18" ht="15.75" customHeight="1">
      <c r="A18" s="15"/>
      <c r="B18" s="15"/>
      <c r="C18" s="15"/>
      <c r="D18" s="15"/>
      <c r="E18" s="10" t="s">
        <v>22</v>
      </c>
      <c r="F18" s="10" t="s">
        <v>23</v>
      </c>
      <c r="G18" s="11" t="s">
        <v>30</v>
      </c>
      <c r="H18" s="10">
        <v>91309.49</v>
      </c>
      <c r="I18" s="10" t="s">
        <v>79</v>
      </c>
      <c r="J18" s="10">
        <v>1024.0</v>
      </c>
      <c r="K18" s="10">
        <v>90340.37</v>
      </c>
      <c r="L18" s="10" t="s">
        <v>80</v>
      </c>
      <c r="M18" s="10">
        <v>1024.0</v>
      </c>
      <c r="N18" s="10">
        <v>72463.9</v>
      </c>
      <c r="O18" s="10" t="s">
        <v>81</v>
      </c>
      <c r="P18" s="10">
        <v>1024.0</v>
      </c>
      <c r="Q18" s="10">
        <v>88680.27</v>
      </c>
      <c r="R18" s="10" t="s">
        <v>82</v>
      </c>
      <c r="S18" s="10">
        <v>1024.0</v>
      </c>
      <c r="T18" s="10">
        <v>85320.71</v>
      </c>
      <c r="U18" s="10" t="s">
        <v>83</v>
      </c>
      <c r="V18" s="10">
        <v>1024.0</v>
      </c>
      <c r="W18" s="12">
        <f t="shared" si="1"/>
        <v>85622.948</v>
      </c>
      <c r="X18" s="13">
        <f t="shared" si="2"/>
        <v>72463.9</v>
      </c>
      <c r="Y18" s="14">
        <f t="shared" si="3"/>
        <v>91309.49</v>
      </c>
    </row>
    <row r="19" ht="15.75" customHeight="1">
      <c r="A19" s="15"/>
      <c r="B19" s="15"/>
      <c r="C19" s="15"/>
      <c r="D19" s="15"/>
      <c r="E19" s="10" t="s">
        <v>36</v>
      </c>
      <c r="F19" s="10" t="s">
        <v>37</v>
      </c>
      <c r="G19" s="11" t="s">
        <v>38</v>
      </c>
      <c r="H19" s="10">
        <f>12194.01+                  15674.78</f>
        <v>27868.79</v>
      </c>
      <c r="I19" s="10" t="s">
        <v>84</v>
      </c>
      <c r="J19" s="10">
        <v>834655.0</v>
      </c>
      <c r="K19" s="10">
        <f>10890.43+                     14002.66</f>
        <v>24893.09</v>
      </c>
      <c r="L19" s="10" t="s">
        <v>85</v>
      </c>
      <c r="M19" s="10">
        <v>760487.0</v>
      </c>
      <c r="N19" s="10">
        <f> 11291.06+                  14516.37</f>
        <v>25807.43</v>
      </c>
      <c r="O19" s="10" t="s">
        <v>86</v>
      </c>
      <c r="P19" s="10">
        <v>778045.0</v>
      </c>
      <c r="Q19" s="10">
        <f>  11157.08+                    14346.06</f>
        <v>25503.14</v>
      </c>
      <c r="R19" s="10" t="s">
        <v>45</v>
      </c>
      <c r="S19" s="10">
        <v>763475.0</v>
      </c>
      <c r="T19" s="10">
        <f> 9722.36+                    12512.79</f>
        <v>22235.15</v>
      </c>
      <c r="U19" s="10" t="s">
        <v>87</v>
      </c>
      <c r="V19" s="10">
        <v>665988.0</v>
      </c>
      <c r="W19" s="12">
        <f t="shared" si="1"/>
        <v>25261.52</v>
      </c>
      <c r="X19" s="13">
        <f t="shared" si="2"/>
        <v>22235.15</v>
      </c>
      <c r="Y19" s="14">
        <f t="shared" si="3"/>
        <v>27868.79</v>
      </c>
    </row>
    <row r="20" ht="15.75" customHeight="1">
      <c r="A20" s="6"/>
      <c r="B20" s="6"/>
      <c r="C20" s="6"/>
      <c r="D20" s="6"/>
      <c r="E20" s="10" t="s">
        <v>36</v>
      </c>
      <c r="F20" s="10" t="s">
        <v>37</v>
      </c>
      <c r="G20" s="11" t="s">
        <v>44</v>
      </c>
      <c r="H20" s="10">
        <f> 9086.14+                    6057.34+   19447.86</f>
        <v>34591.34</v>
      </c>
      <c r="I20" s="10" t="s">
        <v>88</v>
      </c>
      <c r="J20" s="10">
        <v>1039997.0</v>
      </c>
      <c r="K20" s="10">
        <f>6839.66+                   4559.66+ 14655.43
</f>
        <v>26054.75</v>
      </c>
      <c r="L20" s="10" t="s">
        <v>89</v>
      </c>
      <c r="M20" s="10">
        <v>782841.0</v>
      </c>
      <c r="N20" s="10">
        <f>6740.51+                   4493.62+      14445.11</f>
        <v>25679.24</v>
      </c>
      <c r="O20" s="10" t="s">
        <v>90</v>
      </c>
      <c r="P20" s="10">
        <v>790904.0</v>
      </c>
      <c r="Q20" s="10">
        <f>6919.32+                    4612.88+   14828.28</f>
        <v>26360.48</v>
      </c>
      <c r="R20" s="10" t="s">
        <v>91</v>
      </c>
      <c r="S20" s="10">
        <v>792273.0</v>
      </c>
      <c r="T20" s="10">
        <f> 6743.79+                     4495.75+         14453.03</f>
        <v>25692.57</v>
      </c>
      <c r="U20" s="10" t="s">
        <v>92</v>
      </c>
      <c r="V20" s="10">
        <v>770361.0</v>
      </c>
      <c r="W20" s="12">
        <f t="shared" si="1"/>
        <v>27675.676</v>
      </c>
      <c r="X20" s="13">
        <f t="shared" si="2"/>
        <v>25679.24</v>
      </c>
      <c r="Y20" s="14">
        <f t="shared" si="3"/>
        <v>34591.34</v>
      </c>
    </row>
    <row r="21" ht="15.75" customHeight="1">
      <c r="A21" s="9">
        <v>4.0</v>
      </c>
      <c r="B21" s="9" t="s">
        <v>14</v>
      </c>
      <c r="C21" s="9">
        <v>3.0</v>
      </c>
      <c r="D21" s="9">
        <v>3.0</v>
      </c>
      <c r="E21" s="10" t="s">
        <v>15</v>
      </c>
      <c r="F21" s="10" t="s">
        <v>16</v>
      </c>
      <c r="G21" s="11">
        <v>1000.0</v>
      </c>
      <c r="H21" s="10">
        <v>394927.06</v>
      </c>
      <c r="I21" s="10" t="s">
        <v>51</v>
      </c>
      <c r="J21" s="10">
        <v>1.184815E7</v>
      </c>
      <c r="K21" s="10">
        <v>392807.93</v>
      </c>
      <c r="L21" s="10" t="s">
        <v>19</v>
      </c>
      <c r="M21" s="10">
        <v>1.1785051E7</v>
      </c>
      <c r="N21" s="10">
        <v>391633.76</v>
      </c>
      <c r="O21" s="10" t="s">
        <v>20</v>
      </c>
      <c r="P21" s="10">
        <v>1.174967E7</v>
      </c>
      <c r="Q21" s="10">
        <v>391304.15</v>
      </c>
      <c r="R21" s="10" t="s">
        <v>54</v>
      </c>
      <c r="S21" s="10">
        <v>1.1740128E7</v>
      </c>
      <c r="T21" s="10">
        <v>388837.99</v>
      </c>
      <c r="U21" s="10" t="s">
        <v>21</v>
      </c>
      <c r="V21" s="10">
        <v>1.1666296E7</v>
      </c>
      <c r="W21" s="12">
        <f t="shared" si="1"/>
        <v>391902.178</v>
      </c>
      <c r="X21" s="13">
        <f t="shared" si="2"/>
        <v>388837.99</v>
      </c>
      <c r="Y21" s="14">
        <f t="shared" si="3"/>
        <v>394927.06</v>
      </c>
    </row>
    <row r="22" ht="15.75" customHeight="1">
      <c r="A22" s="15"/>
      <c r="B22" s="15"/>
      <c r="C22" s="15"/>
      <c r="D22" s="15"/>
      <c r="E22" s="10" t="s">
        <v>15</v>
      </c>
      <c r="F22" s="10" t="s">
        <v>16</v>
      </c>
      <c r="G22" s="11">
        <v>2000.0</v>
      </c>
      <c r="H22" s="10">
        <v>152414.24</v>
      </c>
      <c r="I22" s="10" t="s">
        <v>20</v>
      </c>
      <c r="J22" s="10">
        <v>4572790.0</v>
      </c>
      <c r="K22" s="10">
        <v>151616.47</v>
      </c>
      <c r="L22" s="10" t="s">
        <v>93</v>
      </c>
      <c r="M22" s="10">
        <v>4549360.0</v>
      </c>
      <c r="N22" s="10">
        <v>149382.24</v>
      </c>
      <c r="O22" s="10" t="s">
        <v>54</v>
      </c>
      <c r="P22" s="10">
        <v>4481868.0</v>
      </c>
      <c r="Q22" s="10">
        <v>152362.55</v>
      </c>
      <c r="R22" s="10" t="s">
        <v>50</v>
      </c>
      <c r="S22" s="10">
        <v>4571244.0</v>
      </c>
      <c r="T22" s="10">
        <v>144014.14</v>
      </c>
      <c r="U22" s="10" t="s">
        <v>94</v>
      </c>
      <c r="V22" s="10">
        <v>4321922.0</v>
      </c>
      <c r="W22" s="12">
        <f t="shared" si="1"/>
        <v>149957.928</v>
      </c>
      <c r="X22" s="13">
        <f t="shared" si="2"/>
        <v>144014.14</v>
      </c>
      <c r="Y22" s="14">
        <f t="shared" si="3"/>
        <v>152414.24</v>
      </c>
    </row>
    <row r="23" ht="15.75" customHeight="1">
      <c r="A23" s="15"/>
      <c r="B23" s="15"/>
      <c r="C23" s="15"/>
      <c r="D23" s="15"/>
      <c r="E23" s="10" t="s">
        <v>22</v>
      </c>
      <c r="F23" s="10" t="s">
        <v>23</v>
      </c>
      <c r="G23" s="16" t="s">
        <v>24</v>
      </c>
      <c r="H23" s="10">
        <v>35537.68</v>
      </c>
      <c r="I23" s="10" t="s">
        <v>95</v>
      </c>
      <c r="J23" s="10">
        <v>3.0</v>
      </c>
      <c r="K23" s="10">
        <v>46726.95</v>
      </c>
      <c r="L23" s="10" t="s">
        <v>57</v>
      </c>
      <c r="M23" s="10">
        <v>3.0</v>
      </c>
      <c r="N23" s="10">
        <v>47306.66</v>
      </c>
      <c r="O23" s="10" t="s">
        <v>96</v>
      </c>
      <c r="P23" s="10">
        <v>3.0</v>
      </c>
      <c r="Q23" s="10">
        <v>47413.63</v>
      </c>
      <c r="R23" s="10" t="s">
        <v>97</v>
      </c>
      <c r="S23" s="10">
        <v>3.0</v>
      </c>
      <c r="T23" s="10">
        <v>47937.27</v>
      </c>
      <c r="U23" s="10" t="s">
        <v>98</v>
      </c>
      <c r="V23" s="10">
        <v>3.0</v>
      </c>
      <c r="W23" s="12">
        <f t="shared" si="1"/>
        <v>44984.438</v>
      </c>
      <c r="X23" s="13">
        <f t="shared" si="2"/>
        <v>35537.68</v>
      </c>
      <c r="Y23" s="14">
        <f t="shared" si="3"/>
        <v>47937.27</v>
      </c>
    </row>
    <row r="24" ht="15.75" customHeight="1">
      <c r="A24" s="15"/>
      <c r="B24" s="15"/>
      <c r="C24" s="15"/>
      <c r="D24" s="15"/>
      <c r="E24" s="10" t="s">
        <v>22</v>
      </c>
      <c r="F24" s="10" t="s">
        <v>23</v>
      </c>
      <c r="G24" s="11" t="s">
        <v>30</v>
      </c>
      <c r="H24" s="10">
        <v>90033.64</v>
      </c>
      <c r="I24" s="10" t="s">
        <v>80</v>
      </c>
      <c r="J24" s="10">
        <v>1024.0</v>
      </c>
      <c r="K24" s="10">
        <v>88879.67</v>
      </c>
      <c r="L24" s="10" t="s">
        <v>81</v>
      </c>
      <c r="M24" s="10">
        <v>1024.0</v>
      </c>
      <c r="N24" s="10">
        <v>85628.04</v>
      </c>
      <c r="O24" s="10" t="s">
        <v>99</v>
      </c>
      <c r="P24" s="10">
        <v>1024.0</v>
      </c>
      <c r="Q24" s="10">
        <v>95933.86</v>
      </c>
      <c r="R24" s="10" t="s">
        <v>100</v>
      </c>
      <c r="S24" s="10">
        <v>1024.0</v>
      </c>
      <c r="T24" s="10">
        <v>98525.71</v>
      </c>
      <c r="U24" s="10" t="s">
        <v>101</v>
      </c>
      <c r="V24" s="10">
        <v>1024.0</v>
      </c>
      <c r="W24" s="12">
        <f t="shared" si="1"/>
        <v>91800.184</v>
      </c>
      <c r="X24" s="13">
        <f t="shared" si="2"/>
        <v>85628.04</v>
      </c>
      <c r="Y24" s="14">
        <f t="shared" si="3"/>
        <v>98525.71</v>
      </c>
    </row>
    <row r="25" ht="15.75" customHeight="1">
      <c r="A25" s="15"/>
      <c r="B25" s="15"/>
      <c r="C25" s="15"/>
      <c r="D25" s="15"/>
      <c r="E25" s="10" t="s">
        <v>36</v>
      </c>
      <c r="F25" s="10" t="s">
        <v>37</v>
      </c>
      <c r="G25" s="11" t="s">
        <v>38</v>
      </c>
      <c r="H25" s="10">
        <f>10047.72+                    12927.51</f>
        <v>22975.23</v>
      </c>
      <c r="I25" s="10" t="s">
        <v>102</v>
      </c>
      <c r="J25" s="10">
        <v>697655.0</v>
      </c>
      <c r="K25" s="10">
        <f> 11112.24+                    14288.89</f>
        <v>25401.13</v>
      </c>
      <c r="L25" s="10" t="s">
        <v>103</v>
      </c>
      <c r="M25" s="10">
        <v>760518.0</v>
      </c>
      <c r="N25" s="10">
        <f> 10786.13+                   13873.53</f>
        <v>24659.66</v>
      </c>
      <c r="O25" s="10" t="s">
        <v>104</v>
      </c>
      <c r="P25" s="10">
        <v>738236.0</v>
      </c>
      <c r="Q25" s="10">
        <f>9054.76+                  11655.86</f>
        <v>20710.62</v>
      </c>
      <c r="R25" s="10" t="s">
        <v>105</v>
      </c>
      <c r="S25" s="10">
        <v>624310.0</v>
      </c>
      <c r="T25" s="10">
        <f> 7620.11+                   9817.46</f>
        <v>17437.57</v>
      </c>
      <c r="U25" s="10" t="s">
        <v>106</v>
      </c>
      <c r="V25" s="10">
        <v>536175.0</v>
      </c>
      <c r="W25" s="12">
        <f t="shared" si="1"/>
        <v>22236.842</v>
      </c>
      <c r="X25" s="13">
        <f t="shared" si="2"/>
        <v>17437.57</v>
      </c>
      <c r="Y25" s="14">
        <f t="shared" si="3"/>
        <v>25401.13</v>
      </c>
    </row>
    <row r="26" ht="15.75" customHeight="1">
      <c r="A26" s="6"/>
      <c r="B26" s="6"/>
      <c r="C26" s="6"/>
      <c r="D26" s="6"/>
      <c r="E26" s="10" t="s">
        <v>36</v>
      </c>
      <c r="F26" s="10" t="s">
        <v>37</v>
      </c>
      <c r="G26" s="11" t="s">
        <v>44</v>
      </c>
      <c r="H26" s="10">
        <f> 9954.23+                    6635.99+      21299.93</f>
        <v>37890.15</v>
      </c>
      <c r="I26" s="10" t="s">
        <v>107</v>
      </c>
      <c r="J26" s="10">
        <v>1135555.0</v>
      </c>
      <c r="K26" s="10">
        <f> 7806.41+                     5204.16+     16717.53</f>
        <v>29728.1</v>
      </c>
      <c r="L26" s="10" t="s">
        <v>108</v>
      </c>
      <c r="M26" s="10">
        <v>890670.0</v>
      </c>
      <c r="N26" s="10">
        <f>8121.24+                    5414.11+      17393.36
</f>
        <v>30928.71</v>
      </c>
      <c r="O26" s="10" t="s">
        <v>84</v>
      </c>
      <c r="P26" s="10">
        <v>926589.0</v>
      </c>
      <c r="Q26" s="10">
        <f> 8259.78+                  5506.46+     17686.07</f>
        <v>31452.31</v>
      </c>
      <c r="R26" s="10" t="s">
        <v>109</v>
      </c>
      <c r="S26" s="10">
        <v>942693.0</v>
      </c>
      <c r="T26" s="10">
        <f>8207.83+                    5471.72+       17574.62</f>
        <v>31254.17</v>
      </c>
      <c r="U26" s="10" t="s">
        <v>110</v>
      </c>
      <c r="V26" s="10">
        <v>936522.0</v>
      </c>
      <c r="W26" s="12">
        <f t="shared" si="1"/>
        <v>32250.688</v>
      </c>
      <c r="X26" s="13">
        <f t="shared" si="2"/>
        <v>29728.1</v>
      </c>
      <c r="Y26" s="14">
        <f t="shared" si="3"/>
        <v>37890.15</v>
      </c>
    </row>
    <row r="27" ht="15.75" customHeight="1">
      <c r="A27" s="9">
        <v>5.0</v>
      </c>
      <c r="B27" s="9" t="s">
        <v>111</v>
      </c>
      <c r="C27" s="9">
        <v>2.0</v>
      </c>
      <c r="D27" s="9">
        <v>2.0</v>
      </c>
      <c r="E27" s="10" t="s">
        <v>15</v>
      </c>
      <c r="F27" s="10" t="s">
        <v>16</v>
      </c>
      <c r="G27" s="11">
        <v>1000.0</v>
      </c>
      <c r="H27" s="10">
        <v>407939.8</v>
      </c>
      <c r="I27" s="10" t="s">
        <v>17</v>
      </c>
      <c r="J27" s="10">
        <v>1.2238442E7</v>
      </c>
      <c r="K27" s="10">
        <v>408182.14</v>
      </c>
      <c r="L27" s="10">
        <v>30.00045</v>
      </c>
      <c r="M27" s="10">
        <v>1.2246218E7</v>
      </c>
      <c r="N27" s="10">
        <v>408422.17</v>
      </c>
      <c r="O27" s="10" t="s">
        <v>17</v>
      </c>
      <c r="P27" s="10">
        <v>1.225316E7</v>
      </c>
      <c r="Q27" s="10">
        <v>405814.27</v>
      </c>
      <c r="R27" s="10" t="s">
        <v>17</v>
      </c>
      <c r="S27" s="10">
        <v>1.2174871E7</v>
      </c>
      <c r="T27" s="10">
        <v>406206.83</v>
      </c>
      <c r="U27" s="10" t="s">
        <v>17</v>
      </c>
      <c r="V27" s="10">
        <v>1.2186748E7</v>
      </c>
      <c r="W27" s="12">
        <f t="shared" si="1"/>
        <v>407313.042</v>
      </c>
      <c r="X27" s="13">
        <f t="shared" si="2"/>
        <v>405814.27</v>
      </c>
      <c r="Y27" s="14">
        <f t="shared" si="3"/>
        <v>408422.17</v>
      </c>
    </row>
    <row r="28" ht="15.75" customHeight="1">
      <c r="A28" s="15"/>
      <c r="B28" s="15"/>
      <c r="C28" s="15"/>
      <c r="D28" s="15"/>
      <c r="E28" s="10" t="s">
        <v>15</v>
      </c>
      <c r="F28" s="10" t="s">
        <v>16</v>
      </c>
      <c r="G28" s="11">
        <v>2000.0</v>
      </c>
      <c r="H28" s="10">
        <v>159112.63</v>
      </c>
      <c r="I28" s="10" t="s">
        <v>19</v>
      </c>
      <c r="J28" s="10">
        <v>4773810.0</v>
      </c>
      <c r="K28" s="10">
        <v>157247.73</v>
      </c>
      <c r="L28" s="10" t="s">
        <v>51</v>
      </c>
      <c r="M28" s="10">
        <v>4717643.0</v>
      </c>
      <c r="N28" s="10">
        <v>156856.49</v>
      </c>
      <c r="O28" s="10" t="s">
        <v>51</v>
      </c>
      <c r="P28" s="10">
        <v>4705904.0</v>
      </c>
      <c r="Q28" s="10">
        <v>155423.05</v>
      </c>
      <c r="R28" s="10" t="s">
        <v>50</v>
      </c>
      <c r="S28" s="10">
        <v>4663105.0</v>
      </c>
      <c r="T28" s="10">
        <v>156707.87</v>
      </c>
      <c r="U28" s="10" t="s">
        <v>17</v>
      </c>
      <c r="V28" s="10">
        <v>4701432.0</v>
      </c>
      <c r="W28" s="12">
        <f t="shared" si="1"/>
        <v>157069.554</v>
      </c>
      <c r="X28" s="13">
        <f t="shared" si="2"/>
        <v>155423.05</v>
      </c>
      <c r="Y28" s="14">
        <f t="shared" si="3"/>
        <v>159112.63</v>
      </c>
    </row>
    <row r="29" ht="15.75" customHeight="1">
      <c r="A29" s="15"/>
      <c r="B29" s="15"/>
      <c r="C29" s="15"/>
      <c r="D29" s="15"/>
      <c r="E29" s="10" t="s">
        <v>22</v>
      </c>
      <c r="F29" s="10" t="s">
        <v>23</v>
      </c>
      <c r="G29" s="16" t="s">
        <v>24</v>
      </c>
      <c r="H29" s="10">
        <v>32155.02</v>
      </c>
      <c r="I29" s="10" t="s">
        <v>112</v>
      </c>
      <c r="J29" s="10">
        <v>3.0</v>
      </c>
      <c r="K29" s="10">
        <v>31600.54</v>
      </c>
      <c r="L29" s="10" t="s">
        <v>113</v>
      </c>
      <c r="M29" s="10">
        <v>3.0</v>
      </c>
      <c r="N29" s="10">
        <v>29750.57</v>
      </c>
      <c r="O29" s="10" t="s">
        <v>114</v>
      </c>
      <c r="P29" s="10">
        <v>3.0</v>
      </c>
      <c r="Q29" s="10">
        <v>25419.91</v>
      </c>
      <c r="R29" s="10" t="s">
        <v>115</v>
      </c>
      <c r="S29" s="10">
        <v>3.0</v>
      </c>
      <c r="T29" s="10">
        <v>25278.9</v>
      </c>
      <c r="U29" s="10" t="s">
        <v>116</v>
      </c>
      <c r="V29" s="10">
        <v>3.0</v>
      </c>
      <c r="W29" s="12">
        <f t="shared" si="1"/>
        <v>28840.988</v>
      </c>
      <c r="X29" s="13">
        <f t="shared" si="2"/>
        <v>25278.9</v>
      </c>
      <c r="Y29" s="14">
        <f t="shared" si="3"/>
        <v>32155.02</v>
      </c>
    </row>
    <row r="30" ht="15.75" customHeight="1">
      <c r="A30" s="15"/>
      <c r="B30" s="15"/>
      <c r="C30" s="15"/>
      <c r="D30" s="15"/>
      <c r="E30" s="10" t="s">
        <v>22</v>
      </c>
      <c r="F30" s="10" t="s">
        <v>23</v>
      </c>
      <c r="G30" s="11" t="s">
        <v>30</v>
      </c>
      <c r="H30" s="10">
        <v>76245.7</v>
      </c>
      <c r="I30" s="10" t="s">
        <v>117</v>
      </c>
      <c r="J30" s="10">
        <v>1024.0</v>
      </c>
      <c r="K30" s="10">
        <v>39585.28</v>
      </c>
      <c r="L30" s="10" t="s">
        <v>118</v>
      </c>
      <c r="M30" s="10">
        <v>1024.0</v>
      </c>
      <c r="N30" s="10">
        <v>70509.6</v>
      </c>
      <c r="O30" s="10" t="s">
        <v>119</v>
      </c>
      <c r="P30" s="10">
        <v>1024.0</v>
      </c>
      <c r="Q30" s="10">
        <v>41426.1</v>
      </c>
      <c r="R30" s="10" t="s">
        <v>120</v>
      </c>
      <c r="S30" s="10">
        <v>1024.0</v>
      </c>
      <c r="T30" s="10">
        <v>46221.25</v>
      </c>
      <c r="U30" s="10" t="s">
        <v>59</v>
      </c>
      <c r="V30" s="10">
        <v>1024.0</v>
      </c>
      <c r="W30" s="12">
        <f t="shared" si="1"/>
        <v>54797.586</v>
      </c>
      <c r="X30" s="13">
        <f t="shared" si="2"/>
        <v>39585.28</v>
      </c>
      <c r="Y30" s="14">
        <f t="shared" si="3"/>
        <v>76245.7</v>
      </c>
    </row>
    <row r="31" ht="15.75" customHeight="1">
      <c r="A31" s="15"/>
      <c r="B31" s="15"/>
      <c r="C31" s="15"/>
      <c r="D31" s="15"/>
      <c r="E31" s="10" t="s">
        <v>36</v>
      </c>
      <c r="F31" s="10" t="s">
        <v>37</v>
      </c>
      <c r="G31" s="11" t="s">
        <v>38</v>
      </c>
      <c r="H31" s="10">
        <v>43989.41</v>
      </c>
      <c r="I31" s="10" t="s">
        <v>121</v>
      </c>
      <c r="J31" s="10">
        <v>1320232.0</v>
      </c>
      <c r="K31" s="10">
        <v>48763.39</v>
      </c>
      <c r="L31" s="10" t="s">
        <v>122</v>
      </c>
      <c r="M31" s="10">
        <v>1478106.0</v>
      </c>
      <c r="N31" s="10">
        <v>49727.17</v>
      </c>
      <c r="O31" s="10" t="s">
        <v>123</v>
      </c>
      <c r="P31" s="10">
        <v>1490361.0</v>
      </c>
      <c r="Q31" s="10">
        <v>66678.6</v>
      </c>
      <c r="R31" s="10" t="s">
        <v>124</v>
      </c>
      <c r="S31" s="10">
        <v>1998942.0</v>
      </c>
      <c r="T31" s="10">
        <v>74399.25</v>
      </c>
      <c r="U31" s="10" t="s">
        <v>125</v>
      </c>
      <c r="V31" s="10">
        <v>2231323.0</v>
      </c>
      <c r="W31" s="12">
        <f t="shared" si="1"/>
        <v>56711.564</v>
      </c>
      <c r="X31" s="13">
        <f t="shared" si="2"/>
        <v>43989.41</v>
      </c>
      <c r="Y31" s="14">
        <f t="shared" si="3"/>
        <v>74399.25</v>
      </c>
    </row>
    <row r="32" ht="15.75" customHeight="1">
      <c r="A32" s="6"/>
      <c r="B32" s="6"/>
      <c r="C32" s="6"/>
      <c r="D32" s="6"/>
      <c r="E32" s="10" t="s">
        <v>36</v>
      </c>
      <c r="F32" s="10" t="s">
        <v>37</v>
      </c>
      <c r="G32" s="11" t="s">
        <v>44</v>
      </c>
      <c r="H32" s="10">
        <v>72958.73</v>
      </c>
      <c r="I32" s="10" t="s">
        <v>126</v>
      </c>
      <c r="J32" s="10">
        <v>2187735.0</v>
      </c>
      <c r="K32" s="10">
        <v>55996.47</v>
      </c>
      <c r="L32" s="10" t="s">
        <v>127</v>
      </c>
      <c r="M32" s="10">
        <v>1678853.0</v>
      </c>
      <c r="N32" s="10">
        <v>66755.12</v>
      </c>
      <c r="O32" s="10" t="s">
        <v>128</v>
      </c>
      <c r="P32" s="10">
        <v>2001405.0</v>
      </c>
      <c r="Q32" s="10">
        <v>50287.84</v>
      </c>
      <c r="R32" s="10" t="s">
        <v>129</v>
      </c>
      <c r="S32" s="10">
        <v>1507418.0</v>
      </c>
      <c r="T32" s="10">
        <v>69205.56</v>
      </c>
      <c r="U32" s="10" t="s">
        <v>130</v>
      </c>
      <c r="V32" s="10">
        <v>2075162.0</v>
      </c>
      <c r="W32" s="12">
        <f t="shared" si="1"/>
        <v>63040.744</v>
      </c>
      <c r="X32" s="13">
        <f t="shared" si="2"/>
        <v>50287.84</v>
      </c>
      <c r="Y32" s="14">
        <f t="shared" si="3"/>
        <v>72958.73</v>
      </c>
    </row>
    <row r="33" ht="15.75" customHeight="1">
      <c r="A33" s="9">
        <v>6.0</v>
      </c>
      <c r="B33" s="9" t="s">
        <v>111</v>
      </c>
      <c r="C33" s="9">
        <v>2.0</v>
      </c>
      <c r="D33" s="9">
        <v>3.0</v>
      </c>
      <c r="E33" s="10" t="s">
        <v>15</v>
      </c>
      <c r="F33" s="10" t="s">
        <v>16</v>
      </c>
      <c r="G33" s="11">
        <v>1000.0</v>
      </c>
      <c r="H33" s="10">
        <v>401753.28</v>
      </c>
      <c r="I33" s="10" t="s">
        <v>53</v>
      </c>
      <c r="J33" s="10">
        <v>1.2053043E7</v>
      </c>
      <c r="K33" s="10">
        <v>399886.73</v>
      </c>
      <c r="L33" s="10" t="s">
        <v>18</v>
      </c>
      <c r="M33" s="10">
        <v>1.1998331E7</v>
      </c>
      <c r="N33" s="10">
        <v>405322.37</v>
      </c>
      <c r="O33" s="10" t="s">
        <v>51</v>
      </c>
      <c r="P33" s="10">
        <v>1.2160332E7</v>
      </c>
      <c r="Q33" s="10">
        <v>397536.38</v>
      </c>
      <c r="R33" s="10" t="s">
        <v>73</v>
      </c>
      <c r="S33" s="10">
        <v>1.1926727E7</v>
      </c>
      <c r="T33" s="10">
        <v>398708.57</v>
      </c>
      <c r="U33" s="10" t="s">
        <v>52</v>
      </c>
      <c r="V33" s="10">
        <v>1.1961934E7</v>
      </c>
      <c r="W33" s="12">
        <f t="shared" si="1"/>
        <v>400641.466</v>
      </c>
      <c r="X33" s="13">
        <f t="shared" si="2"/>
        <v>397536.38</v>
      </c>
      <c r="Y33" s="14">
        <f t="shared" si="3"/>
        <v>405322.37</v>
      </c>
    </row>
    <row r="34" ht="15.75" customHeight="1">
      <c r="A34" s="15"/>
      <c r="B34" s="15"/>
      <c r="C34" s="15"/>
      <c r="D34" s="15"/>
      <c r="E34" s="10" t="s">
        <v>15</v>
      </c>
      <c r="F34" s="10" t="s">
        <v>16</v>
      </c>
      <c r="G34" s="11">
        <v>2000.0</v>
      </c>
      <c r="H34" s="10">
        <v>150505.64</v>
      </c>
      <c r="I34" s="10" t="s">
        <v>19</v>
      </c>
      <c r="J34" s="10">
        <v>4515464.0</v>
      </c>
      <c r="K34" s="10">
        <v>154861.57</v>
      </c>
      <c r="L34" s="10" t="s">
        <v>53</v>
      </c>
      <c r="M34" s="10">
        <v>4646028.0</v>
      </c>
      <c r="N34" s="10">
        <v>154901.02</v>
      </c>
      <c r="O34" s="10" t="s">
        <v>52</v>
      </c>
      <c r="P34" s="10">
        <v>4647194.0</v>
      </c>
      <c r="Q34" s="10">
        <v>152864.9</v>
      </c>
      <c r="R34" s="10" t="s">
        <v>20</v>
      </c>
      <c r="S34" s="10">
        <v>4586215.0</v>
      </c>
      <c r="T34" s="10">
        <v>154132.9</v>
      </c>
      <c r="U34" s="10" t="s">
        <v>19</v>
      </c>
      <c r="V34" s="10">
        <v>4624293.0</v>
      </c>
      <c r="W34" s="12">
        <f t="shared" si="1"/>
        <v>153453.206</v>
      </c>
      <c r="X34" s="13">
        <f t="shared" si="2"/>
        <v>150505.64</v>
      </c>
      <c r="Y34" s="14">
        <f t="shared" si="3"/>
        <v>154901.02</v>
      </c>
    </row>
    <row r="35" ht="15.75" customHeight="1">
      <c r="A35" s="15"/>
      <c r="B35" s="15"/>
      <c r="C35" s="15"/>
      <c r="D35" s="15"/>
      <c r="E35" s="10" t="s">
        <v>22</v>
      </c>
      <c r="F35" s="10" t="s">
        <v>23</v>
      </c>
      <c r="G35" s="16" t="s">
        <v>24</v>
      </c>
      <c r="H35" s="10">
        <v>6.01</v>
      </c>
      <c r="I35" s="10" t="s">
        <v>131</v>
      </c>
      <c r="J35" s="10">
        <v>3.0</v>
      </c>
      <c r="K35" s="10">
        <v>7.01</v>
      </c>
      <c r="L35" s="10" t="s">
        <v>132</v>
      </c>
      <c r="M35" s="10">
        <v>3.0</v>
      </c>
      <c r="N35" s="10">
        <v>16.56</v>
      </c>
      <c r="O35" s="10" t="s">
        <v>133</v>
      </c>
      <c r="P35" s="10">
        <v>3.0</v>
      </c>
      <c r="Q35" s="10">
        <v>24.99</v>
      </c>
      <c r="R35" s="10" t="s">
        <v>134</v>
      </c>
      <c r="S35" s="10">
        <v>3.0</v>
      </c>
      <c r="T35" s="10">
        <v>15.51</v>
      </c>
      <c r="U35" s="10" t="s">
        <v>135</v>
      </c>
      <c r="V35" s="10">
        <v>3.0</v>
      </c>
      <c r="W35" s="12">
        <f t="shared" si="1"/>
        <v>14.016</v>
      </c>
      <c r="X35" s="13">
        <f t="shared" si="2"/>
        <v>6.01</v>
      </c>
      <c r="Y35" s="14">
        <f t="shared" si="3"/>
        <v>24.99</v>
      </c>
    </row>
    <row r="36" ht="15.75" customHeight="1">
      <c r="A36" s="15"/>
      <c r="B36" s="15"/>
      <c r="C36" s="15"/>
      <c r="D36" s="15"/>
      <c r="E36" s="10" t="s">
        <v>22</v>
      </c>
      <c r="F36" s="10" t="s">
        <v>23</v>
      </c>
      <c r="G36" s="11" t="s">
        <v>30</v>
      </c>
      <c r="H36" s="10">
        <v>96250.47</v>
      </c>
      <c r="I36" s="10" t="s">
        <v>100</v>
      </c>
      <c r="J36" s="10">
        <v>1024.0</v>
      </c>
      <c r="K36" s="10">
        <v>86672.3</v>
      </c>
      <c r="L36" s="10" t="s">
        <v>83</v>
      </c>
      <c r="M36" s="10">
        <v>1024.0</v>
      </c>
      <c r="N36" s="10">
        <v>100776.32</v>
      </c>
      <c r="O36" s="10" t="s">
        <v>136</v>
      </c>
      <c r="P36" s="10">
        <v>1024.0</v>
      </c>
      <c r="Q36" s="10">
        <v>95499.45</v>
      </c>
      <c r="R36" s="10" t="s">
        <v>60</v>
      </c>
      <c r="S36" s="10">
        <v>1024.0</v>
      </c>
      <c r="T36" s="10">
        <v>96781.5</v>
      </c>
      <c r="U36" s="10" t="s">
        <v>100</v>
      </c>
      <c r="V36" s="10">
        <v>1024.0</v>
      </c>
      <c r="W36" s="12">
        <f t="shared" si="1"/>
        <v>95196.008</v>
      </c>
      <c r="X36" s="13">
        <f t="shared" si="2"/>
        <v>86672.3</v>
      </c>
      <c r="Y36" s="14">
        <f t="shared" si="3"/>
        <v>100776.32</v>
      </c>
    </row>
    <row r="37" ht="15.75" customHeight="1">
      <c r="A37" s="15"/>
      <c r="B37" s="15"/>
      <c r="C37" s="15"/>
      <c r="D37" s="15"/>
      <c r="E37" s="10" t="s">
        <v>36</v>
      </c>
      <c r="F37" s="10" t="s">
        <v>37</v>
      </c>
      <c r="G37" s="11" t="s">
        <v>38</v>
      </c>
      <c r="H37" s="10">
        <f> 11736.62+                    15091
</f>
        <v>26827.62</v>
      </c>
      <c r="I37" s="10" t="s">
        <v>137</v>
      </c>
      <c r="J37" s="10">
        <v>803241.0</v>
      </c>
      <c r="K37" s="10">
        <f>11490.98+                     14772.79</f>
        <v>26263.77</v>
      </c>
      <c r="L37" s="10" t="s">
        <v>138</v>
      </c>
      <c r="M37" s="10">
        <v>787855.0</v>
      </c>
      <c r="N37" s="10">
        <f>12123.78+                    15582.18</f>
        <v>27705.96</v>
      </c>
      <c r="O37" s="10" t="s">
        <v>122</v>
      </c>
      <c r="P37" s="10">
        <v>838927.0</v>
      </c>
      <c r="Q37" s="10">
        <f>10129.44+                  13031.81</f>
        <v>23161.25</v>
      </c>
      <c r="R37" s="10" t="s">
        <v>64</v>
      </c>
      <c r="S37" s="10">
        <v>693397.0</v>
      </c>
      <c r="T37" s="10">
        <f> 9712.93+                   12498.53</f>
        <v>22211.46</v>
      </c>
      <c r="U37" s="10" t="s">
        <v>139</v>
      </c>
      <c r="V37" s="10">
        <v>665238.0</v>
      </c>
      <c r="W37" s="12">
        <f t="shared" si="1"/>
        <v>25234.012</v>
      </c>
      <c r="X37" s="13">
        <f t="shared" si="2"/>
        <v>22211.46</v>
      </c>
      <c r="Y37" s="14">
        <f t="shared" si="3"/>
        <v>27705.96</v>
      </c>
    </row>
    <row r="38" ht="15.75" customHeight="1">
      <c r="A38" s="6"/>
      <c r="B38" s="6"/>
      <c r="C38" s="6"/>
      <c r="D38" s="6"/>
      <c r="E38" s="10" t="s">
        <v>36</v>
      </c>
      <c r="F38" s="10" t="s">
        <v>37</v>
      </c>
      <c r="G38" s="11" t="s">
        <v>44</v>
      </c>
      <c r="H38" s="10">
        <f>13751.97+                     9167.65+                29401.61</f>
        <v>52321.23</v>
      </c>
      <c r="I38" s="10" t="s">
        <v>140</v>
      </c>
      <c r="J38" s="10">
        <v>1569898.0</v>
      </c>
      <c r="K38" s="10">
        <f>9398.69+                    6265.46+    20115.51</f>
        <v>35779.66</v>
      </c>
      <c r="L38" s="10" t="s">
        <v>141</v>
      </c>
      <c r="M38" s="10">
        <v>1072885.0</v>
      </c>
      <c r="N38" s="10">
        <f>7166+                     4777.11+               15351.79</f>
        <v>27294.9</v>
      </c>
      <c r="O38" s="10" t="s">
        <v>142</v>
      </c>
      <c r="P38" s="10">
        <v>818414.0</v>
      </c>
      <c r="Q38" s="10">
        <f>5211.97+                    3474.48+            11181.66</f>
        <v>19868.11</v>
      </c>
      <c r="R38" s="10" t="s">
        <v>143</v>
      </c>
      <c r="S38" s="10">
        <v>610936.0</v>
      </c>
      <c r="T38" s="10">
        <f> 5101.53+                    3400.71+         10949.38</f>
        <v>19451.62</v>
      </c>
      <c r="U38" s="10" t="s">
        <v>144</v>
      </c>
      <c r="V38" s="10">
        <v>582351.0</v>
      </c>
      <c r="W38" s="12">
        <f t="shared" si="1"/>
        <v>30943.104</v>
      </c>
      <c r="X38" s="13">
        <f t="shared" si="2"/>
        <v>19451.62</v>
      </c>
      <c r="Y38" s="14">
        <f t="shared" si="3"/>
        <v>52321.23</v>
      </c>
    </row>
    <row r="39" ht="15.75" customHeight="1">
      <c r="A39" s="9">
        <v>7.0</v>
      </c>
      <c r="B39" s="9" t="s">
        <v>111</v>
      </c>
      <c r="C39" s="9">
        <v>3.0</v>
      </c>
      <c r="D39" s="9">
        <v>2.0</v>
      </c>
      <c r="E39" s="10" t="s">
        <v>15</v>
      </c>
      <c r="F39" s="10" t="s">
        <v>16</v>
      </c>
      <c r="G39" s="11">
        <v>1000.0</v>
      </c>
      <c r="H39" s="10">
        <v>398905.66</v>
      </c>
      <c r="I39" s="10" t="s">
        <v>50</v>
      </c>
      <c r="J39" s="10">
        <v>1.1967981E7</v>
      </c>
      <c r="K39" s="10">
        <v>401181.62</v>
      </c>
      <c r="L39" s="10" t="s">
        <v>51</v>
      </c>
      <c r="M39" s="10">
        <v>1.2035785E7</v>
      </c>
      <c r="N39" s="10">
        <v>390130.34</v>
      </c>
      <c r="O39" s="10" t="s">
        <v>73</v>
      </c>
      <c r="P39" s="10">
        <v>1.1704554E7</v>
      </c>
      <c r="Q39" s="10">
        <v>371947.76</v>
      </c>
      <c r="R39" s="10" t="s">
        <v>21</v>
      </c>
      <c r="S39" s="10">
        <v>1.1159973E7</v>
      </c>
      <c r="T39" s="10">
        <v>377060.61</v>
      </c>
      <c r="U39" s="10" t="s">
        <v>50</v>
      </c>
      <c r="V39" s="10">
        <v>1.1312589E7</v>
      </c>
      <c r="W39" s="12">
        <f t="shared" si="1"/>
        <v>387845.198</v>
      </c>
      <c r="X39" s="13">
        <f t="shared" si="2"/>
        <v>371947.76</v>
      </c>
      <c r="Y39" s="14">
        <f t="shared" si="3"/>
        <v>401181.62</v>
      </c>
    </row>
    <row r="40" ht="15.75" customHeight="1">
      <c r="A40" s="15"/>
      <c r="B40" s="15"/>
      <c r="C40" s="15"/>
      <c r="D40" s="15"/>
      <c r="E40" s="10" t="s">
        <v>15</v>
      </c>
      <c r="F40" s="10" t="s">
        <v>16</v>
      </c>
      <c r="G40" s="11">
        <v>2000.0</v>
      </c>
      <c r="H40" s="10">
        <v>153342.87</v>
      </c>
      <c r="I40" s="10" t="s">
        <v>51</v>
      </c>
      <c r="J40" s="10">
        <v>4600427.0</v>
      </c>
      <c r="K40" s="10">
        <v>150225.41</v>
      </c>
      <c r="L40" s="10" t="s">
        <v>20</v>
      </c>
      <c r="M40" s="10">
        <v>4507006.0</v>
      </c>
      <c r="N40" s="10">
        <v>148878.43</v>
      </c>
      <c r="O40" s="10" t="s">
        <v>52</v>
      </c>
      <c r="P40" s="10">
        <v>4466471.0</v>
      </c>
      <c r="Q40" s="10">
        <v>149805.3</v>
      </c>
      <c r="R40" s="10" t="s">
        <v>21</v>
      </c>
      <c r="S40" s="10">
        <v>4494595.0</v>
      </c>
      <c r="T40" s="10">
        <v>144982.73</v>
      </c>
      <c r="U40" s="10" t="s">
        <v>145</v>
      </c>
      <c r="V40" s="10">
        <v>4350526.0</v>
      </c>
      <c r="W40" s="12">
        <f t="shared" si="1"/>
        <v>149446.948</v>
      </c>
      <c r="X40" s="13">
        <f t="shared" si="2"/>
        <v>144982.73</v>
      </c>
      <c r="Y40" s="14">
        <f t="shared" si="3"/>
        <v>153342.87</v>
      </c>
    </row>
    <row r="41" ht="15.75" customHeight="1">
      <c r="A41" s="15"/>
      <c r="B41" s="15"/>
      <c r="C41" s="15"/>
      <c r="D41" s="15"/>
      <c r="E41" s="10" t="s">
        <v>22</v>
      </c>
      <c r="F41" s="10" t="s">
        <v>23</v>
      </c>
      <c r="G41" s="16" t="s">
        <v>24</v>
      </c>
      <c r="H41" s="10">
        <v>26.91</v>
      </c>
      <c r="I41" s="10" t="s">
        <v>146</v>
      </c>
      <c r="J41" s="10">
        <v>3.0</v>
      </c>
      <c r="K41" s="10">
        <v>30.46</v>
      </c>
      <c r="L41" s="10" t="s">
        <v>147</v>
      </c>
      <c r="M41" s="10">
        <v>3.0</v>
      </c>
      <c r="N41" s="10">
        <v>33.48</v>
      </c>
      <c r="O41" s="10" t="s">
        <v>148</v>
      </c>
      <c r="P41" s="10">
        <v>3.0</v>
      </c>
      <c r="Q41" s="10">
        <v>33.06</v>
      </c>
      <c r="R41" s="10" t="s">
        <v>149</v>
      </c>
      <c r="S41" s="10">
        <v>3.0</v>
      </c>
      <c r="T41" s="10">
        <v>32.51</v>
      </c>
      <c r="U41" s="10" t="s">
        <v>150</v>
      </c>
      <c r="V41" s="10">
        <v>3.0</v>
      </c>
      <c r="W41" s="12">
        <f t="shared" si="1"/>
        <v>31.284</v>
      </c>
      <c r="X41" s="13">
        <f t="shared" si="2"/>
        <v>26.91</v>
      </c>
      <c r="Y41" s="14">
        <f t="shared" si="3"/>
        <v>33.48</v>
      </c>
    </row>
    <row r="42" ht="15.75" customHeight="1">
      <c r="A42" s="15"/>
      <c r="B42" s="15"/>
      <c r="C42" s="15"/>
      <c r="D42" s="15"/>
      <c r="E42" s="10" t="s">
        <v>22</v>
      </c>
      <c r="F42" s="10" t="s">
        <v>23</v>
      </c>
      <c r="G42" s="11" t="s">
        <v>30</v>
      </c>
      <c r="H42" s="10">
        <v>95810.7</v>
      </c>
      <c r="I42" s="10" t="s">
        <v>60</v>
      </c>
      <c r="J42" s="10">
        <v>1024.0</v>
      </c>
      <c r="K42" s="10">
        <v>95370.47</v>
      </c>
      <c r="L42" s="10" t="s">
        <v>60</v>
      </c>
      <c r="M42" s="10">
        <v>1024.0</v>
      </c>
      <c r="N42" s="10">
        <v>99093.33</v>
      </c>
      <c r="O42" s="10" t="s">
        <v>151</v>
      </c>
      <c r="P42" s="10">
        <v>1024.0</v>
      </c>
      <c r="Q42" s="10">
        <v>98198.07</v>
      </c>
      <c r="R42" s="10" t="s">
        <v>101</v>
      </c>
      <c r="S42" s="10">
        <v>1024.0</v>
      </c>
      <c r="T42" s="10">
        <v>100805.77</v>
      </c>
      <c r="U42" s="10" t="s">
        <v>136</v>
      </c>
      <c r="V42" s="10">
        <v>1024.0</v>
      </c>
      <c r="W42" s="12">
        <f t="shared" si="1"/>
        <v>97855.668</v>
      </c>
      <c r="X42" s="13">
        <f t="shared" si="2"/>
        <v>95370.47</v>
      </c>
      <c r="Y42" s="14">
        <f t="shared" si="3"/>
        <v>100805.77</v>
      </c>
    </row>
    <row r="43" ht="15.75" customHeight="1">
      <c r="A43" s="15"/>
      <c r="B43" s="15"/>
      <c r="C43" s="15"/>
      <c r="D43" s="15"/>
      <c r="E43" s="10" t="s">
        <v>36</v>
      </c>
      <c r="F43" s="10" t="s">
        <v>37</v>
      </c>
      <c r="G43" s="11" t="s">
        <v>38</v>
      </c>
      <c r="H43" s="10">
        <f>11129.1+                    14308.47</f>
        <v>25437.57</v>
      </c>
      <c r="I43" s="10" t="s">
        <v>152</v>
      </c>
      <c r="J43" s="10">
        <v>782855.0</v>
      </c>
      <c r="K43" s="10">
        <f>10957.5+                   14090.04</f>
        <v>25047.54</v>
      </c>
      <c r="L43" s="10" t="s">
        <v>153</v>
      </c>
      <c r="M43" s="10">
        <v>750007.0</v>
      </c>
      <c r="N43" s="10">
        <f>11239.47+                    14450.73</f>
        <v>25690.2</v>
      </c>
      <c r="O43" s="10" t="s">
        <v>154</v>
      </c>
      <c r="P43" s="10">
        <v>769380.0</v>
      </c>
      <c r="Q43" s="10">
        <f>10936.88+                    14063.59</f>
        <v>25000.47</v>
      </c>
      <c r="R43" s="10" t="s">
        <v>155</v>
      </c>
      <c r="S43" s="10">
        <v>748866.0</v>
      </c>
      <c r="T43" s="10">
        <f>10047.71+                     12925.03</f>
        <v>22972.74</v>
      </c>
      <c r="U43" s="10" t="s">
        <v>156</v>
      </c>
      <c r="V43" s="10">
        <v>688206.0</v>
      </c>
      <c r="W43" s="12">
        <f t="shared" si="1"/>
        <v>24829.704</v>
      </c>
      <c r="X43" s="13">
        <f t="shared" si="2"/>
        <v>22972.74</v>
      </c>
      <c r="Y43" s="14">
        <f t="shared" si="3"/>
        <v>25690.2</v>
      </c>
    </row>
    <row r="44" ht="15.75" customHeight="1">
      <c r="A44" s="6"/>
      <c r="B44" s="6"/>
      <c r="C44" s="6"/>
      <c r="D44" s="6"/>
      <c r="E44" s="10" t="s">
        <v>36</v>
      </c>
      <c r="F44" s="10" t="s">
        <v>37</v>
      </c>
      <c r="G44" s="11" t="s">
        <v>44</v>
      </c>
      <c r="H44" s="10">
        <f>9205.28+                    6136.63+       19704.29</f>
        <v>35046.2</v>
      </c>
      <c r="I44" s="10" t="s">
        <v>157</v>
      </c>
      <c r="J44" s="10">
        <v>1050121.0</v>
      </c>
      <c r="K44" s="10">
        <f>6446.69+                    4297.92+   13820.71</f>
        <v>24565.32</v>
      </c>
      <c r="L44" s="10" t="s">
        <v>158</v>
      </c>
      <c r="M44" s="10">
        <v>736452.0</v>
      </c>
      <c r="N44" s="10">
        <f>6530.16+                    4353.22+            13995.12</f>
        <v>24878.5</v>
      </c>
      <c r="O44" s="10" t="s">
        <v>159</v>
      </c>
      <c r="P44" s="10">
        <v>745218.0</v>
      </c>
      <c r="Q44" s="10">
        <f>6620.12+                     4413.14+     14187.51</f>
        <v>25220.77</v>
      </c>
      <c r="R44" s="10" t="s">
        <v>160</v>
      </c>
      <c r="S44" s="10">
        <v>755266.0</v>
      </c>
      <c r="T44" s="10">
        <f>6448.04+                    4298.53+      13820.15
</f>
        <v>24566.72</v>
      </c>
      <c r="U44" s="10" t="s">
        <v>161</v>
      </c>
      <c r="V44" s="10">
        <v>735646.0</v>
      </c>
      <c r="W44" s="12">
        <f t="shared" si="1"/>
        <v>26855.502</v>
      </c>
      <c r="X44" s="13">
        <f t="shared" si="2"/>
        <v>24565.32</v>
      </c>
      <c r="Y44" s="14">
        <f t="shared" si="3"/>
        <v>35046.2</v>
      </c>
    </row>
    <row r="45" ht="15.75" customHeight="1">
      <c r="A45" s="9">
        <v>8.0</v>
      </c>
      <c r="B45" s="9" t="s">
        <v>111</v>
      </c>
      <c r="C45" s="9">
        <v>3.0</v>
      </c>
      <c r="D45" s="9">
        <v>3.0</v>
      </c>
      <c r="E45" s="10" t="s">
        <v>15</v>
      </c>
      <c r="F45" s="10" t="s">
        <v>16</v>
      </c>
      <c r="G45" s="11">
        <v>1000.0</v>
      </c>
      <c r="H45" s="10">
        <v>395047.5</v>
      </c>
      <c r="I45" s="10" t="s">
        <v>51</v>
      </c>
      <c r="J45" s="10">
        <v>1.1851748E7</v>
      </c>
      <c r="K45" s="10">
        <v>392391.16</v>
      </c>
      <c r="L45" s="10" t="s">
        <v>19</v>
      </c>
      <c r="M45" s="10">
        <v>1.1772518E7</v>
      </c>
      <c r="N45" s="10">
        <v>391464.24</v>
      </c>
      <c r="O45" s="10" t="s">
        <v>50</v>
      </c>
      <c r="P45" s="10">
        <v>1.1744586E7</v>
      </c>
      <c r="Q45" s="10">
        <v>391226.55</v>
      </c>
      <c r="R45" s="10" t="s">
        <v>54</v>
      </c>
      <c r="S45" s="10">
        <v>1.1737714E7</v>
      </c>
      <c r="T45" s="10">
        <v>388980.49</v>
      </c>
      <c r="U45" s="10" t="s">
        <v>18</v>
      </c>
      <c r="V45" s="10">
        <v>4557217.0</v>
      </c>
      <c r="W45" s="12">
        <f t="shared" si="1"/>
        <v>391821.988</v>
      </c>
      <c r="X45" s="13">
        <f t="shared" si="2"/>
        <v>388980.49</v>
      </c>
      <c r="Y45" s="14">
        <f t="shared" si="3"/>
        <v>395047.5</v>
      </c>
    </row>
    <row r="46" ht="15.75" customHeight="1">
      <c r="A46" s="15"/>
      <c r="B46" s="15"/>
      <c r="C46" s="15"/>
      <c r="D46" s="15"/>
      <c r="E46" s="10" t="s">
        <v>15</v>
      </c>
      <c r="F46" s="10" t="s">
        <v>16</v>
      </c>
      <c r="G46" s="11">
        <v>2000.0</v>
      </c>
      <c r="H46" s="10">
        <v>152811.91</v>
      </c>
      <c r="I46" s="10" t="s">
        <v>52</v>
      </c>
      <c r="J46" s="10">
        <v>4584474.0</v>
      </c>
      <c r="K46" s="10">
        <v>151859.7</v>
      </c>
      <c r="L46" s="10" t="s">
        <v>162</v>
      </c>
      <c r="M46" s="10">
        <v>4556684.0</v>
      </c>
      <c r="N46" s="10">
        <v>149646.16</v>
      </c>
      <c r="O46" s="10" t="s">
        <v>19</v>
      </c>
      <c r="P46" s="10">
        <v>4489681.0</v>
      </c>
      <c r="Q46" s="10">
        <v>151897.28</v>
      </c>
      <c r="R46" s="10" t="s">
        <v>20</v>
      </c>
      <c r="S46" s="10">
        <v>4557217.0</v>
      </c>
      <c r="T46" s="10">
        <v>144224.59</v>
      </c>
      <c r="U46" s="10" t="s">
        <v>18</v>
      </c>
      <c r="V46" s="10">
        <v>4327101.0</v>
      </c>
      <c r="W46" s="12">
        <f t="shared" si="1"/>
        <v>150087.928</v>
      </c>
      <c r="X46" s="13">
        <f t="shared" si="2"/>
        <v>144224.59</v>
      </c>
      <c r="Y46" s="14">
        <f t="shared" si="3"/>
        <v>152811.91</v>
      </c>
    </row>
    <row r="47" ht="15.75" customHeight="1">
      <c r="A47" s="15"/>
      <c r="B47" s="15"/>
      <c r="C47" s="15"/>
      <c r="D47" s="15"/>
      <c r="E47" s="10" t="s">
        <v>22</v>
      </c>
      <c r="F47" s="10" t="s">
        <v>23</v>
      </c>
      <c r="G47" s="16" t="s">
        <v>24</v>
      </c>
      <c r="H47" s="10">
        <v>15.44</v>
      </c>
      <c r="I47" s="10" t="s">
        <v>163</v>
      </c>
      <c r="J47" s="10">
        <v>3.0</v>
      </c>
      <c r="K47" s="10">
        <v>8.57</v>
      </c>
      <c r="L47" s="10" t="s">
        <v>164</v>
      </c>
      <c r="M47" s="10">
        <v>3.0</v>
      </c>
      <c r="N47" s="10">
        <v>5.55</v>
      </c>
      <c r="O47" s="10" t="s">
        <v>165</v>
      </c>
      <c r="P47" s="10">
        <v>3.0</v>
      </c>
      <c r="Q47" s="10">
        <v>4.58</v>
      </c>
      <c r="R47" s="10" t="s">
        <v>166</v>
      </c>
      <c r="S47" s="10">
        <v>3.0</v>
      </c>
      <c r="T47" s="10">
        <v>19.48</v>
      </c>
      <c r="U47" s="10" t="s">
        <v>167</v>
      </c>
      <c r="V47" s="10">
        <v>3.0</v>
      </c>
      <c r="W47" s="12">
        <f t="shared" si="1"/>
        <v>10.724</v>
      </c>
      <c r="X47" s="13">
        <f t="shared" si="2"/>
        <v>4.58</v>
      </c>
      <c r="Y47" s="14">
        <f t="shared" si="3"/>
        <v>19.48</v>
      </c>
    </row>
    <row r="48" ht="15.75" customHeight="1">
      <c r="A48" s="15"/>
      <c r="B48" s="15"/>
      <c r="C48" s="15"/>
      <c r="D48" s="15"/>
      <c r="E48" s="10" t="s">
        <v>22</v>
      </c>
      <c r="F48" s="10" t="s">
        <v>23</v>
      </c>
      <c r="G48" s="11" t="s">
        <v>30</v>
      </c>
      <c r="H48" s="10">
        <v>91914.61</v>
      </c>
      <c r="I48" s="10" t="s">
        <v>168</v>
      </c>
      <c r="J48" s="10">
        <v>1024.0</v>
      </c>
      <c r="K48" s="10">
        <v>93824.22</v>
      </c>
      <c r="L48" s="10" t="s">
        <v>80</v>
      </c>
      <c r="M48" s="10">
        <v>1024.0</v>
      </c>
      <c r="N48" s="10">
        <v>81287.43</v>
      </c>
      <c r="O48" s="10" t="s">
        <v>169</v>
      </c>
      <c r="P48" s="10">
        <v>1024.0</v>
      </c>
      <c r="Q48" s="10">
        <v>80854.19</v>
      </c>
      <c r="R48" s="10" t="s">
        <v>169</v>
      </c>
      <c r="S48" s="10">
        <v>1024.0</v>
      </c>
      <c r="T48" s="10">
        <v>93297.07</v>
      </c>
      <c r="U48" s="10" t="s">
        <v>80</v>
      </c>
      <c r="V48" s="10">
        <v>1024.0</v>
      </c>
      <c r="W48" s="12">
        <f t="shared" si="1"/>
        <v>88235.504</v>
      </c>
      <c r="X48" s="13">
        <f t="shared" si="2"/>
        <v>80854.19</v>
      </c>
      <c r="Y48" s="14">
        <f t="shared" si="3"/>
        <v>93824.22</v>
      </c>
    </row>
    <row r="49" ht="15.75" customHeight="1">
      <c r="A49" s="15"/>
      <c r="B49" s="15"/>
      <c r="C49" s="15"/>
      <c r="D49" s="15"/>
      <c r="E49" s="10" t="s">
        <v>36</v>
      </c>
      <c r="F49" s="10" t="s">
        <v>37</v>
      </c>
      <c r="G49" s="11" t="s">
        <v>38</v>
      </c>
      <c r="H49" s="10">
        <f> 10010.63+                    12876.8</f>
        <v>22887.43</v>
      </c>
      <c r="I49" s="10" t="s">
        <v>170</v>
      </c>
      <c r="J49" s="10">
        <v>698707.0</v>
      </c>
      <c r="K49" s="10">
        <f>11022.13+                    14174.07</f>
        <v>25196.2</v>
      </c>
      <c r="L49" s="10" t="s">
        <v>171</v>
      </c>
      <c r="M49" s="10">
        <v>754282.0</v>
      </c>
      <c r="N49" s="10">
        <f>10422.66+                    13405.76</f>
        <v>23828.42</v>
      </c>
      <c r="O49" s="10" t="s">
        <v>172</v>
      </c>
      <c r="P49" s="10">
        <v>713308.0</v>
      </c>
      <c r="Q49" s="10">
        <f>9642+                    12407.23</f>
        <v>22049.23</v>
      </c>
      <c r="R49" s="10" t="s">
        <v>173</v>
      </c>
      <c r="S49" s="10">
        <v>678272.0</v>
      </c>
      <c r="T49" s="10">
        <f>11851.53+ 15234.36</f>
        <v>27085.89</v>
      </c>
      <c r="U49" s="10" t="s">
        <v>174</v>
      </c>
      <c r="V49" s="10">
        <v>811795.0</v>
      </c>
      <c r="W49" s="12">
        <f t="shared" si="1"/>
        <v>24209.434</v>
      </c>
      <c r="X49" s="13">
        <f t="shared" si="2"/>
        <v>22049.23</v>
      </c>
      <c r="Y49" s="14">
        <f t="shared" si="3"/>
        <v>27085.89</v>
      </c>
    </row>
    <row r="50" ht="15.75" customHeight="1">
      <c r="A50" s="6"/>
      <c r="B50" s="6"/>
      <c r="C50" s="6"/>
      <c r="D50" s="6"/>
      <c r="E50" s="10" t="s">
        <v>36</v>
      </c>
      <c r="F50" s="10" t="s">
        <v>37</v>
      </c>
      <c r="G50" s="11" t="s">
        <v>44</v>
      </c>
      <c r="H50" s="10">
        <f> 9385.36+                     6256.74+        20087.4</f>
        <v>35729.5</v>
      </c>
      <c r="I50" s="10" t="s">
        <v>175</v>
      </c>
      <c r="J50" s="10">
        <v>1070607.0</v>
      </c>
      <c r="K50" s="10">
        <f> 7258.35+                  4838.68+         15551.58</f>
        <v>27648.61</v>
      </c>
      <c r="L50" s="10" t="s">
        <v>176</v>
      </c>
      <c r="M50" s="10">
        <v>828071.0</v>
      </c>
      <c r="N50" s="10">
        <f>7176.71+                   4784.14+       15374.8</f>
        <v>27335.65</v>
      </c>
      <c r="O50" s="10" t="s">
        <v>177</v>
      </c>
      <c r="P50" s="10">
        <v>819106.0</v>
      </c>
      <c r="Q50" s="10">
        <f>7817.18+                   5211.23+       16740.57</f>
        <v>29768.98</v>
      </c>
      <c r="R50" s="10" t="s">
        <v>178</v>
      </c>
      <c r="S50" s="10">
        <v>891816.0</v>
      </c>
      <c r="T50" s="10">
        <f> 7892.7+                    5261.8+     16905.63</f>
        <v>30060.13</v>
      </c>
      <c r="U50" s="10" t="s">
        <v>179</v>
      </c>
      <c r="V50" s="10">
        <v>900590.0</v>
      </c>
      <c r="W50" s="12">
        <f t="shared" si="1"/>
        <v>30108.574</v>
      </c>
      <c r="X50" s="13">
        <f t="shared" si="2"/>
        <v>27335.65</v>
      </c>
      <c r="Y50" s="14">
        <f t="shared" si="3"/>
        <v>35729.5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Z77" s="1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</sheetData>
  <mergeCells count="45">
    <mergeCell ref="H1:J1"/>
    <mergeCell ref="K1:M1"/>
    <mergeCell ref="N1:P1"/>
    <mergeCell ref="Q1:S1"/>
    <mergeCell ref="T1:V1"/>
    <mergeCell ref="W1:Y1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C3:C8"/>
    <mergeCell ref="D3:D8"/>
    <mergeCell ref="B9:B14"/>
    <mergeCell ref="C9:C14"/>
    <mergeCell ref="D9:D14"/>
    <mergeCell ref="C21:C26"/>
    <mergeCell ref="D21:D26"/>
    <mergeCell ref="A9:A14"/>
    <mergeCell ref="A15:A20"/>
    <mergeCell ref="B15:B20"/>
    <mergeCell ref="C15:C20"/>
    <mergeCell ref="D15:D20"/>
    <mergeCell ref="A21:A26"/>
    <mergeCell ref="B21:B26"/>
    <mergeCell ref="A27:A32"/>
    <mergeCell ref="B27:B32"/>
    <mergeCell ref="C27:C32"/>
    <mergeCell ref="D27:D32"/>
    <mergeCell ref="B33:B38"/>
    <mergeCell ref="C33:C38"/>
    <mergeCell ref="D33:D38"/>
    <mergeCell ref="C45:C50"/>
    <mergeCell ref="D45:D50"/>
    <mergeCell ref="A33:A38"/>
    <mergeCell ref="A39:A44"/>
    <mergeCell ref="B39:B44"/>
    <mergeCell ref="C39:C44"/>
    <mergeCell ref="D39:D44"/>
    <mergeCell ref="A45:A50"/>
    <mergeCell ref="B45:B5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" width="12.63"/>
    <col customWidth="1" min="4" max="4" width="16.5"/>
    <col customWidth="1" min="5" max="5" width="17.13"/>
    <col customWidth="1" min="6" max="6" width="12.63"/>
  </cols>
  <sheetData>
    <row r="1" ht="15.75" customHeight="1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9">
        <v>1.0</v>
      </c>
      <c r="G1" s="3"/>
      <c r="H1" s="4"/>
      <c r="I1" s="19">
        <v>2.0</v>
      </c>
      <c r="J1" s="3"/>
      <c r="K1" s="4"/>
      <c r="L1" s="19">
        <v>3.0</v>
      </c>
      <c r="M1" s="3"/>
      <c r="N1" s="4"/>
      <c r="O1" s="19">
        <v>4.0</v>
      </c>
      <c r="P1" s="3"/>
      <c r="Q1" s="4"/>
      <c r="R1" s="19">
        <v>5.0</v>
      </c>
      <c r="S1" s="3"/>
      <c r="T1" s="4"/>
      <c r="U1" s="5" t="s">
        <v>7</v>
      </c>
      <c r="V1" s="3"/>
      <c r="W1" s="4"/>
    </row>
    <row r="2" ht="15.75" customHeight="1">
      <c r="A2" s="6"/>
      <c r="B2" s="6"/>
      <c r="C2" s="6"/>
      <c r="D2" s="6"/>
      <c r="E2" s="6"/>
      <c r="F2" s="20" t="s">
        <v>8</v>
      </c>
      <c r="G2" s="20" t="s">
        <v>9</v>
      </c>
      <c r="H2" s="20" t="s">
        <v>10</v>
      </c>
      <c r="I2" s="20" t="s">
        <v>8</v>
      </c>
      <c r="J2" s="20" t="s">
        <v>9</v>
      </c>
      <c r="K2" s="20" t="s">
        <v>10</v>
      </c>
      <c r="L2" s="20" t="s">
        <v>8</v>
      </c>
      <c r="M2" s="20" t="s">
        <v>9</v>
      </c>
      <c r="N2" s="20" t="s">
        <v>10</v>
      </c>
      <c r="O2" s="20" t="s">
        <v>8</v>
      </c>
      <c r="P2" s="20" t="s">
        <v>9</v>
      </c>
      <c r="Q2" s="20" t="s">
        <v>10</v>
      </c>
      <c r="R2" s="20" t="s">
        <v>8</v>
      </c>
      <c r="S2" s="20" t="s">
        <v>9</v>
      </c>
      <c r="T2" s="20" t="s">
        <v>10</v>
      </c>
      <c r="U2" s="8" t="s">
        <v>11</v>
      </c>
      <c r="V2" s="8" t="s">
        <v>12</v>
      </c>
      <c r="W2" s="8" t="s">
        <v>13</v>
      </c>
    </row>
    <row r="3" ht="15.75" customHeight="1">
      <c r="A3" s="21">
        <v>2.0</v>
      </c>
      <c r="B3" s="21">
        <v>2.0</v>
      </c>
      <c r="C3" s="11" t="s">
        <v>15</v>
      </c>
      <c r="D3" s="11" t="s">
        <v>16</v>
      </c>
      <c r="E3" s="11">
        <v>1000.0</v>
      </c>
      <c r="F3" s="11">
        <v>367542.37</v>
      </c>
      <c r="G3" s="11" t="s">
        <v>52</v>
      </c>
      <c r="H3" s="11">
        <v>1.1026595E7</v>
      </c>
      <c r="I3" s="11">
        <v>365208.35</v>
      </c>
      <c r="J3" s="11" t="s">
        <v>53</v>
      </c>
      <c r="K3" s="11">
        <v>1.0956713E7</v>
      </c>
      <c r="L3" s="11">
        <v>366177.52</v>
      </c>
      <c r="M3" s="11" t="s">
        <v>52</v>
      </c>
      <c r="N3" s="11">
        <v>1.0985556E7</v>
      </c>
      <c r="O3" s="11">
        <v>372416.36</v>
      </c>
      <c r="P3" s="11" t="s">
        <v>53</v>
      </c>
      <c r="Q3" s="11">
        <v>1.1173148E7</v>
      </c>
      <c r="R3" s="11">
        <v>331569.12</v>
      </c>
      <c r="S3" s="11" t="s">
        <v>53</v>
      </c>
      <c r="T3" s="11">
        <v>9947493.0</v>
      </c>
      <c r="U3" s="14">
        <f t="shared" ref="U3:U26" si="1">AVERAGE(F3,I3,L3,O3,R3)</f>
        <v>360582.744</v>
      </c>
      <c r="V3" s="14">
        <f t="shared" ref="V3:V26" si="2">MIN(U3,L3,L3,O3,R3)</f>
        <v>331569.12</v>
      </c>
      <c r="W3" s="14">
        <f t="shared" ref="W3:W26" si="3">MAX(H3,K3,N3,Q3,T3)</f>
        <v>11173148</v>
      </c>
    </row>
    <row r="4" ht="15.75" customHeight="1">
      <c r="A4" s="15"/>
      <c r="B4" s="15"/>
      <c r="C4" s="11" t="s">
        <v>15</v>
      </c>
      <c r="D4" s="11" t="s">
        <v>16</v>
      </c>
      <c r="E4" s="11">
        <v>2000.0</v>
      </c>
      <c r="F4" s="11">
        <v>135129.74</v>
      </c>
      <c r="G4" s="11" t="s">
        <v>52</v>
      </c>
      <c r="H4" s="11">
        <v>4054063.0</v>
      </c>
      <c r="I4" s="11">
        <v>144596.94</v>
      </c>
      <c r="J4" s="11" t="s">
        <v>20</v>
      </c>
      <c r="K4" s="11">
        <v>4338306.0</v>
      </c>
      <c r="L4" s="11">
        <v>153871.62</v>
      </c>
      <c r="M4" s="11" t="s">
        <v>73</v>
      </c>
      <c r="N4" s="11">
        <v>4616479.0</v>
      </c>
      <c r="O4" s="11">
        <v>155147.19</v>
      </c>
      <c r="P4" s="11" t="s">
        <v>20</v>
      </c>
      <c r="Q4" s="11">
        <v>4654722.0</v>
      </c>
      <c r="R4" s="11">
        <v>153963.84</v>
      </c>
      <c r="S4" s="11" t="s">
        <v>19</v>
      </c>
      <c r="T4" s="11">
        <v>4619358.0</v>
      </c>
      <c r="U4" s="14">
        <f t="shared" si="1"/>
        <v>148541.866</v>
      </c>
      <c r="V4" s="14">
        <f t="shared" si="2"/>
        <v>148541.866</v>
      </c>
      <c r="W4" s="14">
        <f t="shared" si="3"/>
        <v>4654722</v>
      </c>
    </row>
    <row r="5" ht="15.75" customHeight="1">
      <c r="A5" s="15"/>
      <c r="B5" s="15"/>
      <c r="C5" s="11" t="s">
        <v>22</v>
      </c>
      <c r="D5" s="11" t="s">
        <v>23</v>
      </c>
      <c r="E5" s="16" t="s">
        <v>24</v>
      </c>
      <c r="F5" s="11">
        <v>5.14</v>
      </c>
      <c r="G5" s="11" t="s">
        <v>180</v>
      </c>
      <c r="H5" s="11">
        <v>3.0</v>
      </c>
      <c r="I5" s="11">
        <v>32.47</v>
      </c>
      <c r="J5" s="11" t="s">
        <v>181</v>
      </c>
      <c r="K5" s="11">
        <v>3.0</v>
      </c>
      <c r="L5" s="11">
        <v>28.04</v>
      </c>
      <c r="M5" s="11" t="s">
        <v>182</v>
      </c>
      <c r="N5" s="11">
        <v>3.0</v>
      </c>
      <c r="O5" s="11">
        <v>30.48</v>
      </c>
      <c r="P5" s="11" t="s">
        <v>183</v>
      </c>
      <c r="Q5" s="11">
        <v>3.0</v>
      </c>
      <c r="R5" s="11">
        <v>28.7</v>
      </c>
      <c r="S5" s="11" t="s">
        <v>184</v>
      </c>
      <c r="T5" s="11">
        <v>3.0</v>
      </c>
      <c r="U5" s="14">
        <f t="shared" si="1"/>
        <v>24.966</v>
      </c>
      <c r="V5" s="14">
        <f t="shared" si="2"/>
        <v>24.966</v>
      </c>
      <c r="W5" s="14">
        <f t="shared" si="3"/>
        <v>3</v>
      </c>
    </row>
    <row r="6" ht="15.75" customHeight="1">
      <c r="A6" s="15"/>
      <c r="B6" s="15"/>
      <c r="C6" s="11" t="s">
        <v>22</v>
      </c>
      <c r="D6" s="11" t="s">
        <v>23</v>
      </c>
      <c r="E6" s="11" t="s">
        <v>30</v>
      </c>
      <c r="F6" s="11">
        <v>79445.28</v>
      </c>
      <c r="G6" s="11" t="s">
        <v>185</v>
      </c>
      <c r="H6" s="11">
        <v>1024.0</v>
      </c>
      <c r="I6" s="11">
        <v>80310.58</v>
      </c>
      <c r="J6" s="11" t="s">
        <v>186</v>
      </c>
      <c r="K6" s="11">
        <v>1024.0</v>
      </c>
      <c r="L6" s="11">
        <v>69094.46</v>
      </c>
      <c r="M6" s="11" t="s">
        <v>187</v>
      </c>
      <c r="N6" s="11">
        <v>1024.0</v>
      </c>
      <c r="O6" s="11">
        <v>74694.09</v>
      </c>
      <c r="P6" s="11" t="s">
        <v>188</v>
      </c>
      <c r="Q6" s="11">
        <v>1024.0</v>
      </c>
      <c r="R6" s="11">
        <v>79951.07</v>
      </c>
      <c r="S6" s="11" t="s">
        <v>185</v>
      </c>
      <c r="T6" s="11">
        <v>1024.0</v>
      </c>
      <c r="U6" s="14">
        <f t="shared" si="1"/>
        <v>76699.096</v>
      </c>
      <c r="V6" s="14">
        <f t="shared" si="2"/>
        <v>69094.46</v>
      </c>
      <c r="W6" s="14">
        <f t="shared" si="3"/>
        <v>1024</v>
      </c>
    </row>
    <row r="7" ht="15.75" customHeight="1">
      <c r="A7" s="15"/>
      <c r="B7" s="15"/>
      <c r="C7" s="11" t="s">
        <v>36</v>
      </c>
      <c r="D7" s="11" t="s">
        <v>37</v>
      </c>
      <c r="E7" s="11" t="s">
        <v>38</v>
      </c>
      <c r="F7" s="11">
        <f> 23702.83+                   30407.66</f>
        <v>54110.49</v>
      </c>
      <c r="G7" s="11" t="s">
        <v>189</v>
      </c>
      <c r="H7" s="11">
        <v>1621986.0</v>
      </c>
      <c r="I7" s="11">
        <f>  18159.66+                   23312.13</f>
        <v>41471.79</v>
      </c>
      <c r="J7" s="11" t="s">
        <v>137</v>
      </c>
      <c r="K7" s="11">
        <v>1242814.0</v>
      </c>
      <c r="L7" s="11">
        <f>18310.25+                   23502.13</f>
        <v>41812.38</v>
      </c>
      <c r="M7" s="11" t="s">
        <v>190</v>
      </c>
      <c r="N7" s="11">
        <v>1254985.0</v>
      </c>
      <c r="O7" s="11">
        <f>17846.45+                    22911.17</f>
        <v>40757.62</v>
      </c>
      <c r="P7" s="11" t="s">
        <v>191</v>
      </c>
      <c r="Q7" s="11">
        <v>1221609.0</v>
      </c>
      <c r="R7" s="11">
        <f>17408.22+                   22347.33</f>
        <v>39755.55</v>
      </c>
      <c r="S7" s="11" t="s">
        <v>192</v>
      </c>
      <c r="T7" s="11">
        <v>1191380.0</v>
      </c>
      <c r="U7" s="14">
        <f t="shared" si="1"/>
        <v>43581.566</v>
      </c>
      <c r="V7" s="14">
        <f t="shared" si="2"/>
        <v>39755.55</v>
      </c>
      <c r="W7" s="14">
        <f t="shared" si="3"/>
        <v>1621986</v>
      </c>
    </row>
    <row r="8" ht="15.75" customHeight="1">
      <c r="A8" s="6"/>
      <c r="B8" s="6"/>
      <c r="C8" s="11" t="s">
        <v>36</v>
      </c>
      <c r="D8" s="11" t="s">
        <v>37</v>
      </c>
      <c r="E8" s="11" t="s">
        <v>44</v>
      </c>
      <c r="F8" s="11">
        <f>17741.95+                    11827.64+                   37915.08
</f>
        <v>67484.67</v>
      </c>
      <c r="G8" s="11" t="s">
        <v>193</v>
      </c>
      <c r="H8" s="11">
        <v>2023433.0</v>
      </c>
      <c r="I8" s="11">
        <f>12469.16+                    8312.44+                26664.58</f>
        <v>47446.18</v>
      </c>
      <c r="J8" s="11" t="s">
        <v>45</v>
      </c>
      <c r="K8" s="11">
        <v>1422141.0</v>
      </c>
      <c r="L8" s="11">
        <f> 10652.07+                   7101.08+       22789.01</f>
        <v>40542.16</v>
      </c>
      <c r="M8" s="11" t="s">
        <v>194</v>
      </c>
      <c r="N8" s="11">
        <v>1214860.0</v>
      </c>
      <c r="O8" s="11">
        <f>11863.93+                     7908.96+            25374.38
</f>
        <v>45147.27</v>
      </c>
      <c r="P8" s="11" t="s">
        <v>195</v>
      </c>
      <c r="Q8" s="11">
        <v>1353542.0</v>
      </c>
      <c r="R8" s="11">
        <f>12215.59+                    8143.48+           26126.11</f>
        <v>46485.18</v>
      </c>
      <c r="S8" s="11" t="s">
        <v>196</v>
      </c>
      <c r="T8" s="11">
        <v>1393121.0</v>
      </c>
      <c r="U8" s="14">
        <f t="shared" si="1"/>
        <v>49421.092</v>
      </c>
      <c r="V8" s="14">
        <f t="shared" si="2"/>
        <v>40542.16</v>
      </c>
      <c r="W8" s="14">
        <f t="shared" si="3"/>
        <v>2023433</v>
      </c>
    </row>
    <row r="9" ht="15.75" customHeight="1">
      <c r="A9" s="21">
        <v>2.0</v>
      </c>
      <c r="B9" s="21">
        <v>3.0</v>
      </c>
      <c r="C9" s="11" t="s">
        <v>15</v>
      </c>
      <c r="D9" s="11" t="s">
        <v>16</v>
      </c>
      <c r="E9" s="11">
        <v>1000.0</v>
      </c>
      <c r="F9" s="11">
        <v>366896.67</v>
      </c>
      <c r="G9" s="11" t="s">
        <v>17</v>
      </c>
      <c r="H9" s="11">
        <v>1.1007147E7</v>
      </c>
      <c r="I9" s="11">
        <v>333029.4</v>
      </c>
      <c r="J9" s="11" t="s">
        <v>51</v>
      </c>
      <c r="K9" s="11">
        <v>9991144.0</v>
      </c>
      <c r="L9" s="11">
        <v>361012.64</v>
      </c>
      <c r="M9" s="11" t="s">
        <v>73</v>
      </c>
      <c r="N9" s="11">
        <v>1.0830982E7</v>
      </c>
      <c r="O9" s="11">
        <v>344578.58</v>
      </c>
      <c r="P9" s="11" t="s">
        <v>73</v>
      </c>
      <c r="Q9" s="11">
        <v>1.0337795E7</v>
      </c>
      <c r="R9" s="11">
        <v>309486.17</v>
      </c>
      <c r="S9" s="11" t="s">
        <v>20</v>
      </c>
      <c r="T9" s="11">
        <v>9286127.0</v>
      </c>
      <c r="U9" s="14">
        <f t="shared" si="1"/>
        <v>343000.692</v>
      </c>
      <c r="V9" s="14">
        <f t="shared" si="2"/>
        <v>309486.17</v>
      </c>
      <c r="W9" s="14">
        <f t="shared" si="3"/>
        <v>11007147</v>
      </c>
    </row>
    <row r="10" ht="15.75" customHeight="1">
      <c r="A10" s="15"/>
      <c r="B10" s="15"/>
      <c r="C10" s="11" t="s">
        <v>15</v>
      </c>
      <c r="D10" s="11" t="s">
        <v>16</v>
      </c>
      <c r="E10" s="11">
        <v>2000.0</v>
      </c>
      <c r="F10" s="11">
        <v>133447.6</v>
      </c>
      <c r="G10" s="11" t="s">
        <v>53</v>
      </c>
      <c r="H10" s="11">
        <v>4003562.0</v>
      </c>
      <c r="I10" s="11">
        <v>142926.67</v>
      </c>
      <c r="J10" s="11" t="s">
        <v>73</v>
      </c>
      <c r="K10" s="11">
        <v>4288106.0</v>
      </c>
      <c r="L10" s="11">
        <v>151801.68</v>
      </c>
      <c r="M10" s="11" t="s">
        <v>51</v>
      </c>
      <c r="N10" s="11">
        <v>4554238.0</v>
      </c>
      <c r="O10" s="11">
        <v>150896.89</v>
      </c>
      <c r="P10" s="11" t="s">
        <v>51</v>
      </c>
      <c r="Q10" s="11">
        <v>4527004.0</v>
      </c>
      <c r="R10" s="11">
        <v>142381.31</v>
      </c>
      <c r="S10" s="11" t="s">
        <v>51</v>
      </c>
      <c r="T10" s="11">
        <v>4271642.0</v>
      </c>
      <c r="U10" s="14">
        <f t="shared" si="1"/>
        <v>144290.83</v>
      </c>
      <c r="V10" s="14">
        <f t="shared" si="2"/>
        <v>142381.31</v>
      </c>
      <c r="W10" s="14">
        <f t="shared" si="3"/>
        <v>4554238</v>
      </c>
    </row>
    <row r="11" ht="15.75" customHeight="1">
      <c r="A11" s="15"/>
      <c r="B11" s="15"/>
      <c r="C11" s="11" t="s">
        <v>22</v>
      </c>
      <c r="D11" s="11" t="s">
        <v>23</v>
      </c>
      <c r="E11" s="16" t="s">
        <v>24</v>
      </c>
      <c r="F11" s="11">
        <v>7.62</v>
      </c>
      <c r="G11" s="11" t="s">
        <v>197</v>
      </c>
      <c r="H11" s="11">
        <v>3.0</v>
      </c>
      <c r="I11" s="11">
        <v>4.88</v>
      </c>
      <c r="J11" s="11" t="s">
        <v>198</v>
      </c>
      <c r="K11" s="11">
        <v>3.0</v>
      </c>
      <c r="L11" s="11">
        <v>6.43</v>
      </c>
      <c r="M11" s="11" t="s">
        <v>199</v>
      </c>
      <c r="N11" s="11">
        <v>3.0</v>
      </c>
      <c r="O11" s="11">
        <v>11.04</v>
      </c>
      <c r="P11" s="11" t="s">
        <v>200</v>
      </c>
      <c r="Q11" s="11">
        <v>3.0</v>
      </c>
      <c r="R11" s="11">
        <v>21.18</v>
      </c>
      <c r="S11" s="11" t="s">
        <v>201</v>
      </c>
      <c r="T11" s="11">
        <v>3.0</v>
      </c>
      <c r="U11" s="14">
        <f t="shared" si="1"/>
        <v>10.23</v>
      </c>
      <c r="V11" s="14">
        <f t="shared" si="2"/>
        <v>6.43</v>
      </c>
      <c r="W11" s="14">
        <f t="shared" si="3"/>
        <v>3</v>
      </c>
    </row>
    <row r="12" ht="15.75" customHeight="1">
      <c r="A12" s="15"/>
      <c r="B12" s="15"/>
      <c r="C12" s="11" t="s">
        <v>22</v>
      </c>
      <c r="D12" s="11" t="s">
        <v>23</v>
      </c>
      <c r="E12" s="11" t="s">
        <v>30</v>
      </c>
      <c r="F12" s="11">
        <v>89719.96</v>
      </c>
      <c r="G12" s="11" t="s">
        <v>202</v>
      </c>
      <c r="H12" s="11">
        <v>1024.0</v>
      </c>
      <c r="I12" s="11">
        <v>91517.78</v>
      </c>
      <c r="J12" s="11" t="s">
        <v>79</v>
      </c>
      <c r="K12" s="11">
        <v>1024.0</v>
      </c>
      <c r="L12" s="11">
        <v>83457.56</v>
      </c>
      <c r="M12" s="11" t="s">
        <v>203</v>
      </c>
      <c r="N12" s="11">
        <v>1024.0</v>
      </c>
      <c r="O12" s="11">
        <v>87393.45</v>
      </c>
      <c r="P12" s="11" t="s">
        <v>83</v>
      </c>
      <c r="Q12" s="11">
        <v>1024.0</v>
      </c>
      <c r="R12" s="11">
        <v>94922.12</v>
      </c>
      <c r="S12" s="11" t="s">
        <v>61</v>
      </c>
      <c r="T12" s="11">
        <v>1024.0</v>
      </c>
      <c r="U12" s="14">
        <f t="shared" si="1"/>
        <v>89402.174</v>
      </c>
      <c r="V12" s="14">
        <f t="shared" si="2"/>
        <v>83457.56</v>
      </c>
      <c r="W12" s="14">
        <f t="shared" si="3"/>
        <v>1024</v>
      </c>
    </row>
    <row r="13" ht="15.75" customHeight="1">
      <c r="A13" s="15"/>
      <c r="B13" s="15"/>
      <c r="C13" s="11" t="s">
        <v>36</v>
      </c>
      <c r="D13" s="11" t="s">
        <v>37</v>
      </c>
      <c r="E13" s="11" t="s">
        <v>38</v>
      </c>
      <c r="F13" s="11">
        <f>18741.04+  24052.99</f>
        <v>42794.03</v>
      </c>
      <c r="G13" s="11" t="s">
        <v>204</v>
      </c>
      <c r="H13" s="11">
        <v>1282387.0</v>
      </c>
      <c r="I13" s="11">
        <f>17641.51+                     22649.3</f>
        <v>40290.81</v>
      </c>
      <c r="J13" s="11" t="s">
        <v>205</v>
      </c>
      <c r="K13" s="11">
        <v>1207943.0</v>
      </c>
      <c r="L13" s="11">
        <f>8195.3+                     10554.99</f>
        <v>18750.29</v>
      </c>
      <c r="M13" s="11" t="s">
        <v>206</v>
      </c>
      <c r="N13" s="11">
        <v>574282.0</v>
      </c>
      <c r="O13" s="11">
        <f> 9087.51+                     11698.76</f>
        <v>20786.27</v>
      </c>
      <c r="P13" s="11" t="s">
        <v>207</v>
      </c>
      <c r="Q13" s="11">
        <v>625142.0</v>
      </c>
      <c r="R13" s="11">
        <f>12562.46+                    16145.1</f>
        <v>28707.56</v>
      </c>
      <c r="S13" s="11" t="s">
        <v>208</v>
      </c>
      <c r="T13" s="11">
        <v>872950.0</v>
      </c>
      <c r="U13" s="14">
        <f t="shared" si="1"/>
        <v>30265.792</v>
      </c>
      <c r="V13" s="14">
        <f t="shared" si="2"/>
        <v>18750.29</v>
      </c>
      <c r="W13" s="14">
        <f t="shared" si="3"/>
        <v>1282387</v>
      </c>
    </row>
    <row r="14" ht="15.75" customHeight="1">
      <c r="A14" s="6"/>
      <c r="B14" s="6"/>
      <c r="C14" s="11" t="s">
        <v>36</v>
      </c>
      <c r="D14" s="11" t="s">
        <v>37</v>
      </c>
      <c r="E14" s="11" t="s">
        <v>44</v>
      </c>
      <c r="F14" s="11">
        <f>15033.43+                    10021.96+                32137.64
</f>
        <v>57193.03</v>
      </c>
      <c r="G14" s="11" t="s">
        <v>209</v>
      </c>
      <c r="H14" s="11">
        <v>1714515.0</v>
      </c>
      <c r="I14" s="11">
        <f>11039.21+                    7359.14+               23613.97
</f>
        <v>42012.32</v>
      </c>
      <c r="J14" s="11" t="s">
        <v>210</v>
      </c>
      <c r="K14" s="11">
        <v>1260946.0</v>
      </c>
      <c r="L14" s="11">
        <f>10869.45+                    7246.08+               23252.13</f>
        <v>41367.66</v>
      </c>
      <c r="M14" s="11" t="s">
        <v>211</v>
      </c>
      <c r="N14" s="11">
        <v>1239973.0</v>
      </c>
      <c r="O14" s="11">
        <f>13180.55+                    8786.81+              28185.24
</f>
        <v>50152.6</v>
      </c>
      <c r="P14" s="11" t="s">
        <v>212</v>
      </c>
      <c r="Q14" s="11">
        <v>1503624.0</v>
      </c>
      <c r="R14" s="11">
        <f>11064.31+                    7375.99+              23671.08</f>
        <v>42111.38</v>
      </c>
      <c r="S14" s="11" t="s">
        <v>213</v>
      </c>
      <c r="T14" s="11">
        <v>1261958.0</v>
      </c>
      <c r="U14" s="14">
        <f t="shared" si="1"/>
        <v>46567.398</v>
      </c>
      <c r="V14" s="14">
        <f t="shared" si="2"/>
        <v>41367.66</v>
      </c>
      <c r="W14" s="14">
        <f t="shared" si="3"/>
        <v>1714515</v>
      </c>
    </row>
    <row r="15" ht="15.75" customHeight="1">
      <c r="A15" s="21">
        <v>3.0</v>
      </c>
      <c r="B15" s="21">
        <v>2.0</v>
      </c>
      <c r="C15" s="11" t="s">
        <v>15</v>
      </c>
      <c r="D15" s="11" t="s">
        <v>16</v>
      </c>
      <c r="E15" s="11">
        <v>1000.0</v>
      </c>
      <c r="F15" s="11">
        <v>387921.04</v>
      </c>
      <c r="G15" s="11" t="s">
        <v>73</v>
      </c>
      <c r="H15" s="11">
        <v>1.1638159E7</v>
      </c>
      <c r="I15" s="11">
        <v>369979.65</v>
      </c>
      <c r="J15" s="11" t="s">
        <v>73</v>
      </c>
      <c r="K15" s="11">
        <v>1.1100136E7</v>
      </c>
      <c r="L15" s="11">
        <v>345520.85</v>
      </c>
      <c r="M15" s="11" t="s">
        <v>53</v>
      </c>
      <c r="N15" s="11">
        <v>1.0365956E7</v>
      </c>
      <c r="O15" s="11">
        <v>321038.31</v>
      </c>
      <c r="P15" s="11" t="s">
        <v>52</v>
      </c>
      <c r="Q15" s="11">
        <v>9631864.0</v>
      </c>
      <c r="R15" s="11">
        <v>294219.43</v>
      </c>
      <c r="S15" s="11" t="s">
        <v>20</v>
      </c>
      <c r="T15" s="11">
        <v>8826943.0</v>
      </c>
      <c r="U15" s="14">
        <f t="shared" si="1"/>
        <v>343735.856</v>
      </c>
      <c r="V15" s="14">
        <f t="shared" si="2"/>
        <v>294219.43</v>
      </c>
      <c r="W15" s="14">
        <f t="shared" si="3"/>
        <v>11638159</v>
      </c>
    </row>
    <row r="16" ht="15.75" customHeight="1">
      <c r="A16" s="15"/>
      <c r="B16" s="15"/>
      <c r="C16" s="11" t="s">
        <v>15</v>
      </c>
      <c r="D16" s="11" t="s">
        <v>16</v>
      </c>
      <c r="E16" s="11">
        <v>2000.0</v>
      </c>
      <c r="F16" s="11">
        <v>105490.47</v>
      </c>
      <c r="G16" s="11" t="s">
        <v>73</v>
      </c>
      <c r="H16" s="11">
        <v>3164926.0</v>
      </c>
      <c r="I16" s="11">
        <v>102044.24</v>
      </c>
      <c r="J16" s="11" t="s">
        <v>73</v>
      </c>
      <c r="K16" s="11">
        <v>3061458.0</v>
      </c>
      <c r="L16" s="11">
        <v>110063.55</v>
      </c>
      <c r="M16" s="11" t="s">
        <v>214</v>
      </c>
      <c r="N16" s="11">
        <v>3302169.0</v>
      </c>
      <c r="O16" s="11">
        <v>126816.25</v>
      </c>
      <c r="P16" s="11" t="s">
        <v>17</v>
      </c>
      <c r="Q16" s="11">
        <v>3804562.0</v>
      </c>
      <c r="R16" s="11">
        <v>123174.23</v>
      </c>
      <c r="S16" s="11" t="s">
        <v>73</v>
      </c>
      <c r="T16" s="11">
        <v>3695384.0</v>
      </c>
      <c r="U16" s="14">
        <f t="shared" si="1"/>
        <v>113517.748</v>
      </c>
      <c r="V16" s="14">
        <f t="shared" si="2"/>
        <v>110063.55</v>
      </c>
      <c r="W16" s="14">
        <f t="shared" si="3"/>
        <v>3804562</v>
      </c>
    </row>
    <row r="17" ht="15.75" customHeight="1">
      <c r="A17" s="15"/>
      <c r="B17" s="15"/>
      <c r="C17" s="11" t="s">
        <v>22</v>
      </c>
      <c r="D17" s="11" t="s">
        <v>23</v>
      </c>
      <c r="E17" s="16" t="s">
        <v>24</v>
      </c>
      <c r="F17" s="11">
        <v>7.5</v>
      </c>
      <c r="G17" s="11" t="s">
        <v>215</v>
      </c>
      <c r="H17" s="11">
        <v>3.0</v>
      </c>
      <c r="I17" s="11">
        <v>17.06</v>
      </c>
      <c r="J17" s="11" t="s">
        <v>216</v>
      </c>
      <c r="K17" s="11">
        <v>3.0</v>
      </c>
      <c r="L17" s="11">
        <v>11.47</v>
      </c>
      <c r="M17" s="11" t="s">
        <v>217</v>
      </c>
      <c r="N17" s="11">
        <v>3.0</v>
      </c>
      <c r="O17" s="11">
        <v>2.49</v>
      </c>
      <c r="P17" s="11" t="s">
        <v>218</v>
      </c>
      <c r="Q17" s="11">
        <v>3.0</v>
      </c>
      <c r="R17" s="11">
        <v>13.4</v>
      </c>
      <c r="S17" s="11" t="s">
        <v>219</v>
      </c>
      <c r="T17" s="11">
        <v>3.0</v>
      </c>
      <c r="U17" s="14">
        <f t="shared" si="1"/>
        <v>10.384</v>
      </c>
      <c r="V17" s="14">
        <f t="shared" si="2"/>
        <v>2.49</v>
      </c>
      <c r="W17" s="14">
        <f t="shared" si="3"/>
        <v>3</v>
      </c>
    </row>
    <row r="18" ht="15.75" customHeight="1">
      <c r="A18" s="15"/>
      <c r="B18" s="15"/>
      <c r="C18" s="11" t="s">
        <v>22</v>
      </c>
      <c r="D18" s="11" t="s">
        <v>23</v>
      </c>
      <c r="E18" s="11" t="s">
        <v>30</v>
      </c>
      <c r="F18" s="11">
        <v>85962.53</v>
      </c>
      <c r="G18" s="11" t="s">
        <v>220</v>
      </c>
      <c r="H18" s="11">
        <v>1024.0</v>
      </c>
      <c r="I18" s="11">
        <v>81566.28</v>
      </c>
      <c r="J18" s="11" t="s">
        <v>169</v>
      </c>
      <c r="K18" s="11">
        <v>1024.0</v>
      </c>
      <c r="L18" s="11">
        <v>86189.55</v>
      </c>
      <c r="M18" s="11" t="s">
        <v>31</v>
      </c>
      <c r="N18" s="11">
        <v>1024.0</v>
      </c>
      <c r="O18" s="11">
        <v>89934.02</v>
      </c>
      <c r="P18" s="11" t="s">
        <v>202</v>
      </c>
      <c r="Q18" s="11">
        <v>1024.0</v>
      </c>
      <c r="R18" s="11">
        <v>80094.91</v>
      </c>
      <c r="S18" s="11" t="s">
        <v>185</v>
      </c>
      <c r="T18" s="11">
        <v>1024.0</v>
      </c>
      <c r="U18" s="14">
        <f t="shared" si="1"/>
        <v>84749.458</v>
      </c>
      <c r="V18" s="14">
        <f t="shared" si="2"/>
        <v>80094.91</v>
      </c>
      <c r="W18" s="14">
        <f t="shared" si="3"/>
        <v>1024</v>
      </c>
    </row>
    <row r="19" ht="15.75" customHeight="1">
      <c r="A19" s="15"/>
      <c r="B19" s="15"/>
      <c r="C19" s="11" t="s">
        <v>36</v>
      </c>
      <c r="D19" s="11" t="s">
        <v>37</v>
      </c>
      <c r="E19" s="11" t="s">
        <v>38</v>
      </c>
      <c r="F19" s="11">
        <f>8253.12+                    10630.51</f>
        <v>18883.63</v>
      </c>
      <c r="G19" s="11" t="s">
        <v>221</v>
      </c>
      <c r="H19" s="11">
        <v>565162.0</v>
      </c>
      <c r="I19" s="11">
        <f> 15300.89+                    19651.15</f>
        <v>34952.04</v>
      </c>
      <c r="J19" s="11" t="s">
        <v>222</v>
      </c>
      <c r="K19" s="11">
        <v>1048051.0</v>
      </c>
      <c r="L19" s="11">
        <f>9259.31+                   11916.06</f>
        <v>21175.37</v>
      </c>
      <c r="M19" s="11" t="s">
        <v>223</v>
      </c>
      <c r="N19" s="11">
        <v>634175.0</v>
      </c>
      <c r="O19" s="11">
        <f>11051.26+                    14210.01</f>
        <v>25261.27</v>
      </c>
      <c r="P19" s="11" t="s">
        <v>224</v>
      </c>
      <c r="Q19" s="11">
        <v>757304.0</v>
      </c>
      <c r="R19" s="11">
        <f>10284.65+                     13228.79</f>
        <v>23513.44</v>
      </c>
      <c r="S19" s="11" t="s">
        <v>225</v>
      </c>
      <c r="T19" s="11">
        <v>706882.0</v>
      </c>
      <c r="U19" s="14">
        <f t="shared" si="1"/>
        <v>24757.15</v>
      </c>
      <c r="V19" s="14">
        <f t="shared" si="2"/>
        <v>21175.37</v>
      </c>
      <c r="W19" s="14">
        <f t="shared" si="3"/>
        <v>1048051</v>
      </c>
    </row>
    <row r="20" ht="15.75" customHeight="1">
      <c r="A20" s="6"/>
      <c r="B20" s="6"/>
      <c r="C20" s="11" t="s">
        <v>36</v>
      </c>
      <c r="D20" s="11" t="s">
        <v>37</v>
      </c>
      <c r="E20" s="11" t="s">
        <v>44</v>
      </c>
      <c r="F20" s="11">
        <f> 2741.64+                    1827.51+              5915.77</f>
        <v>10484.92</v>
      </c>
      <c r="G20" s="11" t="s">
        <v>226</v>
      </c>
      <c r="H20" s="11">
        <v>313065.0</v>
      </c>
      <c r="I20" s="11">
        <f>3291.32+                    2193.86+      7085.92</f>
        <v>12571.1</v>
      </c>
      <c r="J20" s="11" t="s">
        <v>227</v>
      </c>
      <c r="K20" s="11">
        <v>375820.0</v>
      </c>
      <c r="L20" s="11">
        <f>4484.64+                     2989.48+        9632.81</f>
        <v>17106.93</v>
      </c>
      <c r="M20" s="11" t="s">
        <v>228</v>
      </c>
      <c r="N20" s="11">
        <v>516141.0</v>
      </c>
      <c r="O20" s="11">
        <f>5586.06+                    3723.87+ 11984.42</f>
        <v>21294.35</v>
      </c>
      <c r="P20" s="11" t="s">
        <v>229</v>
      </c>
      <c r="Q20" s="11">
        <v>637702.0</v>
      </c>
      <c r="R20" s="11">
        <f>6612.43+                   4407.95+              14170.17</f>
        <v>25190.55</v>
      </c>
      <c r="S20" s="11" t="s">
        <v>230</v>
      </c>
      <c r="T20" s="11">
        <v>755231.0</v>
      </c>
      <c r="U20" s="14">
        <f t="shared" si="1"/>
        <v>17329.57</v>
      </c>
      <c r="V20" s="14">
        <f t="shared" si="2"/>
        <v>17106.93</v>
      </c>
      <c r="W20" s="14">
        <f t="shared" si="3"/>
        <v>755231</v>
      </c>
    </row>
    <row r="21" ht="15.75" customHeight="1">
      <c r="A21" s="21">
        <v>3.0</v>
      </c>
      <c r="B21" s="21">
        <v>3.0</v>
      </c>
      <c r="C21" s="11" t="s">
        <v>15</v>
      </c>
      <c r="D21" s="11" t="s">
        <v>16</v>
      </c>
      <c r="E21" s="11">
        <v>1000.0</v>
      </c>
      <c r="F21" s="22">
        <v>303118.67</v>
      </c>
      <c r="G21" s="11" t="s">
        <v>231</v>
      </c>
      <c r="H21" s="11">
        <v>9095133.0</v>
      </c>
      <c r="I21" s="22">
        <v>286675.31</v>
      </c>
      <c r="J21" s="11" t="s">
        <v>53</v>
      </c>
      <c r="K21" s="11">
        <v>8600638.0</v>
      </c>
      <c r="L21" s="22">
        <v>250197.14</v>
      </c>
      <c r="M21" s="11" t="s">
        <v>73</v>
      </c>
      <c r="N21" s="11">
        <v>7506238.0</v>
      </c>
      <c r="O21" s="22">
        <v>273610.76</v>
      </c>
      <c r="P21" s="11" t="s">
        <v>20</v>
      </c>
      <c r="Q21" s="11">
        <v>8208775.0</v>
      </c>
      <c r="R21" s="22">
        <v>299014.58</v>
      </c>
      <c r="S21" s="11" t="s">
        <v>20</v>
      </c>
      <c r="T21" s="11">
        <v>8970978.0</v>
      </c>
      <c r="U21" s="14">
        <f t="shared" si="1"/>
        <v>282523.292</v>
      </c>
      <c r="V21" s="14">
        <f t="shared" si="2"/>
        <v>250197.14</v>
      </c>
      <c r="W21" s="14">
        <f t="shared" si="3"/>
        <v>9095133</v>
      </c>
    </row>
    <row r="22" ht="15.75" customHeight="1">
      <c r="A22" s="15"/>
      <c r="B22" s="15"/>
      <c r="C22" s="11" t="s">
        <v>15</v>
      </c>
      <c r="D22" s="11" t="s">
        <v>16</v>
      </c>
      <c r="E22" s="11">
        <v>2000.0</v>
      </c>
      <c r="F22" s="11">
        <v>110662.38</v>
      </c>
      <c r="G22" s="11" t="s">
        <v>18</v>
      </c>
      <c r="H22" s="11">
        <v>3320040.0</v>
      </c>
      <c r="I22" s="11">
        <v>128512.03</v>
      </c>
      <c r="J22" s="11" t="s">
        <v>73</v>
      </c>
      <c r="K22" s="11">
        <v>3855498.0</v>
      </c>
      <c r="L22" s="11">
        <v>147415.51</v>
      </c>
      <c r="M22" s="11" t="s">
        <v>73</v>
      </c>
      <c r="N22" s="11">
        <v>4422640.0</v>
      </c>
      <c r="O22" s="11">
        <v>140311.68</v>
      </c>
      <c r="P22" s="11" t="s">
        <v>52</v>
      </c>
      <c r="Q22" s="11">
        <v>4209478.0</v>
      </c>
      <c r="R22" s="11">
        <v>144736.54</v>
      </c>
      <c r="S22" s="11" t="s">
        <v>52</v>
      </c>
      <c r="T22" s="11">
        <v>4342216.0</v>
      </c>
      <c r="U22" s="14">
        <f t="shared" si="1"/>
        <v>134327.628</v>
      </c>
      <c r="V22" s="14">
        <f t="shared" si="2"/>
        <v>134327.628</v>
      </c>
      <c r="W22" s="14">
        <f t="shared" si="3"/>
        <v>4422640</v>
      </c>
    </row>
    <row r="23" ht="15.75" customHeight="1">
      <c r="A23" s="15"/>
      <c r="B23" s="15"/>
      <c r="C23" s="11" t="s">
        <v>22</v>
      </c>
      <c r="D23" s="11" t="s">
        <v>23</v>
      </c>
      <c r="E23" s="16" t="s">
        <v>24</v>
      </c>
      <c r="F23" s="11">
        <v>8.14</v>
      </c>
      <c r="G23" s="11" t="s">
        <v>232</v>
      </c>
      <c r="H23" s="11">
        <v>3.0</v>
      </c>
      <c r="I23" s="11">
        <v>21.34</v>
      </c>
      <c r="J23" s="11" t="s">
        <v>233</v>
      </c>
      <c r="K23" s="11">
        <v>3.0</v>
      </c>
      <c r="L23" s="11">
        <v>24.56</v>
      </c>
      <c r="M23" s="11" t="s">
        <v>234</v>
      </c>
      <c r="N23" s="11">
        <v>3.0</v>
      </c>
      <c r="O23" s="11">
        <v>34.16</v>
      </c>
      <c r="P23" s="11" t="s">
        <v>235</v>
      </c>
      <c r="Q23" s="11">
        <v>3.0</v>
      </c>
      <c r="R23" s="11">
        <v>34.85</v>
      </c>
      <c r="S23" s="11" t="s">
        <v>236</v>
      </c>
      <c r="T23" s="11">
        <v>3.0</v>
      </c>
      <c r="U23" s="14">
        <f t="shared" si="1"/>
        <v>24.61</v>
      </c>
      <c r="V23" s="14">
        <f t="shared" si="2"/>
        <v>24.56</v>
      </c>
      <c r="W23" s="14">
        <f t="shared" si="3"/>
        <v>3</v>
      </c>
    </row>
    <row r="24" ht="15.75" customHeight="1">
      <c r="A24" s="15"/>
      <c r="B24" s="15"/>
      <c r="C24" s="11" t="s">
        <v>22</v>
      </c>
      <c r="D24" s="11" t="s">
        <v>23</v>
      </c>
      <c r="E24" s="11" t="s">
        <v>30</v>
      </c>
      <c r="F24" s="11">
        <v>93586.84</v>
      </c>
      <c r="G24" s="11" t="s">
        <v>80</v>
      </c>
      <c r="H24" s="11">
        <v>1024.0</v>
      </c>
      <c r="I24" s="11">
        <v>93501.4</v>
      </c>
      <c r="J24" s="11" t="s">
        <v>80</v>
      </c>
      <c r="K24" s="11">
        <v>1024.0</v>
      </c>
      <c r="L24" s="11">
        <v>94680.75</v>
      </c>
      <c r="M24" s="11" t="s">
        <v>61</v>
      </c>
      <c r="N24" s="11">
        <v>1024.0</v>
      </c>
      <c r="O24" s="11">
        <v>96983.47</v>
      </c>
      <c r="P24" s="11" t="s">
        <v>100</v>
      </c>
      <c r="Q24" s="11">
        <v>1024.0</v>
      </c>
      <c r="R24" s="11">
        <v>94624.62</v>
      </c>
      <c r="S24" s="11" t="s">
        <v>61</v>
      </c>
      <c r="T24" s="11">
        <v>1024.0</v>
      </c>
      <c r="U24" s="14">
        <f t="shared" si="1"/>
        <v>94675.416</v>
      </c>
      <c r="V24" s="14">
        <f t="shared" si="2"/>
        <v>94624.62</v>
      </c>
      <c r="W24" s="14">
        <f t="shared" si="3"/>
        <v>1024</v>
      </c>
    </row>
    <row r="25" ht="15.75" customHeight="1">
      <c r="A25" s="15"/>
      <c r="B25" s="15"/>
      <c r="C25" s="11" t="s">
        <v>36</v>
      </c>
      <c r="D25" s="11" t="s">
        <v>37</v>
      </c>
      <c r="E25" s="11" t="s">
        <v>38</v>
      </c>
      <c r="F25" s="11">
        <f> 8510.66+                     10959.58</f>
        <v>19470.24</v>
      </c>
      <c r="G25" s="11" t="s">
        <v>237</v>
      </c>
      <c r="H25" s="11">
        <v>588877.0</v>
      </c>
      <c r="I25" s="11">
        <f>10495.91+                    13499</f>
        <v>23994.91</v>
      </c>
      <c r="J25" s="11" t="s">
        <v>238</v>
      </c>
      <c r="K25" s="11">
        <v>721966.0</v>
      </c>
      <c r="L25" s="11">
        <f>10997.49+                     14141.52</f>
        <v>25139.01</v>
      </c>
      <c r="M25" s="11" t="s">
        <v>213</v>
      </c>
      <c r="N25" s="11">
        <v>752523.0</v>
      </c>
      <c r="O25" s="11">
        <f> 22576.78+                    28965.87</f>
        <v>51542.65</v>
      </c>
      <c r="P25" s="11" t="s">
        <v>239</v>
      </c>
      <c r="Q25" s="11">
        <v>1545137.0</v>
      </c>
      <c r="R25" s="11">
        <f>  19822.51+                    25441.02</f>
        <v>45263.53</v>
      </c>
      <c r="S25" s="11" t="s">
        <v>240</v>
      </c>
      <c r="T25" s="11">
        <v>1356373.0</v>
      </c>
      <c r="U25" s="14">
        <f t="shared" si="1"/>
        <v>33082.068</v>
      </c>
      <c r="V25" s="14">
        <f t="shared" si="2"/>
        <v>25139.01</v>
      </c>
      <c r="W25" s="14">
        <f t="shared" si="3"/>
        <v>1545137</v>
      </c>
    </row>
    <row r="26" ht="15.75" customHeight="1">
      <c r="A26" s="6"/>
      <c r="B26" s="6"/>
      <c r="C26" s="11" t="s">
        <v>36</v>
      </c>
      <c r="D26" s="11" t="s">
        <v>37</v>
      </c>
      <c r="E26" s="11" t="s">
        <v>44</v>
      </c>
      <c r="F26" s="11">
        <f>2964.84+                    1976.4+            6389.04</f>
        <v>11330.28</v>
      </c>
      <c r="G26" s="11" t="s">
        <v>241</v>
      </c>
      <c r="H26" s="11">
        <v>338463.0</v>
      </c>
      <c r="I26" s="11">
        <f> 5208.01+                    3471.67+           11174.79</f>
        <v>19854.47</v>
      </c>
      <c r="J26" s="11" t="s">
        <v>242</v>
      </c>
      <c r="K26" s="11">
        <v>594523.0</v>
      </c>
      <c r="L26" s="11">
        <f>4838.06+                    3225.11+            10386.36</f>
        <v>18449.53</v>
      </c>
      <c r="M26" s="11" t="s">
        <v>243</v>
      </c>
      <c r="N26" s="11">
        <v>552506.0</v>
      </c>
      <c r="O26" s="11">
        <f> 3408.17+                    2271.78+                7335.86</f>
        <v>13015.81</v>
      </c>
      <c r="P26" s="11" t="s">
        <v>244</v>
      </c>
      <c r="Q26" s="11">
        <v>388888.0</v>
      </c>
      <c r="R26" s="11">
        <f>3890.09+                     2593.06+           8365.05</f>
        <v>14848.2</v>
      </c>
      <c r="S26" s="11" t="s">
        <v>245</v>
      </c>
      <c r="T26" s="11">
        <v>444407.0</v>
      </c>
      <c r="U26" s="14">
        <f t="shared" si="1"/>
        <v>15499.658</v>
      </c>
      <c r="V26" s="14">
        <f t="shared" si="2"/>
        <v>13015.81</v>
      </c>
      <c r="W26" s="14">
        <f t="shared" si="3"/>
        <v>594523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L1:N1"/>
    <mergeCell ref="O1:Q1"/>
    <mergeCell ref="R1:T1"/>
    <mergeCell ref="U1:W1"/>
    <mergeCell ref="A3:A8"/>
    <mergeCell ref="B3:B8"/>
    <mergeCell ref="A9:A14"/>
    <mergeCell ref="B9:B14"/>
    <mergeCell ref="A15:A20"/>
    <mergeCell ref="B15:B20"/>
    <mergeCell ref="A21:A26"/>
    <mergeCell ref="B21:B26"/>
    <mergeCell ref="A1:A2"/>
    <mergeCell ref="B1:B2"/>
    <mergeCell ref="C1:C2"/>
    <mergeCell ref="D1:D2"/>
    <mergeCell ref="E1:E2"/>
    <mergeCell ref="F1:H1"/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6" width="12.63"/>
    <col customWidth="1" min="7" max="7" width="16.5"/>
    <col customWidth="1" min="8" max="8" width="17.88"/>
  </cols>
  <sheetData>
    <row r="1">
      <c r="I1" s="23"/>
      <c r="J1" s="23"/>
    </row>
    <row r="2">
      <c r="I2" s="24" t="s">
        <v>246</v>
      </c>
      <c r="J2" s="24" t="s">
        <v>247</v>
      </c>
    </row>
    <row r="3">
      <c r="A3" s="25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8" t="s">
        <v>7</v>
      </c>
      <c r="J3" s="8" t="s">
        <v>7</v>
      </c>
    </row>
    <row r="4">
      <c r="A4" s="25"/>
      <c r="B4" s="6"/>
      <c r="C4" s="6"/>
      <c r="D4" s="6"/>
      <c r="E4" s="6"/>
      <c r="F4" s="6"/>
      <c r="G4" s="6"/>
      <c r="H4" s="6"/>
      <c r="I4" s="8" t="s">
        <v>11</v>
      </c>
      <c r="J4" s="8" t="s">
        <v>11</v>
      </c>
    </row>
    <row r="5">
      <c r="A5" s="25"/>
      <c r="B5" s="9">
        <v>1.0</v>
      </c>
      <c r="C5" s="9" t="s">
        <v>14</v>
      </c>
      <c r="D5" s="9">
        <v>2.0</v>
      </c>
      <c r="E5" s="9">
        <v>2.0</v>
      </c>
      <c r="F5" s="10" t="s">
        <v>15</v>
      </c>
      <c r="G5" s="10" t="s">
        <v>16</v>
      </c>
      <c r="H5" s="11">
        <v>1000.0</v>
      </c>
      <c r="I5" s="14">
        <v>402626.274</v>
      </c>
      <c r="J5" s="14">
        <v>360582.74400000006</v>
      </c>
    </row>
    <row r="6">
      <c r="A6" s="25"/>
      <c r="B6" s="15"/>
      <c r="C6" s="15"/>
      <c r="D6" s="15"/>
      <c r="E6" s="15"/>
      <c r="F6" s="10" t="s">
        <v>15</v>
      </c>
      <c r="G6" s="10" t="s">
        <v>16</v>
      </c>
      <c r="H6" s="11">
        <v>2000.0</v>
      </c>
      <c r="I6" s="14">
        <v>158325.006</v>
      </c>
      <c r="J6" s="14">
        <v>148541.86599999998</v>
      </c>
    </row>
    <row r="7">
      <c r="A7" s="25"/>
      <c r="B7" s="15"/>
      <c r="C7" s="15"/>
      <c r="D7" s="15"/>
      <c r="E7" s="15"/>
      <c r="F7" s="10" t="s">
        <v>22</v>
      </c>
      <c r="G7" s="10" t="s">
        <v>23</v>
      </c>
      <c r="H7" s="16" t="s">
        <v>24</v>
      </c>
      <c r="I7" s="14">
        <v>27641.781999999996</v>
      </c>
      <c r="J7" s="14">
        <v>24.966</v>
      </c>
    </row>
    <row r="8">
      <c r="A8" s="25"/>
      <c r="B8" s="15"/>
      <c r="C8" s="15"/>
      <c r="D8" s="15"/>
      <c r="E8" s="15"/>
      <c r="F8" s="10" t="s">
        <v>22</v>
      </c>
      <c r="G8" s="10" t="s">
        <v>23</v>
      </c>
      <c r="H8" s="11" t="s">
        <v>30</v>
      </c>
      <c r="I8" s="14">
        <v>54269.90800000001</v>
      </c>
      <c r="J8" s="14">
        <v>76699.096</v>
      </c>
    </row>
    <row r="9">
      <c r="A9" s="25"/>
      <c r="B9" s="15"/>
      <c r="C9" s="15"/>
      <c r="D9" s="15"/>
      <c r="E9" s="15"/>
      <c r="F9" s="10" t="s">
        <v>36</v>
      </c>
      <c r="G9" s="10" t="s">
        <v>37</v>
      </c>
      <c r="H9" s="11" t="s">
        <v>38</v>
      </c>
      <c r="I9" s="14">
        <v>50133.862</v>
      </c>
      <c r="J9" s="14">
        <v>43581.566000000006</v>
      </c>
    </row>
    <row r="10">
      <c r="A10" s="25"/>
      <c r="B10" s="6"/>
      <c r="C10" s="6"/>
      <c r="D10" s="6"/>
      <c r="E10" s="6"/>
      <c r="F10" s="10" t="s">
        <v>36</v>
      </c>
      <c r="G10" s="10" t="s">
        <v>37</v>
      </c>
      <c r="H10" s="11" t="s">
        <v>44</v>
      </c>
      <c r="I10" s="14">
        <v>57761.774</v>
      </c>
      <c r="J10" s="14">
        <v>49421.092000000004</v>
      </c>
    </row>
    <row r="11">
      <c r="A11" s="25"/>
      <c r="B11" s="9">
        <v>2.0</v>
      </c>
      <c r="C11" s="9" t="s">
        <v>14</v>
      </c>
      <c r="D11" s="9">
        <v>2.0</v>
      </c>
      <c r="E11" s="9">
        <v>3.0</v>
      </c>
      <c r="F11" s="10" t="s">
        <v>15</v>
      </c>
      <c r="G11" s="10" t="s">
        <v>16</v>
      </c>
      <c r="H11" s="11">
        <v>1000.0</v>
      </c>
      <c r="I11" s="14">
        <v>395302.012</v>
      </c>
      <c r="J11" s="14">
        <v>343000.692</v>
      </c>
    </row>
    <row r="12">
      <c r="A12" s="25"/>
      <c r="B12" s="15"/>
      <c r="C12" s="15"/>
      <c r="D12" s="15"/>
      <c r="E12" s="15"/>
      <c r="F12" s="10" t="s">
        <v>15</v>
      </c>
      <c r="G12" s="10" t="s">
        <v>16</v>
      </c>
      <c r="H12" s="11">
        <v>2000.0</v>
      </c>
      <c r="I12" s="14">
        <v>144886.966</v>
      </c>
      <c r="J12" s="14">
        <v>144290.83000000002</v>
      </c>
    </row>
    <row r="13">
      <c r="A13" s="25"/>
      <c r="B13" s="15"/>
      <c r="C13" s="15"/>
      <c r="D13" s="15"/>
      <c r="E13" s="15"/>
      <c r="F13" s="10" t="s">
        <v>22</v>
      </c>
      <c r="G13" s="10" t="s">
        <v>23</v>
      </c>
      <c r="H13" s="16" t="s">
        <v>24</v>
      </c>
      <c r="I13" s="14">
        <v>47202.098</v>
      </c>
      <c r="J13" s="14">
        <v>10.23</v>
      </c>
    </row>
    <row r="14">
      <c r="A14" s="25"/>
      <c r="B14" s="15"/>
      <c r="C14" s="15"/>
      <c r="D14" s="15"/>
      <c r="E14" s="15"/>
      <c r="F14" s="10" t="s">
        <v>22</v>
      </c>
      <c r="G14" s="10" t="s">
        <v>23</v>
      </c>
      <c r="H14" s="11" t="s">
        <v>30</v>
      </c>
      <c r="I14" s="14">
        <v>94263.338</v>
      </c>
      <c r="J14" s="14">
        <v>89402.174</v>
      </c>
    </row>
    <row r="15">
      <c r="A15" s="25"/>
      <c r="B15" s="15"/>
      <c r="C15" s="15"/>
      <c r="D15" s="15"/>
      <c r="E15" s="15"/>
      <c r="F15" s="10" t="s">
        <v>36</v>
      </c>
      <c r="G15" s="10" t="s">
        <v>37</v>
      </c>
      <c r="H15" s="11" t="s">
        <v>38</v>
      </c>
      <c r="I15" s="14">
        <v>34403.444</v>
      </c>
      <c r="J15" s="14">
        <v>30265.792000000005</v>
      </c>
    </row>
    <row r="16">
      <c r="A16" s="25"/>
      <c r="B16" s="6"/>
      <c r="C16" s="6"/>
      <c r="D16" s="6"/>
      <c r="E16" s="6"/>
      <c r="F16" s="10" t="s">
        <v>36</v>
      </c>
      <c r="G16" s="10" t="s">
        <v>37</v>
      </c>
      <c r="H16" s="11" t="s">
        <v>44</v>
      </c>
      <c r="I16" s="14">
        <v>14525.892000000002</v>
      </c>
      <c r="J16" s="14">
        <v>46567.398</v>
      </c>
    </row>
    <row r="17">
      <c r="A17" s="25"/>
      <c r="B17" s="9">
        <v>3.0</v>
      </c>
      <c r="C17" s="9" t="s">
        <v>14</v>
      </c>
      <c r="D17" s="9">
        <v>3.0</v>
      </c>
      <c r="E17" s="9">
        <v>2.0</v>
      </c>
      <c r="F17" s="10" t="s">
        <v>15</v>
      </c>
      <c r="G17" s="10" t="s">
        <v>16</v>
      </c>
      <c r="H17" s="11">
        <v>1000.0</v>
      </c>
      <c r="I17" s="14">
        <v>387043.47400000005</v>
      </c>
      <c r="J17" s="14">
        <v>343735.856</v>
      </c>
    </row>
    <row r="18">
      <c r="A18" s="25"/>
      <c r="B18" s="15"/>
      <c r="C18" s="15"/>
      <c r="D18" s="15"/>
      <c r="E18" s="15"/>
      <c r="F18" s="10" t="s">
        <v>15</v>
      </c>
      <c r="G18" s="10" t="s">
        <v>16</v>
      </c>
      <c r="H18" s="11">
        <v>2000.0</v>
      </c>
      <c r="I18" s="14">
        <v>149150.91199999998</v>
      </c>
      <c r="J18" s="14">
        <v>113517.74799999999</v>
      </c>
    </row>
    <row r="19">
      <c r="A19" s="25"/>
      <c r="B19" s="15"/>
      <c r="C19" s="15"/>
      <c r="D19" s="15"/>
      <c r="E19" s="15"/>
      <c r="F19" s="10" t="s">
        <v>22</v>
      </c>
      <c r="G19" s="10" t="s">
        <v>23</v>
      </c>
      <c r="H19" s="16" t="s">
        <v>24</v>
      </c>
      <c r="I19" s="14">
        <v>42483.866</v>
      </c>
      <c r="J19" s="14">
        <v>10.384</v>
      </c>
    </row>
    <row r="20">
      <c r="A20" s="25"/>
      <c r="B20" s="15"/>
      <c r="C20" s="15"/>
      <c r="D20" s="15"/>
      <c r="E20" s="15"/>
      <c r="F20" s="10" t="s">
        <v>22</v>
      </c>
      <c r="G20" s="10" t="s">
        <v>23</v>
      </c>
      <c r="H20" s="11" t="s">
        <v>30</v>
      </c>
      <c r="I20" s="14">
        <v>85622.948</v>
      </c>
      <c r="J20" s="14">
        <v>84749.45800000001</v>
      </c>
    </row>
    <row r="21">
      <c r="A21" s="25"/>
      <c r="B21" s="15"/>
      <c r="C21" s="15"/>
      <c r="D21" s="15"/>
      <c r="E21" s="15"/>
      <c r="F21" s="10" t="s">
        <v>36</v>
      </c>
      <c r="G21" s="10" t="s">
        <v>37</v>
      </c>
      <c r="H21" s="11" t="s">
        <v>38</v>
      </c>
      <c r="I21" s="14">
        <v>25261.52</v>
      </c>
      <c r="J21" s="14">
        <v>24757.15</v>
      </c>
    </row>
    <row r="22">
      <c r="A22" s="25"/>
      <c r="B22" s="6"/>
      <c r="C22" s="6"/>
      <c r="D22" s="6"/>
      <c r="E22" s="6"/>
      <c r="F22" s="10" t="s">
        <v>36</v>
      </c>
      <c r="G22" s="10" t="s">
        <v>37</v>
      </c>
      <c r="H22" s="11" t="s">
        <v>44</v>
      </c>
      <c r="I22" s="14">
        <v>27675.676</v>
      </c>
      <c r="J22" s="14">
        <v>17329.57</v>
      </c>
    </row>
    <row r="23">
      <c r="A23" s="25"/>
      <c r="B23" s="9">
        <v>4.0</v>
      </c>
      <c r="C23" s="9" t="s">
        <v>14</v>
      </c>
      <c r="D23" s="9">
        <v>3.0</v>
      </c>
      <c r="E23" s="9">
        <v>3.0</v>
      </c>
      <c r="F23" s="10" t="s">
        <v>15</v>
      </c>
      <c r="G23" s="10" t="s">
        <v>16</v>
      </c>
      <c r="H23" s="11">
        <v>1000.0</v>
      </c>
      <c r="I23" s="14">
        <v>391902.17799999996</v>
      </c>
      <c r="J23" s="14">
        <v>282523.292</v>
      </c>
    </row>
    <row r="24">
      <c r="A24" s="25"/>
      <c r="B24" s="15"/>
      <c r="C24" s="15"/>
      <c r="D24" s="15"/>
      <c r="E24" s="15"/>
      <c r="F24" s="10" t="s">
        <v>15</v>
      </c>
      <c r="G24" s="10" t="s">
        <v>16</v>
      </c>
      <c r="H24" s="11">
        <v>2000.0</v>
      </c>
      <c r="I24" s="14">
        <v>149957.928</v>
      </c>
      <c r="J24" s="14">
        <v>134327.62800000003</v>
      </c>
    </row>
    <row r="25">
      <c r="A25" s="25"/>
      <c r="B25" s="15"/>
      <c r="C25" s="15"/>
      <c r="D25" s="15"/>
      <c r="E25" s="15"/>
      <c r="F25" s="10" t="s">
        <v>22</v>
      </c>
      <c r="G25" s="10" t="s">
        <v>23</v>
      </c>
      <c r="H25" s="16" t="s">
        <v>24</v>
      </c>
      <c r="I25" s="14">
        <v>44984.438</v>
      </c>
      <c r="J25" s="14">
        <v>24.609999999999996</v>
      </c>
    </row>
    <row r="26">
      <c r="A26" s="25"/>
      <c r="B26" s="15"/>
      <c r="C26" s="15"/>
      <c r="D26" s="15"/>
      <c r="E26" s="15"/>
      <c r="F26" s="10" t="s">
        <v>22</v>
      </c>
      <c r="G26" s="10" t="s">
        <v>23</v>
      </c>
      <c r="H26" s="11" t="s">
        <v>30</v>
      </c>
      <c r="I26" s="14">
        <v>91800.184</v>
      </c>
      <c r="J26" s="14">
        <v>94675.416</v>
      </c>
    </row>
    <row r="27">
      <c r="A27" s="25"/>
      <c r="B27" s="15"/>
      <c r="C27" s="15"/>
      <c r="D27" s="15"/>
      <c r="E27" s="15"/>
      <c r="F27" s="10" t="s">
        <v>36</v>
      </c>
      <c r="G27" s="10" t="s">
        <v>37</v>
      </c>
      <c r="H27" s="11" t="s">
        <v>38</v>
      </c>
      <c r="I27" s="14">
        <v>22236.842000000004</v>
      </c>
      <c r="J27" s="14">
        <v>33082.068</v>
      </c>
    </row>
    <row r="28">
      <c r="A28" s="25"/>
      <c r="B28" s="6"/>
      <c r="C28" s="6"/>
      <c r="D28" s="6"/>
      <c r="E28" s="6"/>
      <c r="F28" s="10" t="s">
        <v>36</v>
      </c>
      <c r="G28" s="10" t="s">
        <v>37</v>
      </c>
      <c r="H28" s="11" t="s">
        <v>44</v>
      </c>
      <c r="I28" s="14">
        <v>32250.688000000002</v>
      </c>
      <c r="J28" s="14">
        <v>15499.658</v>
      </c>
    </row>
    <row r="29">
      <c r="A29" s="25"/>
      <c r="B29" s="9">
        <v>5.0</v>
      </c>
      <c r="C29" s="9" t="s">
        <v>111</v>
      </c>
      <c r="D29" s="9">
        <v>2.0</v>
      </c>
      <c r="E29" s="9">
        <v>2.0</v>
      </c>
      <c r="F29" s="10" t="s">
        <v>15</v>
      </c>
      <c r="G29" s="10" t="s">
        <v>16</v>
      </c>
      <c r="H29" s="11">
        <v>1000.0</v>
      </c>
      <c r="I29" s="14">
        <v>407313.042</v>
      </c>
      <c r="J29" s="14">
        <v>360582.74400000006</v>
      </c>
    </row>
    <row r="30">
      <c r="A30" s="25"/>
      <c r="B30" s="15"/>
      <c r="C30" s="15"/>
      <c r="D30" s="15"/>
      <c r="E30" s="15"/>
      <c r="F30" s="10" t="s">
        <v>15</v>
      </c>
      <c r="G30" s="10" t="s">
        <v>16</v>
      </c>
      <c r="H30" s="11">
        <v>2000.0</v>
      </c>
      <c r="I30" s="14">
        <v>157069.55399999997</v>
      </c>
      <c r="J30" s="14">
        <v>148541.86599999998</v>
      </c>
    </row>
    <row r="31">
      <c r="A31" s="25"/>
      <c r="B31" s="15"/>
      <c r="C31" s="15"/>
      <c r="D31" s="15"/>
      <c r="E31" s="15"/>
      <c r="F31" s="10" t="s">
        <v>22</v>
      </c>
      <c r="G31" s="10" t="s">
        <v>23</v>
      </c>
      <c r="H31" s="16" t="s">
        <v>24</v>
      </c>
      <c r="I31" s="14">
        <v>28840.988</v>
      </c>
      <c r="J31" s="14">
        <v>24.966</v>
      </c>
    </row>
    <row r="32">
      <c r="A32" s="25"/>
      <c r="B32" s="15"/>
      <c r="C32" s="15"/>
      <c r="D32" s="15"/>
      <c r="E32" s="15"/>
      <c r="F32" s="10" t="s">
        <v>22</v>
      </c>
      <c r="G32" s="10" t="s">
        <v>23</v>
      </c>
      <c r="H32" s="11" t="s">
        <v>30</v>
      </c>
      <c r="I32" s="14">
        <v>54797.58600000001</v>
      </c>
      <c r="J32" s="14">
        <v>76699.096</v>
      </c>
    </row>
    <row r="33">
      <c r="A33" s="25"/>
      <c r="B33" s="15"/>
      <c r="C33" s="15"/>
      <c r="D33" s="15"/>
      <c r="E33" s="15"/>
      <c r="F33" s="10" t="s">
        <v>36</v>
      </c>
      <c r="G33" s="10" t="s">
        <v>37</v>
      </c>
      <c r="H33" s="11" t="s">
        <v>38</v>
      </c>
      <c r="I33" s="14">
        <v>56711.564</v>
      </c>
      <c r="J33" s="14">
        <v>43581.566000000006</v>
      </c>
    </row>
    <row r="34">
      <c r="A34" s="25"/>
      <c r="B34" s="6"/>
      <c r="C34" s="6"/>
      <c r="D34" s="6"/>
      <c r="E34" s="6"/>
      <c r="F34" s="10" t="s">
        <v>36</v>
      </c>
      <c r="G34" s="10" t="s">
        <v>37</v>
      </c>
      <c r="H34" s="11" t="s">
        <v>44</v>
      </c>
      <c r="I34" s="14">
        <v>63040.74399999999</v>
      </c>
      <c r="J34" s="14">
        <v>49421.092000000004</v>
      </c>
    </row>
    <row r="35">
      <c r="A35" s="25"/>
      <c r="B35" s="9">
        <v>6.0</v>
      </c>
      <c r="C35" s="9" t="s">
        <v>111</v>
      </c>
      <c r="D35" s="9">
        <v>2.0</v>
      </c>
      <c r="E35" s="9">
        <v>3.0</v>
      </c>
      <c r="F35" s="10" t="s">
        <v>15</v>
      </c>
      <c r="G35" s="10" t="s">
        <v>16</v>
      </c>
      <c r="H35" s="11">
        <v>1000.0</v>
      </c>
      <c r="I35" s="14">
        <v>400641.46599999996</v>
      </c>
      <c r="J35" s="14">
        <v>343000.692</v>
      </c>
    </row>
    <row r="36">
      <c r="A36" s="25"/>
      <c r="B36" s="15"/>
      <c r="C36" s="15"/>
      <c r="D36" s="15"/>
      <c r="E36" s="15"/>
      <c r="F36" s="10" t="s">
        <v>15</v>
      </c>
      <c r="G36" s="10" t="s">
        <v>16</v>
      </c>
      <c r="H36" s="11">
        <v>2000.0</v>
      </c>
      <c r="I36" s="14">
        <v>153453.206</v>
      </c>
      <c r="J36" s="14">
        <v>144290.83000000002</v>
      </c>
    </row>
    <row r="37">
      <c r="A37" s="25"/>
      <c r="B37" s="15"/>
      <c r="C37" s="15"/>
      <c r="D37" s="15"/>
      <c r="E37" s="15"/>
      <c r="F37" s="10" t="s">
        <v>22</v>
      </c>
      <c r="G37" s="10" t="s">
        <v>23</v>
      </c>
      <c r="H37" s="16" t="s">
        <v>24</v>
      </c>
      <c r="I37" s="14">
        <v>14.016</v>
      </c>
      <c r="J37" s="14">
        <v>10.23</v>
      </c>
    </row>
    <row r="38">
      <c r="A38" s="25"/>
      <c r="B38" s="15"/>
      <c r="C38" s="15"/>
      <c r="D38" s="15"/>
      <c r="E38" s="15"/>
      <c r="F38" s="10" t="s">
        <v>22</v>
      </c>
      <c r="G38" s="10" t="s">
        <v>23</v>
      </c>
      <c r="H38" s="11" t="s">
        <v>30</v>
      </c>
      <c r="I38" s="14">
        <v>95196.008</v>
      </c>
      <c r="J38" s="14">
        <v>89402.174</v>
      </c>
    </row>
    <row r="39">
      <c r="A39" s="25"/>
      <c r="B39" s="15"/>
      <c r="C39" s="15"/>
      <c r="D39" s="15"/>
      <c r="E39" s="15"/>
      <c r="F39" s="10" t="s">
        <v>36</v>
      </c>
      <c r="G39" s="10" t="s">
        <v>37</v>
      </c>
      <c r="H39" s="11" t="s">
        <v>38</v>
      </c>
      <c r="I39" s="14">
        <v>25234.012</v>
      </c>
      <c r="J39" s="14">
        <v>30265.792000000005</v>
      </c>
    </row>
    <row r="40">
      <c r="A40" s="25"/>
      <c r="B40" s="6"/>
      <c r="C40" s="6"/>
      <c r="D40" s="6"/>
      <c r="E40" s="6"/>
      <c r="F40" s="10" t="s">
        <v>36</v>
      </c>
      <c r="G40" s="10" t="s">
        <v>37</v>
      </c>
      <c r="H40" s="11" t="s">
        <v>44</v>
      </c>
      <c r="I40" s="14">
        <v>30943.104000000003</v>
      </c>
      <c r="J40" s="14">
        <v>46567.398</v>
      </c>
    </row>
    <row r="41">
      <c r="A41" s="25"/>
      <c r="B41" s="9">
        <v>7.0</v>
      </c>
      <c r="C41" s="9" t="s">
        <v>111</v>
      </c>
      <c r="D41" s="9">
        <v>3.0</v>
      </c>
      <c r="E41" s="9">
        <v>2.0</v>
      </c>
      <c r="F41" s="10" t="s">
        <v>15</v>
      </c>
      <c r="G41" s="10" t="s">
        <v>16</v>
      </c>
      <c r="H41" s="11">
        <v>1000.0</v>
      </c>
      <c r="I41" s="14">
        <v>387845.19800000003</v>
      </c>
      <c r="J41" s="14">
        <v>343735.856</v>
      </c>
    </row>
    <row r="42">
      <c r="A42" s="25"/>
      <c r="B42" s="15"/>
      <c r="C42" s="15"/>
      <c r="D42" s="15"/>
      <c r="E42" s="15"/>
      <c r="F42" s="10" t="s">
        <v>15</v>
      </c>
      <c r="G42" s="10" t="s">
        <v>16</v>
      </c>
      <c r="H42" s="11">
        <v>2000.0</v>
      </c>
      <c r="I42" s="14">
        <v>149446.948</v>
      </c>
      <c r="J42" s="14">
        <v>113517.74799999999</v>
      </c>
    </row>
    <row r="43">
      <c r="A43" s="25"/>
      <c r="B43" s="15"/>
      <c r="C43" s="15"/>
      <c r="D43" s="15"/>
      <c r="E43" s="15"/>
      <c r="F43" s="10" t="s">
        <v>22</v>
      </c>
      <c r="G43" s="10" t="s">
        <v>23</v>
      </c>
      <c r="H43" s="16" t="s">
        <v>24</v>
      </c>
      <c r="I43" s="14">
        <v>31.284</v>
      </c>
      <c r="J43" s="14">
        <v>10.384</v>
      </c>
    </row>
    <row r="44">
      <c r="A44" s="25"/>
      <c r="B44" s="15"/>
      <c r="C44" s="15"/>
      <c r="D44" s="15"/>
      <c r="E44" s="15"/>
      <c r="F44" s="10" t="s">
        <v>22</v>
      </c>
      <c r="G44" s="10" t="s">
        <v>23</v>
      </c>
      <c r="H44" s="11" t="s">
        <v>30</v>
      </c>
      <c r="I44" s="14">
        <v>97855.668</v>
      </c>
      <c r="J44" s="14">
        <v>84749.45800000001</v>
      </c>
    </row>
    <row r="45">
      <c r="A45" s="25"/>
      <c r="B45" s="15"/>
      <c r="C45" s="15"/>
      <c r="D45" s="15"/>
      <c r="E45" s="15"/>
      <c r="F45" s="10" t="s">
        <v>36</v>
      </c>
      <c r="G45" s="10" t="s">
        <v>37</v>
      </c>
      <c r="H45" s="11" t="s">
        <v>38</v>
      </c>
      <c r="I45" s="14">
        <v>24829.703999999998</v>
      </c>
      <c r="J45" s="14">
        <v>24757.15</v>
      </c>
    </row>
    <row r="46">
      <c r="A46" s="25"/>
      <c r="B46" s="6"/>
      <c r="C46" s="6"/>
      <c r="D46" s="6"/>
      <c r="E46" s="6"/>
      <c r="F46" s="10" t="s">
        <v>36</v>
      </c>
      <c r="G46" s="10" t="s">
        <v>37</v>
      </c>
      <c r="H46" s="11" t="s">
        <v>44</v>
      </c>
      <c r="I46" s="14">
        <v>26855.502</v>
      </c>
      <c r="J46" s="14">
        <v>17329.57</v>
      </c>
    </row>
    <row r="47">
      <c r="A47" s="25"/>
      <c r="B47" s="9">
        <v>8.0</v>
      </c>
      <c r="C47" s="9" t="s">
        <v>111</v>
      </c>
      <c r="D47" s="9">
        <v>3.0</v>
      </c>
      <c r="E47" s="9">
        <v>3.0</v>
      </c>
      <c r="F47" s="10" t="s">
        <v>15</v>
      </c>
      <c r="G47" s="10" t="s">
        <v>16</v>
      </c>
      <c r="H47" s="11">
        <v>1000.0</v>
      </c>
      <c r="I47" s="14">
        <v>391821.988</v>
      </c>
      <c r="J47" s="14">
        <v>282523.292</v>
      </c>
    </row>
    <row r="48">
      <c r="A48" s="25"/>
      <c r="B48" s="15"/>
      <c r="C48" s="15"/>
      <c r="D48" s="15"/>
      <c r="E48" s="15"/>
      <c r="F48" s="10" t="s">
        <v>15</v>
      </c>
      <c r="G48" s="10" t="s">
        <v>16</v>
      </c>
      <c r="H48" s="11">
        <v>2000.0</v>
      </c>
      <c r="I48" s="14">
        <v>150087.928</v>
      </c>
      <c r="J48" s="14">
        <v>134327.62800000003</v>
      </c>
    </row>
    <row r="49">
      <c r="A49" s="25"/>
      <c r="B49" s="15"/>
      <c r="C49" s="15"/>
      <c r="D49" s="15"/>
      <c r="E49" s="15"/>
      <c r="F49" s="10" t="s">
        <v>22</v>
      </c>
      <c r="G49" s="10" t="s">
        <v>23</v>
      </c>
      <c r="H49" s="16" t="s">
        <v>24</v>
      </c>
      <c r="I49" s="14">
        <v>10.724</v>
      </c>
      <c r="J49" s="14">
        <v>24.609999999999996</v>
      </c>
    </row>
    <row r="50">
      <c r="A50" s="25"/>
      <c r="B50" s="15"/>
      <c r="C50" s="15"/>
      <c r="D50" s="15"/>
      <c r="E50" s="15"/>
      <c r="F50" s="10" t="s">
        <v>22</v>
      </c>
      <c r="G50" s="10" t="s">
        <v>23</v>
      </c>
      <c r="H50" s="11" t="s">
        <v>30</v>
      </c>
      <c r="I50" s="14">
        <v>88235.504</v>
      </c>
      <c r="J50" s="14">
        <v>94675.416</v>
      </c>
    </row>
    <row r="51">
      <c r="A51" s="25"/>
      <c r="B51" s="15"/>
      <c r="C51" s="15"/>
      <c r="D51" s="15"/>
      <c r="E51" s="15"/>
      <c r="F51" s="10" t="s">
        <v>36</v>
      </c>
      <c r="G51" s="10" t="s">
        <v>37</v>
      </c>
      <c r="H51" s="11" t="s">
        <v>38</v>
      </c>
      <c r="I51" s="14">
        <v>24209.433999999997</v>
      </c>
      <c r="J51" s="14">
        <v>33082.068</v>
      </c>
    </row>
    <row r="52">
      <c r="A52" s="25"/>
      <c r="B52" s="6"/>
      <c r="C52" s="6"/>
      <c r="D52" s="6"/>
      <c r="E52" s="6"/>
      <c r="F52" s="10" t="s">
        <v>36</v>
      </c>
      <c r="G52" s="10" t="s">
        <v>37</v>
      </c>
      <c r="H52" s="11" t="s">
        <v>44</v>
      </c>
      <c r="I52" s="14">
        <v>30108.574</v>
      </c>
      <c r="J52" s="14">
        <v>15499.658</v>
      </c>
    </row>
  </sheetData>
  <mergeCells count="39">
    <mergeCell ref="B3:B4"/>
    <mergeCell ref="C3:C4"/>
    <mergeCell ref="D3:D4"/>
    <mergeCell ref="E3:E4"/>
    <mergeCell ref="F3:F4"/>
    <mergeCell ref="G3:G4"/>
    <mergeCell ref="H3:H4"/>
    <mergeCell ref="B5:B10"/>
    <mergeCell ref="C5:C10"/>
    <mergeCell ref="D5:D10"/>
    <mergeCell ref="E5:E10"/>
    <mergeCell ref="C11:C16"/>
    <mergeCell ref="D11:D16"/>
    <mergeCell ref="E11:E16"/>
    <mergeCell ref="D23:D28"/>
    <mergeCell ref="E23:E28"/>
    <mergeCell ref="B11:B16"/>
    <mergeCell ref="B17:B22"/>
    <mergeCell ref="C17:C22"/>
    <mergeCell ref="D17:D22"/>
    <mergeCell ref="E17:E22"/>
    <mergeCell ref="B23:B28"/>
    <mergeCell ref="C23:C28"/>
    <mergeCell ref="B29:B34"/>
    <mergeCell ref="C29:C34"/>
    <mergeCell ref="D29:D34"/>
    <mergeCell ref="E29:E34"/>
    <mergeCell ref="C35:C40"/>
    <mergeCell ref="D35:D40"/>
    <mergeCell ref="E35:E40"/>
    <mergeCell ref="D47:D52"/>
    <mergeCell ref="E47:E52"/>
    <mergeCell ref="B35:B40"/>
    <mergeCell ref="B41:B46"/>
    <mergeCell ref="C41:C46"/>
    <mergeCell ref="D41:D46"/>
    <mergeCell ref="E41:E46"/>
    <mergeCell ref="B47:B52"/>
    <mergeCell ref="C47:C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6.5"/>
    <col customWidth="1" min="7" max="7" width="16.75"/>
  </cols>
  <sheetData>
    <row r="1">
      <c r="H1" s="26" t="s">
        <v>246</v>
      </c>
      <c r="I1" s="3"/>
      <c r="J1" s="4"/>
      <c r="K1" s="26" t="s">
        <v>247</v>
      </c>
      <c r="L1" s="3"/>
      <c r="M1" s="4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8" t="s">
        <v>6</v>
      </c>
      <c r="H2" s="5" t="s">
        <v>7</v>
      </c>
      <c r="I2" s="3"/>
      <c r="J2" s="4"/>
      <c r="K2" s="5" t="s">
        <v>7</v>
      </c>
      <c r="L2" s="3"/>
      <c r="M2" s="4"/>
    </row>
    <row r="3">
      <c r="A3" s="6"/>
      <c r="B3" s="6"/>
      <c r="C3" s="6"/>
      <c r="D3" s="6"/>
      <c r="E3" s="6"/>
      <c r="F3" s="6"/>
      <c r="G3" s="6"/>
      <c r="H3" s="8" t="s">
        <v>11</v>
      </c>
      <c r="I3" s="8" t="s">
        <v>12</v>
      </c>
      <c r="J3" s="8" t="s">
        <v>13</v>
      </c>
      <c r="K3" s="8" t="s">
        <v>11</v>
      </c>
      <c r="L3" s="8" t="s">
        <v>12</v>
      </c>
      <c r="M3" s="8" t="s">
        <v>13</v>
      </c>
    </row>
    <row r="4">
      <c r="A4" s="9">
        <v>1.0</v>
      </c>
      <c r="B4" s="9" t="s">
        <v>14</v>
      </c>
      <c r="C4" s="9">
        <v>2.0</v>
      </c>
      <c r="D4" s="9">
        <v>2.0</v>
      </c>
      <c r="E4" s="10" t="s">
        <v>15</v>
      </c>
      <c r="F4" s="10" t="s">
        <v>16</v>
      </c>
      <c r="G4" s="11">
        <v>1000.0</v>
      </c>
      <c r="H4" s="14">
        <v>402626.274</v>
      </c>
      <c r="I4" s="14">
        <v>394347.41</v>
      </c>
      <c r="J4" s="14">
        <v>414599.52</v>
      </c>
      <c r="K4" s="14">
        <v>360582.74400000006</v>
      </c>
      <c r="L4" s="14">
        <v>331569.12</v>
      </c>
      <c r="M4" s="14">
        <v>1.1173148E7</v>
      </c>
    </row>
    <row r="5">
      <c r="A5" s="15"/>
      <c r="B5" s="15"/>
      <c r="C5" s="15"/>
      <c r="D5" s="15"/>
      <c r="E5" s="10" t="s">
        <v>15</v>
      </c>
      <c r="F5" s="10" t="s">
        <v>16</v>
      </c>
      <c r="G5" s="11">
        <v>2000.0</v>
      </c>
      <c r="H5" s="14">
        <v>158325.006</v>
      </c>
      <c r="I5" s="14">
        <v>154507.25</v>
      </c>
      <c r="J5" s="14">
        <v>161480.48</v>
      </c>
      <c r="K5" s="14">
        <v>148541.86599999998</v>
      </c>
      <c r="L5" s="14">
        <v>148541.86599999998</v>
      </c>
      <c r="M5" s="14">
        <v>4654722.0</v>
      </c>
    </row>
    <row r="6">
      <c r="A6" s="15"/>
      <c r="B6" s="15"/>
      <c r="C6" s="15"/>
      <c r="D6" s="15"/>
      <c r="E6" s="10" t="s">
        <v>22</v>
      </c>
      <c r="F6" s="10" t="s">
        <v>23</v>
      </c>
      <c r="G6" s="16" t="s">
        <v>24</v>
      </c>
      <c r="H6" s="14">
        <v>27641.781999999996</v>
      </c>
      <c r="I6" s="14">
        <v>24652.12</v>
      </c>
      <c r="J6" s="14">
        <v>31078.8</v>
      </c>
      <c r="K6" s="14">
        <v>24.966</v>
      </c>
      <c r="L6" s="14">
        <v>24.966</v>
      </c>
      <c r="M6" s="14">
        <v>3.0</v>
      </c>
    </row>
    <row r="7">
      <c r="A7" s="15"/>
      <c r="B7" s="15"/>
      <c r="C7" s="15"/>
      <c r="D7" s="15"/>
      <c r="E7" s="10" t="s">
        <v>22</v>
      </c>
      <c r="F7" s="10" t="s">
        <v>23</v>
      </c>
      <c r="G7" s="11" t="s">
        <v>30</v>
      </c>
      <c r="H7" s="14">
        <v>54269.90800000001</v>
      </c>
      <c r="I7" s="14">
        <v>43200.89</v>
      </c>
      <c r="J7" s="14">
        <v>83074.83</v>
      </c>
      <c r="K7" s="14">
        <v>76699.096</v>
      </c>
      <c r="L7" s="14">
        <v>69094.46</v>
      </c>
      <c r="M7" s="14">
        <v>1024.0</v>
      </c>
    </row>
    <row r="8">
      <c r="A8" s="15"/>
      <c r="B8" s="15"/>
      <c r="C8" s="15"/>
      <c r="D8" s="15"/>
      <c r="E8" s="10" t="s">
        <v>36</v>
      </c>
      <c r="F8" s="10" t="s">
        <v>37</v>
      </c>
      <c r="G8" s="11" t="s">
        <v>38</v>
      </c>
      <c r="H8" s="14">
        <v>50133.862</v>
      </c>
      <c r="I8" s="14">
        <v>39377.270000000004</v>
      </c>
      <c r="J8" s="14">
        <v>65512.36</v>
      </c>
      <c r="K8" s="14">
        <v>43581.566000000006</v>
      </c>
      <c r="L8" s="14">
        <v>39755.55</v>
      </c>
      <c r="M8" s="14">
        <v>1621986.0</v>
      </c>
    </row>
    <row r="9">
      <c r="A9" s="6"/>
      <c r="B9" s="6"/>
      <c r="C9" s="6"/>
      <c r="D9" s="6"/>
      <c r="E9" s="10" t="s">
        <v>36</v>
      </c>
      <c r="F9" s="10" t="s">
        <v>37</v>
      </c>
      <c r="G9" s="11" t="s">
        <v>44</v>
      </c>
      <c r="H9" s="14">
        <v>57761.774</v>
      </c>
      <c r="I9" s="14">
        <v>53683.69</v>
      </c>
      <c r="J9" s="14">
        <v>61793.92999999999</v>
      </c>
      <c r="K9" s="14">
        <v>49421.092000000004</v>
      </c>
      <c r="L9" s="14">
        <v>40542.16</v>
      </c>
      <c r="M9" s="14">
        <v>2023433.0</v>
      </c>
    </row>
    <row r="10">
      <c r="A10" s="9">
        <v>2.0</v>
      </c>
      <c r="B10" s="9" t="s">
        <v>14</v>
      </c>
      <c r="C10" s="9">
        <v>2.0</v>
      </c>
      <c r="D10" s="9">
        <v>3.0</v>
      </c>
      <c r="E10" s="10" t="s">
        <v>15</v>
      </c>
      <c r="F10" s="10" t="s">
        <v>16</v>
      </c>
      <c r="G10" s="11">
        <v>1000.0</v>
      </c>
      <c r="H10" s="14">
        <v>395302.012</v>
      </c>
      <c r="I10" s="14">
        <v>387199.58</v>
      </c>
      <c r="J10" s="14">
        <v>400000.38</v>
      </c>
      <c r="K10" s="14">
        <v>343000.692</v>
      </c>
      <c r="L10" s="14">
        <v>309486.17</v>
      </c>
      <c r="M10" s="14">
        <v>1.1007147E7</v>
      </c>
    </row>
    <row r="11">
      <c r="A11" s="15"/>
      <c r="B11" s="15"/>
      <c r="C11" s="15"/>
      <c r="D11" s="15"/>
      <c r="E11" s="10" t="s">
        <v>15</v>
      </c>
      <c r="F11" s="10" t="s">
        <v>16</v>
      </c>
      <c r="G11" s="11">
        <v>2000.0</v>
      </c>
      <c r="H11" s="14">
        <v>144886.966</v>
      </c>
      <c r="I11" s="14">
        <v>134986.33</v>
      </c>
      <c r="J11" s="14">
        <v>154029.31</v>
      </c>
      <c r="K11" s="14">
        <v>144290.83000000002</v>
      </c>
      <c r="L11" s="14">
        <v>142381.31</v>
      </c>
      <c r="M11" s="14">
        <v>4554238.0</v>
      </c>
    </row>
    <row r="12">
      <c r="A12" s="15"/>
      <c r="B12" s="15"/>
      <c r="C12" s="15"/>
      <c r="D12" s="15"/>
      <c r="E12" s="10" t="s">
        <v>22</v>
      </c>
      <c r="F12" s="10" t="s">
        <v>23</v>
      </c>
      <c r="G12" s="16" t="s">
        <v>24</v>
      </c>
      <c r="H12" s="14">
        <v>47202.098</v>
      </c>
      <c r="I12" s="14">
        <v>46496.13</v>
      </c>
      <c r="J12" s="14">
        <v>47735.05</v>
      </c>
      <c r="K12" s="14">
        <v>10.23</v>
      </c>
      <c r="L12" s="14">
        <v>6.43</v>
      </c>
      <c r="M12" s="14">
        <v>3.0</v>
      </c>
    </row>
    <row r="13">
      <c r="A13" s="15"/>
      <c r="B13" s="15"/>
      <c r="C13" s="15"/>
      <c r="D13" s="15"/>
      <c r="E13" s="10" t="s">
        <v>22</v>
      </c>
      <c r="F13" s="10" t="s">
        <v>23</v>
      </c>
      <c r="G13" s="11" t="s">
        <v>30</v>
      </c>
      <c r="H13" s="14">
        <v>94263.338</v>
      </c>
      <c r="I13" s="14">
        <v>90567.61</v>
      </c>
      <c r="J13" s="14">
        <v>97144.94</v>
      </c>
      <c r="K13" s="14">
        <v>89402.174</v>
      </c>
      <c r="L13" s="14">
        <v>83457.56</v>
      </c>
      <c r="M13" s="14">
        <v>1024.0</v>
      </c>
    </row>
    <row r="14">
      <c r="A14" s="15"/>
      <c r="B14" s="15"/>
      <c r="C14" s="15"/>
      <c r="D14" s="15"/>
      <c r="E14" s="10" t="s">
        <v>36</v>
      </c>
      <c r="F14" s="10" t="s">
        <v>37</v>
      </c>
      <c r="G14" s="11" t="s">
        <v>38</v>
      </c>
      <c r="H14" s="14">
        <v>34403.444</v>
      </c>
      <c r="I14" s="14">
        <v>22705.28</v>
      </c>
      <c r="J14" s="14">
        <v>44167.66</v>
      </c>
      <c r="K14" s="14">
        <v>30265.792000000005</v>
      </c>
      <c r="L14" s="14">
        <v>18750.29</v>
      </c>
      <c r="M14" s="14">
        <v>1282387.0</v>
      </c>
    </row>
    <row r="15">
      <c r="A15" s="6"/>
      <c r="B15" s="6"/>
      <c r="C15" s="6"/>
      <c r="D15" s="6"/>
      <c r="E15" s="10" t="s">
        <v>36</v>
      </c>
      <c r="F15" s="10" t="s">
        <v>37</v>
      </c>
      <c r="G15" s="11" t="s">
        <v>44</v>
      </c>
      <c r="H15" s="14">
        <v>14525.892000000002</v>
      </c>
      <c r="I15" s="14">
        <v>9874.84</v>
      </c>
      <c r="J15" s="14">
        <v>21458.15</v>
      </c>
      <c r="K15" s="14">
        <v>46567.398</v>
      </c>
      <c r="L15" s="14">
        <v>41367.66</v>
      </c>
      <c r="M15" s="14">
        <v>1714515.0</v>
      </c>
    </row>
    <row r="16">
      <c r="A16" s="9">
        <v>3.0</v>
      </c>
      <c r="B16" s="9" t="s">
        <v>14</v>
      </c>
      <c r="C16" s="9">
        <v>3.0</v>
      </c>
      <c r="D16" s="9">
        <v>2.0</v>
      </c>
      <c r="E16" s="10" t="s">
        <v>15</v>
      </c>
      <c r="F16" s="10" t="s">
        <v>16</v>
      </c>
      <c r="G16" s="11">
        <v>1000.0</v>
      </c>
      <c r="H16" s="14">
        <v>387043.47400000005</v>
      </c>
      <c r="I16" s="14">
        <v>366924.22</v>
      </c>
      <c r="J16" s="14">
        <v>398040.45</v>
      </c>
      <c r="K16" s="14">
        <v>343735.856</v>
      </c>
      <c r="L16" s="14">
        <v>294219.43</v>
      </c>
      <c r="M16" s="14">
        <v>1.1638159E7</v>
      </c>
    </row>
    <row r="17">
      <c r="A17" s="15"/>
      <c r="B17" s="15"/>
      <c r="C17" s="15"/>
      <c r="D17" s="15"/>
      <c r="E17" s="10" t="s">
        <v>15</v>
      </c>
      <c r="F17" s="10" t="s">
        <v>16</v>
      </c>
      <c r="G17" s="11">
        <v>2000.0</v>
      </c>
      <c r="H17" s="14">
        <v>149150.91199999998</v>
      </c>
      <c r="I17" s="14">
        <v>144019.98</v>
      </c>
      <c r="J17" s="14">
        <v>152525.85</v>
      </c>
      <c r="K17" s="14">
        <v>113517.74799999999</v>
      </c>
      <c r="L17" s="14">
        <v>110063.55</v>
      </c>
      <c r="M17" s="14">
        <v>3804562.0</v>
      </c>
    </row>
    <row r="18">
      <c r="A18" s="15"/>
      <c r="B18" s="15"/>
      <c r="C18" s="15"/>
      <c r="D18" s="15"/>
      <c r="E18" s="10" t="s">
        <v>22</v>
      </c>
      <c r="F18" s="10" t="s">
        <v>23</v>
      </c>
      <c r="G18" s="16" t="s">
        <v>24</v>
      </c>
      <c r="H18" s="14">
        <v>42483.866</v>
      </c>
      <c r="I18" s="14">
        <v>32561.52</v>
      </c>
      <c r="J18" s="14">
        <v>46342.95</v>
      </c>
      <c r="K18" s="14">
        <v>10.384</v>
      </c>
      <c r="L18" s="14">
        <v>2.49</v>
      </c>
      <c r="M18" s="14">
        <v>3.0</v>
      </c>
    </row>
    <row r="19">
      <c r="A19" s="15"/>
      <c r="B19" s="15"/>
      <c r="C19" s="15"/>
      <c r="D19" s="15"/>
      <c r="E19" s="10" t="s">
        <v>22</v>
      </c>
      <c r="F19" s="10" t="s">
        <v>23</v>
      </c>
      <c r="G19" s="11" t="s">
        <v>30</v>
      </c>
      <c r="H19" s="14">
        <v>85622.948</v>
      </c>
      <c r="I19" s="14">
        <v>72463.9</v>
      </c>
      <c r="J19" s="14">
        <v>91309.49</v>
      </c>
      <c r="K19" s="14">
        <v>84749.45800000001</v>
      </c>
      <c r="L19" s="14">
        <v>80094.91</v>
      </c>
      <c r="M19" s="14">
        <v>1024.0</v>
      </c>
    </row>
    <row r="20">
      <c r="A20" s="15"/>
      <c r="B20" s="15"/>
      <c r="C20" s="15"/>
      <c r="D20" s="15"/>
      <c r="E20" s="10" t="s">
        <v>36</v>
      </c>
      <c r="F20" s="10" t="s">
        <v>37</v>
      </c>
      <c r="G20" s="11" t="s">
        <v>38</v>
      </c>
      <c r="H20" s="14">
        <v>25261.52</v>
      </c>
      <c r="I20" s="14">
        <v>22235.15</v>
      </c>
      <c r="J20" s="14">
        <v>27868.79</v>
      </c>
      <c r="K20" s="14">
        <v>24757.15</v>
      </c>
      <c r="L20" s="14">
        <v>21175.37</v>
      </c>
      <c r="M20" s="14">
        <v>1048051.0</v>
      </c>
    </row>
    <row r="21">
      <c r="A21" s="6"/>
      <c r="B21" s="6"/>
      <c r="C21" s="6"/>
      <c r="D21" s="6"/>
      <c r="E21" s="10" t="s">
        <v>36</v>
      </c>
      <c r="F21" s="10" t="s">
        <v>37</v>
      </c>
      <c r="G21" s="11" t="s">
        <v>44</v>
      </c>
      <c r="H21" s="14">
        <v>27675.676</v>
      </c>
      <c r="I21" s="14">
        <v>25679.24</v>
      </c>
      <c r="J21" s="14">
        <v>34591.34</v>
      </c>
      <c r="K21" s="14">
        <v>17329.57</v>
      </c>
      <c r="L21" s="14">
        <v>17106.93</v>
      </c>
      <c r="M21" s="14">
        <v>755231.0</v>
      </c>
    </row>
    <row r="22">
      <c r="A22" s="9">
        <v>4.0</v>
      </c>
      <c r="B22" s="9" t="s">
        <v>14</v>
      </c>
      <c r="C22" s="9">
        <v>3.0</v>
      </c>
      <c r="D22" s="9">
        <v>3.0</v>
      </c>
      <c r="E22" s="10" t="s">
        <v>15</v>
      </c>
      <c r="F22" s="10" t="s">
        <v>16</v>
      </c>
      <c r="G22" s="11">
        <v>1000.0</v>
      </c>
      <c r="H22" s="14">
        <v>391902.17799999996</v>
      </c>
      <c r="I22" s="14">
        <v>388837.99</v>
      </c>
      <c r="J22" s="14">
        <v>394927.06</v>
      </c>
      <c r="K22" s="14">
        <v>282523.292</v>
      </c>
      <c r="L22" s="14">
        <v>250197.14</v>
      </c>
      <c r="M22" s="14">
        <v>9095133.0</v>
      </c>
    </row>
    <row r="23">
      <c r="A23" s="15"/>
      <c r="B23" s="15"/>
      <c r="C23" s="15"/>
      <c r="D23" s="15"/>
      <c r="E23" s="10" t="s">
        <v>15</v>
      </c>
      <c r="F23" s="10" t="s">
        <v>16</v>
      </c>
      <c r="G23" s="11">
        <v>2000.0</v>
      </c>
      <c r="H23" s="14">
        <v>149957.928</v>
      </c>
      <c r="I23" s="14">
        <v>144014.14</v>
      </c>
      <c r="J23" s="14">
        <v>152414.24</v>
      </c>
      <c r="K23" s="14">
        <v>134327.62800000003</v>
      </c>
      <c r="L23" s="14">
        <v>134327.62800000003</v>
      </c>
      <c r="M23" s="14">
        <v>4422640.0</v>
      </c>
    </row>
    <row r="24">
      <c r="A24" s="15"/>
      <c r="B24" s="15"/>
      <c r="C24" s="15"/>
      <c r="D24" s="15"/>
      <c r="E24" s="10" t="s">
        <v>22</v>
      </c>
      <c r="F24" s="10" t="s">
        <v>23</v>
      </c>
      <c r="G24" s="16" t="s">
        <v>24</v>
      </c>
      <c r="H24" s="14">
        <v>44984.438</v>
      </c>
      <c r="I24" s="14">
        <v>35537.68</v>
      </c>
      <c r="J24" s="14">
        <v>47937.27</v>
      </c>
      <c r="K24" s="14">
        <v>24.609999999999996</v>
      </c>
      <c r="L24" s="14">
        <v>24.56</v>
      </c>
      <c r="M24" s="14">
        <v>3.0</v>
      </c>
    </row>
    <row r="25">
      <c r="A25" s="15"/>
      <c r="B25" s="15"/>
      <c r="C25" s="15"/>
      <c r="D25" s="15"/>
      <c r="E25" s="10" t="s">
        <v>22</v>
      </c>
      <c r="F25" s="10" t="s">
        <v>23</v>
      </c>
      <c r="G25" s="11" t="s">
        <v>30</v>
      </c>
      <c r="H25" s="14">
        <v>91800.184</v>
      </c>
      <c r="I25" s="14">
        <v>85628.04</v>
      </c>
      <c r="J25" s="14">
        <v>98525.71</v>
      </c>
      <c r="K25" s="14">
        <v>94675.416</v>
      </c>
      <c r="L25" s="14">
        <v>94624.62</v>
      </c>
      <c r="M25" s="14">
        <v>1024.0</v>
      </c>
    </row>
    <row r="26">
      <c r="A26" s="15"/>
      <c r="B26" s="15"/>
      <c r="C26" s="15"/>
      <c r="D26" s="15"/>
      <c r="E26" s="10" t="s">
        <v>36</v>
      </c>
      <c r="F26" s="10" t="s">
        <v>37</v>
      </c>
      <c r="G26" s="11" t="s">
        <v>38</v>
      </c>
      <c r="H26" s="14">
        <v>22236.842000000004</v>
      </c>
      <c r="I26" s="14">
        <v>17437.57</v>
      </c>
      <c r="J26" s="14">
        <v>25401.129999999997</v>
      </c>
      <c r="K26" s="14">
        <v>33082.068</v>
      </c>
      <c r="L26" s="14">
        <v>25139.010000000002</v>
      </c>
      <c r="M26" s="14">
        <v>1545137.0</v>
      </c>
    </row>
    <row r="27">
      <c r="A27" s="6"/>
      <c r="B27" s="6"/>
      <c r="C27" s="6"/>
      <c r="D27" s="6"/>
      <c r="E27" s="10" t="s">
        <v>36</v>
      </c>
      <c r="F27" s="10" t="s">
        <v>37</v>
      </c>
      <c r="G27" s="11" t="s">
        <v>44</v>
      </c>
      <c r="H27" s="14">
        <v>32250.688000000002</v>
      </c>
      <c r="I27" s="14">
        <v>29728.1</v>
      </c>
      <c r="J27" s="14">
        <v>37890.15</v>
      </c>
      <c r="K27" s="14">
        <v>15499.658</v>
      </c>
      <c r="L27" s="14">
        <v>13015.810000000001</v>
      </c>
      <c r="M27" s="14">
        <v>594523.0</v>
      </c>
    </row>
    <row r="28">
      <c r="A28" s="9">
        <v>5.0</v>
      </c>
      <c r="B28" s="9" t="s">
        <v>111</v>
      </c>
      <c r="C28" s="9">
        <v>2.0</v>
      </c>
      <c r="D28" s="9">
        <v>2.0</v>
      </c>
      <c r="E28" s="10" t="s">
        <v>15</v>
      </c>
      <c r="F28" s="10" t="s">
        <v>16</v>
      </c>
      <c r="G28" s="11">
        <v>1000.0</v>
      </c>
      <c r="H28" s="14">
        <v>407313.042</v>
      </c>
      <c r="I28" s="14">
        <v>405814.27</v>
      </c>
      <c r="J28" s="14">
        <v>408422.17</v>
      </c>
      <c r="K28" s="14">
        <v>360582.74400000006</v>
      </c>
      <c r="L28" s="14">
        <v>331569.12</v>
      </c>
      <c r="M28" s="14">
        <v>1.1173148E7</v>
      </c>
    </row>
    <row r="29">
      <c r="A29" s="15"/>
      <c r="B29" s="15"/>
      <c r="C29" s="15"/>
      <c r="D29" s="15"/>
      <c r="E29" s="10" t="s">
        <v>15</v>
      </c>
      <c r="F29" s="10" t="s">
        <v>16</v>
      </c>
      <c r="G29" s="11">
        <v>2000.0</v>
      </c>
      <c r="H29" s="14">
        <v>157069.55399999997</v>
      </c>
      <c r="I29" s="14">
        <v>155423.05</v>
      </c>
      <c r="J29" s="14">
        <v>159112.63</v>
      </c>
      <c r="K29" s="14">
        <v>148541.86599999998</v>
      </c>
      <c r="L29" s="14">
        <v>148541.86599999998</v>
      </c>
      <c r="M29" s="14">
        <v>4654722.0</v>
      </c>
    </row>
    <row r="30">
      <c r="A30" s="15"/>
      <c r="B30" s="15"/>
      <c r="C30" s="15"/>
      <c r="D30" s="15"/>
      <c r="E30" s="10" t="s">
        <v>22</v>
      </c>
      <c r="F30" s="10" t="s">
        <v>23</v>
      </c>
      <c r="G30" s="16" t="s">
        <v>24</v>
      </c>
      <c r="H30" s="14">
        <v>28840.988</v>
      </c>
      <c r="I30" s="14">
        <v>25278.9</v>
      </c>
      <c r="J30" s="14">
        <v>32155.02</v>
      </c>
      <c r="K30" s="14">
        <v>24.966</v>
      </c>
      <c r="L30" s="14">
        <v>24.966</v>
      </c>
      <c r="M30" s="14">
        <v>3.0</v>
      </c>
    </row>
    <row r="31">
      <c r="A31" s="15"/>
      <c r="B31" s="15"/>
      <c r="C31" s="15"/>
      <c r="D31" s="15"/>
      <c r="E31" s="10" t="s">
        <v>22</v>
      </c>
      <c r="F31" s="10" t="s">
        <v>23</v>
      </c>
      <c r="G31" s="11" t="s">
        <v>30</v>
      </c>
      <c r="H31" s="14">
        <v>54797.58600000001</v>
      </c>
      <c r="I31" s="14">
        <v>39585.28</v>
      </c>
      <c r="J31" s="14">
        <v>76245.7</v>
      </c>
      <c r="K31" s="14">
        <v>76699.096</v>
      </c>
      <c r="L31" s="14">
        <v>69094.46</v>
      </c>
      <c r="M31" s="14">
        <v>1024.0</v>
      </c>
    </row>
    <row r="32">
      <c r="A32" s="15"/>
      <c r="B32" s="15"/>
      <c r="C32" s="15"/>
      <c r="D32" s="15"/>
      <c r="E32" s="10" t="s">
        <v>36</v>
      </c>
      <c r="F32" s="10" t="s">
        <v>37</v>
      </c>
      <c r="G32" s="11" t="s">
        <v>38</v>
      </c>
      <c r="H32" s="14">
        <v>56711.564</v>
      </c>
      <c r="I32" s="14">
        <v>43989.41</v>
      </c>
      <c r="J32" s="14">
        <v>74399.25</v>
      </c>
      <c r="K32" s="14">
        <v>43581.566000000006</v>
      </c>
      <c r="L32" s="14">
        <v>39755.55</v>
      </c>
      <c r="M32" s="14">
        <v>1621986.0</v>
      </c>
    </row>
    <row r="33">
      <c r="A33" s="6"/>
      <c r="B33" s="6"/>
      <c r="C33" s="6"/>
      <c r="D33" s="6"/>
      <c r="E33" s="10" t="s">
        <v>36</v>
      </c>
      <c r="F33" s="10" t="s">
        <v>37</v>
      </c>
      <c r="G33" s="11" t="s">
        <v>44</v>
      </c>
      <c r="H33" s="14">
        <v>63040.74399999999</v>
      </c>
      <c r="I33" s="14">
        <v>50287.84</v>
      </c>
      <c r="J33" s="14">
        <v>72958.73</v>
      </c>
      <c r="K33" s="14">
        <v>49421.092000000004</v>
      </c>
      <c r="L33" s="14">
        <v>40542.16</v>
      </c>
      <c r="M33" s="14">
        <v>2023433.0</v>
      </c>
    </row>
    <row r="34">
      <c r="A34" s="9">
        <v>6.0</v>
      </c>
      <c r="B34" s="9" t="s">
        <v>111</v>
      </c>
      <c r="C34" s="9">
        <v>2.0</v>
      </c>
      <c r="D34" s="9">
        <v>3.0</v>
      </c>
      <c r="E34" s="10" t="s">
        <v>15</v>
      </c>
      <c r="F34" s="10" t="s">
        <v>16</v>
      </c>
      <c r="G34" s="11">
        <v>1000.0</v>
      </c>
      <c r="H34" s="14">
        <v>400641.46599999996</v>
      </c>
      <c r="I34" s="14">
        <v>397536.38</v>
      </c>
      <c r="J34" s="14">
        <v>405322.37</v>
      </c>
      <c r="K34" s="14">
        <v>343000.692</v>
      </c>
      <c r="L34" s="14">
        <v>309486.17</v>
      </c>
      <c r="M34" s="14">
        <v>1.1007147E7</v>
      </c>
    </row>
    <row r="35">
      <c r="A35" s="15"/>
      <c r="B35" s="15"/>
      <c r="C35" s="15"/>
      <c r="D35" s="15"/>
      <c r="E35" s="10" t="s">
        <v>15</v>
      </c>
      <c r="F35" s="10" t="s">
        <v>16</v>
      </c>
      <c r="G35" s="11">
        <v>2000.0</v>
      </c>
      <c r="H35" s="14">
        <v>153453.206</v>
      </c>
      <c r="I35" s="14">
        <v>150505.64</v>
      </c>
      <c r="J35" s="14">
        <v>154901.02</v>
      </c>
      <c r="K35" s="14">
        <v>144290.83000000002</v>
      </c>
      <c r="L35" s="14">
        <v>142381.31</v>
      </c>
      <c r="M35" s="14">
        <v>4554238.0</v>
      </c>
    </row>
    <row r="36">
      <c r="A36" s="15"/>
      <c r="B36" s="15"/>
      <c r="C36" s="15"/>
      <c r="D36" s="15"/>
      <c r="E36" s="10" t="s">
        <v>22</v>
      </c>
      <c r="F36" s="10" t="s">
        <v>23</v>
      </c>
      <c r="G36" s="16" t="s">
        <v>24</v>
      </c>
      <c r="H36" s="14">
        <v>14.016</v>
      </c>
      <c r="I36" s="14">
        <v>6.01</v>
      </c>
      <c r="J36" s="14">
        <v>24.99</v>
      </c>
      <c r="K36" s="14">
        <v>10.23</v>
      </c>
      <c r="L36" s="14">
        <v>6.43</v>
      </c>
      <c r="M36" s="14">
        <v>3.0</v>
      </c>
    </row>
    <row r="37">
      <c r="A37" s="15"/>
      <c r="B37" s="15"/>
      <c r="C37" s="15"/>
      <c r="D37" s="15"/>
      <c r="E37" s="10" t="s">
        <v>22</v>
      </c>
      <c r="F37" s="10" t="s">
        <v>23</v>
      </c>
      <c r="G37" s="11" t="s">
        <v>30</v>
      </c>
      <c r="H37" s="14">
        <v>95196.008</v>
      </c>
      <c r="I37" s="14">
        <v>86672.3</v>
      </c>
      <c r="J37" s="14">
        <v>100776.32</v>
      </c>
      <c r="K37" s="14">
        <v>89402.174</v>
      </c>
      <c r="L37" s="14">
        <v>83457.56</v>
      </c>
      <c r="M37" s="14">
        <v>1024.0</v>
      </c>
    </row>
    <row r="38">
      <c r="A38" s="15"/>
      <c r="B38" s="15"/>
      <c r="C38" s="15"/>
      <c r="D38" s="15"/>
      <c r="E38" s="10" t="s">
        <v>36</v>
      </c>
      <c r="F38" s="10" t="s">
        <v>37</v>
      </c>
      <c r="G38" s="11" t="s">
        <v>38</v>
      </c>
      <c r="H38" s="14">
        <v>25234.012</v>
      </c>
      <c r="I38" s="14">
        <v>22211.46</v>
      </c>
      <c r="J38" s="14">
        <v>27705.96</v>
      </c>
      <c r="K38" s="14">
        <v>30265.792000000005</v>
      </c>
      <c r="L38" s="14">
        <v>18750.29</v>
      </c>
      <c r="M38" s="14">
        <v>1282387.0</v>
      </c>
    </row>
    <row r="39">
      <c r="A39" s="6"/>
      <c r="B39" s="6"/>
      <c r="C39" s="6"/>
      <c r="D39" s="6"/>
      <c r="E39" s="10" t="s">
        <v>36</v>
      </c>
      <c r="F39" s="10" t="s">
        <v>37</v>
      </c>
      <c r="G39" s="11" t="s">
        <v>44</v>
      </c>
      <c r="H39" s="14">
        <v>30943.104000000003</v>
      </c>
      <c r="I39" s="14">
        <v>19451.62</v>
      </c>
      <c r="J39" s="14">
        <v>52321.229999999996</v>
      </c>
      <c r="K39" s="14">
        <v>46567.398</v>
      </c>
      <c r="L39" s="14">
        <v>41367.66</v>
      </c>
      <c r="M39" s="14">
        <v>1714515.0</v>
      </c>
    </row>
    <row r="40">
      <c r="A40" s="9">
        <v>7.0</v>
      </c>
      <c r="B40" s="9" t="s">
        <v>111</v>
      </c>
      <c r="C40" s="9">
        <v>3.0</v>
      </c>
      <c r="D40" s="9">
        <v>2.0</v>
      </c>
      <c r="E40" s="10" t="s">
        <v>15</v>
      </c>
      <c r="F40" s="10" t="s">
        <v>16</v>
      </c>
      <c r="G40" s="11">
        <v>1000.0</v>
      </c>
      <c r="H40" s="14">
        <v>387845.19800000003</v>
      </c>
      <c r="I40" s="14">
        <v>371947.76</v>
      </c>
      <c r="J40" s="14">
        <v>401181.62</v>
      </c>
      <c r="K40" s="14">
        <v>343735.856</v>
      </c>
      <c r="L40" s="14">
        <v>294219.43</v>
      </c>
      <c r="M40" s="14">
        <v>1.1638159E7</v>
      </c>
    </row>
    <row r="41">
      <c r="A41" s="15"/>
      <c r="B41" s="15"/>
      <c r="C41" s="15"/>
      <c r="D41" s="15"/>
      <c r="E41" s="10" t="s">
        <v>15</v>
      </c>
      <c r="F41" s="10" t="s">
        <v>16</v>
      </c>
      <c r="G41" s="11">
        <v>2000.0</v>
      </c>
      <c r="H41" s="14">
        <v>149446.948</v>
      </c>
      <c r="I41" s="14">
        <v>144982.73</v>
      </c>
      <c r="J41" s="14">
        <v>153342.87</v>
      </c>
      <c r="K41" s="14">
        <v>113517.74799999999</v>
      </c>
      <c r="L41" s="14">
        <v>110063.55</v>
      </c>
      <c r="M41" s="14">
        <v>3804562.0</v>
      </c>
    </row>
    <row r="42">
      <c r="A42" s="15"/>
      <c r="B42" s="15"/>
      <c r="C42" s="15"/>
      <c r="D42" s="15"/>
      <c r="E42" s="10" t="s">
        <v>22</v>
      </c>
      <c r="F42" s="10" t="s">
        <v>23</v>
      </c>
      <c r="G42" s="16" t="s">
        <v>24</v>
      </c>
      <c r="H42" s="14">
        <v>31.284</v>
      </c>
      <c r="I42" s="14">
        <v>26.91</v>
      </c>
      <c r="J42" s="14">
        <v>33.48</v>
      </c>
      <c r="K42" s="14">
        <v>10.384</v>
      </c>
      <c r="L42" s="14">
        <v>2.49</v>
      </c>
      <c r="M42" s="14">
        <v>3.0</v>
      </c>
    </row>
    <row r="43">
      <c r="A43" s="15"/>
      <c r="B43" s="15"/>
      <c r="C43" s="15"/>
      <c r="D43" s="15"/>
      <c r="E43" s="10" t="s">
        <v>22</v>
      </c>
      <c r="F43" s="10" t="s">
        <v>23</v>
      </c>
      <c r="G43" s="11" t="s">
        <v>30</v>
      </c>
      <c r="H43" s="14">
        <v>97855.668</v>
      </c>
      <c r="I43" s="14">
        <v>95370.47</v>
      </c>
      <c r="J43" s="14">
        <v>100805.77</v>
      </c>
      <c r="K43" s="14">
        <v>84749.45800000001</v>
      </c>
      <c r="L43" s="14">
        <v>80094.91</v>
      </c>
      <c r="M43" s="14">
        <v>1024.0</v>
      </c>
    </row>
    <row r="44">
      <c r="A44" s="15"/>
      <c r="B44" s="15"/>
      <c r="C44" s="15"/>
      <c r="D44" s="15"/>
      <c r="E44" s="10" t="s">
        <v>36</v>
      </c>
      <c r="F44" s="10" t="s">
        <v>37</v>
      </c>
      <c r="G44" s="11" t="s">
        <v>38</v>
      </c>
      <c r="H44" s="14">
        <v>24829.703999999998</v>
      </c>
      <c r="I44" s="14">
        <v>22972.739999999998</v>
      </c>
      <c r="J44" s="14">
        <v>25690.199999999997</v>
      </c>
      <c r="K44" s="14">
        <v>24757.15</v>
      </c>
      <c r="L44" s="14">
        <v>21175.37</v>
      </c>
      <c r="M44" s="14">
        <v>1048051.0</v>
      </c>
    </row>
    <row r="45">
      <c r="A45" s="6"/>
      <c r="B45" s="6"/>
      <c r="C45" s="6"/>
      <c r="D45" s="6"/>
      <c r="E45" s="10" t="s">
        <v>36</v>
      </c>
      <c r="F45" s="10" t="s">
        <v>37</v>
      </c>
      <c r="G45" s="11" t="s">
        <v>44</v>
      </c>
      <c r="H45" s="14">
        <v>26855.502</v>
      </c>
      <c r="I45" s="14">
        <v>24565.32</v>
      </c>
      <c r="J45" s="14">
        <v>35046.2</v>
      </c>
      <c r="K45" s="14">
        <v>17329.57</v>
      </c>
      <c r="L45" s="14">
        <v>17106.93</v>
      </c>
      <c r="M45" s="14">
        <v>755231.0</v>
      </c>
    </row>
    <row r="46">
      <c r="A46" s="9">
        <v>8.0</v>
      </c>
      <c r="B46" s="9" t="s">
        <v>111</v>
      </c>
      <c r="C46" s="9">
        <v>3.0</v>
      </c>
      <c r="D46" s="9">
        <v>3.0</v>
      </c>
      <c r="E46" s="10" t="s">
        <v>15</v>
      </c>
      <c r="F46" s="10" t="s">
        <v>16</v>
      </c>
      <c r="G46" s="11">
        <v>1000.0</v>
      </c>
      <c r="H46" s="14">
        <v>391821.988</v>
      </c>
      <c r="I46" s="14">
        <v>388980.49</v>
      </c>
      <c r="J46" s="14">
        <v>395047.5</v>
      </c>
      <c r="K46" s="14">
        <v>282523.292</v>
      </c>
      <c r="L46" s="14">
        <v>250197.14</v>
      </c>
      <c r="M46" s="14">
        <v>9095133.0</v>
      </c>
    </row>
    <row r="47">
      <c r="A47" s="15"/>
      <c r="B47" s="15"/>
      <c r="C47" s="15"/>
      <c r="D47" s="15"/>
      <c r="E47" s="10" t="s">
        <v>15</v>
      </c>
      <c r="F47" s="10" t="s">
        <v>16</v>
      </c>
      <c r="G47" s="11">
        <v>2000.0</v>
      </c>
      <c r="H47" s="14">
        <v>150087.928</v>
      </c>
      <c r="I47" s="14">
        <v>144224.59</v>
      </c>
      <c r="J47" s="14">
        <v>152811.91</v>
      </c>
      <c r="K47" s="14">
        <v>134327.62800000003</v>
      </c>
      <c r="L47" s="14">
        <v>134327.62800000003</v>
      </c>
      <c r="M47" s="14">
        <v>4422640.0</v>
      </c>
    </row>
    <row r="48">
      <c r="A48" s="15"/>
      <c r="B48" s="15"/>
      <c r="C48" s="15"/>
      <c r="D48" s="15"/>
      <c r="E48" s="10" t="s">
        <v>22</v>
      </c>
      <c r="F48" s="10" t="s">
        <v>23</v>
      </c>
      <c r="G48" s="16" t="s">
        <v>24</v>
      </c>
      <c r="H48" s="14">
        <v>10.724</v>
      </c>
      <c r="I48" s="14">
        <v>4.58</v>
      </c>
      <c r="J48" s="14">
        <v>19.48</v>
      </c>
      <c r="K48" s="14">
        <v>24.609999999999996</v>
      </c>
      <c r="L48" s="14">
        <v>24.56</v>
      </c>
      <c r="M48" s="14">
        <v>3.0</v>
      </c>
    </row>
    <row r="49">
      <c r="A49" s="15"/>
      <c r="B49" s="15"/>
      <c r="C49" s="15"/>
      <c r="D49" s="15"/>
      <c r="E49" s="10" t="s">
        <v>22</v>
      </c>
      <c r="F49" s="10" t="s">
        <v>23</v>
      </c>
      <c r="G49" s="11" t="s">
        <v>30</v>
      </c>
      <c r="H49" s="14">
        <v>88235.504</v>
      </c>
      <c r="I49" s="14">
        <v>80854.19</v>
      </c>
      <c r="J49" s="14">
        <v>93824.22</v>
      </c>
      <c r="K49" s="14">
        <v>94675.416</v>
      </c>
      <c r="L49" s="14">
        <v>94624.62</v>
      </c>
      <c r="M49" s="14">
        <v>1024.0</v>
      </c>
    </row>
    <row r="50">
      <c r="A50" s="15"/>
      <c r="B50" s="15"/>
      <c r="C50" s="15"/>
      <c r="D50" s="15"/>
      <c r="E50" s="10" t="s">
        <v>36</v>
      </c>
      <c r="F50" s="10" t="s">
        <v>37</v>
      </c>
      <c r="G50" s="11" t="s">
        <v>38</v>
      </c>
      <c r="H50" s="14">
        <v>24209.433999999997</v>
      </c>
      <c r="I50" s="14">
        <v>22049.23</v>
      </c>
      <c r="J50" s="14">
        <v>27085.89</v>
      </c>
      <c r="K50" s="14">
        <v>33082.068</v>
      </c>
      <c r="L50" s="14">
        <v>25139.010000000002</v>
      </c>
      <c r="M50" s="14">
        <v>1545137.0</v>
      </c>
    </row>
    <row r="51">
      <c r="A51" s="6"/>
      <c r="B51" s="6"/>
      <c r="C51" s="6"/>
      <c r="D51" s="6"/>
      <c r="E51" s="10" t="s">
        <v>36</v>
      </c>
      <c r="F51" s="10" t="s">
        <v>37</v>
      </c>
      <c r="G51" s="11" t="s">
        <v>44</v>
      </c>
      <c r="H51" s="14">
        <v>30108.574</v>
      </c>
      <c r="I51" s="14">
        <v>27335.65</v>
      </c>
      <c r="J51" s="14">
        <v>35729.5</v>
      </c>
      <c r="K51" s="14">
        <v>15499.658</v>
      </c>
      <c r="L51" s="14">
        <v>13015.810000000001</v>
      </c>
      <c r="M51" s="14">
        <v>594523.0</v>
      </c>
    </row>
  </sheetData>
  <mergeCells count="43">
    <mergeCell ref="H2:J2"/>
    <mergeCell ref="K2:M2"/>
    <mergeCell ref="H1:J1"/>
    <mergeCell ref="K1:M1"/>
    <mergeCell ref="A2:A3"/>
    <mergeCell ref="B2:B3"/>
    <mergeCell ref="C2:C3"/>
    <mergeCell ref="D2:D3"/>
    <mergeCell ref="E2:E3"/>
    <mergeCell ref="F2:F3"/>
    <mergeCell ref="G2:G3"/>
    <mergeCell ref="A4:A9"/>
    <mergeCell ref="B4:B9"/>
    <mergeCell ref="C4:C9"/>
    <mergeCell ref="D4:D9"/>
    <mergeCell ref="A10:A15"/>
    <mergeCell ref="D10:D15"/>
    <mergeCell ref="B22:B27"/>
    <mergeCell ref="C22:C27"/>
    <mergeCell ref="B10:B15"/>
    <mergeCell ref="C10:C15"/>
    <mergeCell ref="A16:A21"/>
    <mergeCell ref="B16:B21"/>
    <mergeCell ref="C16:C21"/>
    <mergeCell ref="D16:D21"/>
    <mergeCell ref="D22:D27"/>
    <mergeCell ref="C34:C39"/>
    <mergeCell ref="D34:D39"/>
    <mergeCell ref="A40:A45"/>
    <mergeCell ref="B40:B45"/>
    <mergeCell ref="C40:C45"/>
    <mergeCell ref="D40:D45"/>
    <mergeCell ref="A46:A51"/>
    <mergeCell ref="B46:B51"/>
    <mergeCell ref="C46:C51"/>
    <mergeCell ref="D46:D51"/>
    <mergeCell ref="A22:A27"/>
    <mergeCell ref="A28:A33"/>
    <mergeCell ref="B28:B33"/>
    <mergeCell ref="C28:C33"/>
    <mergeCell ref="D28:D33"/>
    <mergeCell ref="A34:A39"/>
    <mergeCell ref="B34:B39"/>
  </mergeCells>
  <drawing r:id="rId1"/>
</worksheet>
</file>