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汇总" sheetId="1" r:id="rId1"/>
    <sheet name="已修复" sheetId="2" r:id="rId2"/>
    <sheet name="批量故障跟进表" sheetId="7" r:id="rId3"/>
  </sheets>
  <definedNames>
    <definedName name="_xlnm._FilterDatabase" localSheetId="1" hidden="1">已修复!$A$1:$U$477</definedName>
  </definedNames>
  <calcPr calcId="144525"/>
</workbook>
</file>

<file path=xl/sharedStrings.xml><?xml version="1.0" encoding="utf-8"?>
<sst xmlns="http://schemas.openxmlformats.org/spreadsheetml/2006/main" count="4831" uniqueCount="1584">
  <si>
    <t>月</t>
  </si>
  <si>
    <t>日</t>
  </si>
  <si>
    <t>故障次数</t>
  </si>
  <si>
    <t>处理时长</t>
  </si>
  <si>
    <t>影响
用户数</t>
  </si>
  <si>
    <t>今日新增</t>
  </si>
  <si>
    <t>今日恢复</t>
  </si>
  <si>
    <t>积压故障</t>
  </si>
  <si>
    <t>超48小时工单数</t>
  </si>
  <si>
    <t>超48小时影响用户数</t>
  </si>
  <si>
    <t>分公司</t>
  </si>
  <si>
    <t>城镇</t>
  </si>
  <si>
    <t>农村</t>
  </si>
  <si>
    <t>线路故障总数</t>
  </si>
  <si>
    <t>线路故障平均时长</t>
  </si>
  <si>
    <t>整体处理及时率</t>
  </si>
  <si>
    <t>江州区</t>
  </si>
  <si>
    <t>扶绥县</t>
  </si>
  <si>
    <t>宁明县</t>
  </si>
  <si>
    <t>龙州县</t>
  </si>
  <si>
    <t>大新县</t>
  </si>
  <si>
    <t>凭祥市</t>
  </si>
  <si>
    <t>天等县</t>
  </si>
  <si>
    <t>合计</t>
  </si>
  <si>
    <t>注：线路故障处理时长城镇≤18小时，乡镇≤36小时；整体处理时长挑战值≤16小时，基准值≤22小时。</t>
  </si>
  <si>
    <t>每日通报数据</t>
  </si>
  <si>
    <t>昨日新增</t>
  </si>
  <si>
    <t>昨日遗留</t>
  </si>
  <si>
    <t>超48小时
工单数</t>
  </si>
  <si>
    <t>影响有效
用户数</t>
  </si>
  <si>
    <t>责任部门</t>
  </si>
  <si>
    <t>区县</t>
  </si>
  <si>
    <t>地点</t>
  </si>
  <si>
    <t>所属区域</t>
  </si>
  <si>
    <t>投诉用户</t>
  </si>
  <si>
    <t>影响用户数</t>
  </si>
  <si>
    <t>OLT框槽口</t>
  </si>
  <si>
    <t>故障时间</t>
  </si>
  <si>
    <t>通知/移交时间</t>
  </si>
  <si>
    <t>恢复时间</t>
  </si>
  <si>
    <t>故障前是否弱光</t>
  </si>
  <si>
    <t>处理进度/原因</t>
  </si>
  <si>
    <t>故障类型</t>
  </si>
  <si>
    <t>故障段落</t>
  </si>
  <si>
    <t>故障原因</t>
  </si>
  <si>
    <t>客响历时</t>
  </si>
  <si>
    <t>网运历时</t>
  </si>
  <si>
    <t>总时长</t>
  </si>
  <si>
    <t>公告失效时间</t>
  </si>
  <si>
    <t>是否重复发生故障</t>
  </si>
  <si>
    <t>故障历时</t>
  </si>
  <si>
    <t>传输</t>
  </si>
  <si>
    <t>崇左江州区城区太平路崇左高级中学食堂企业宽带</t>
  </si>
  <si>
    <r>
      <rPr>
        <sz val="9"/>
        <color rgb="FF000000"/>
        <rFont val="宋体"/>
        <charset val="134"/>
      </rPr>
      <t xml:space="preserve">崇左江州区壶关加油站基站-OLT001-HW-MA5683T OLTIP=172.27.93.10  0-4-1 </t>
    </r>
    <r>
      <rPr>
        <sz val="9"/>
        <color rgb="FFFF0000"/>
        <rFont val="宋体"/>
        <charset val="134"/>
      </rPr>
      <t>无法上站，暂时处理不了</t>
    </r>
  </si>
  <si>
    <t>2021/4/11 09:43 这业务光缆在管道内被施工勾断，现在已做好填埋，目前光缆无法确认，可以重新改路由跳纤，但鸿旺批零基站由于房东不让上站，暂时处理不了。2021/4/8 14:30壶关基站OLT1-0/4/1掉口，下带崇左高级中学饭堂宽带，是壶兴街247号LTE到鸿旺批零店LTE光缆断导致。壶兴街247号LTE出局1.06公里处断，备用芯全断，请转传输处理。处理人:冯善斌，黄勇，何培锋
2021/4/11 16:16壶关加油站这个是泓旺批零店基站无法上站，暂时处理不了。</t>
  </si>
  <si>
    <t>光缆</t>
  </si>
  <si>
    <t>基站-一级</t>
  </si>
  <si>
    <t>在用纤芯断</t>
  </si>
  <si>
    <t>客响</t>
  </si>
  <si>
    <t>扶绥昌平屯楼屯</t>
  </si>
  <si>
    <r>
      <rPr>
        <sz val="9"/>
        <color rgb="FF000000"/>
        <rFont val="宋体"/>
        <charset val="134"/>
        <scheme val="minor"/>
      </rPr>
      <t xml:space="preserve">崇左市扶绥县昌平乡中华村中华基站-OLT001-HW-MA5608T /172.27.177.10   0-1-2 </t>
    </r>
    <r>
      <rPr>
        <sz val="9"/>
        <color rgb="FFFF0000"/>
        <rFont val="宋体"/>
        <charset val="134"/>
        <scheme val="minor"/>
      </rPr>
      <t>13个猫掉线 待铁通处理</t>
    </r>
  </si>
  <si>
    <t>崇左市扶绥县昌平乡中华村中华基站-OLT001-HW-MA5608T /172.27.177.10   0-1-2掉口，石丽基站至屯楼屯总箱1-12芯，在用第3芯4.59km断，无备用纤芯跳，需传输修复。
处理人:凌玉国，李旭强，黄斌津，吴泽文 彭格放22日反馈：中华0-1-2（屯楼）这个故障帮忙备注待迁改（附挂电信杆路被刮倒，待施工队迁改）
2021/4/30 16:01 彭格放：中华0-1-2总箱收光正常，总箱出局所有光缆已经断（铁通正在抢修中），故障原因：石丽至屯楼总箱光缆被刮断</t>
  </si>
  <si>
    <t>一级-一级</t>
  </si>
  <si>
    <t>光缆被刮断</t>
  </si>
  <si>
    <t>崇左龙州县水口镇北耀农场水口埂宜分场</t>
  </si>
  <si>
    <r>
      <rPr>
        <sz val="9"/>
        <color rgb="FF000000"/>
        <rFont val="宋体"/>
        <charset val="134"/>
      </rPr>
      <t xml:space="preserve">崇左龙州水口镇-OLT001-HW-MA5683T  OLTIP=172.27.31.10    0-1-1 </t>
    </r>
    <r>
      <rPr>
        <sz val="9"/>
        <color rgb="FFFF0000"/>
        <rFont val="宋体"/>
        <charset val="134"/>
      </rPr>
      <t>弱光</t>
    </r>
    <r>
      <rPr>
        <sz val="9"/>
        <color rgb="FF000000"/>
        <rFont val="宋体"/>
        <charset val="134"/>
      </rPr>
      <t xml:space="preserve">  </t>
    </r>
  </si>
  <si>
    <t>水口01GJ-罗回村96芯分纤箱在用纤芯断，第3跳至第4芯恢复，处理人：符技龙，雷世锋，陆杰伟      待查2021/4/25 20:51 崇左龙州水口镇-OLT001-HW-MA5683T  OLTIP=172.27.31.10     0-0-4  0-1-2  0-2-4  0-2-5  0-3-7  0-3-15   0-4-2  0-4-10   0-5-2 恢复     崇左龙州水口镇-OLT002-HW-MA5800-X7   OLTIP=10.141.73.10  0-2-7  0-2-15   0-3-2  0-3-5  0-3-7恢复
2021/4/25 18:30 黄文蔚：现场光缆火烧中断比较多，恢复时间比较慢。已加快处理</t>
  </si>
  <si>
    <t>纤芯</t>
  </si>
  <si>
    <t>光交-一级</t>
  </si>
  <si>
    <t>大新县那岭乡那廉村新团屯</t>
  </si>
  <si>
    <r>
      <rPr>
        <sz val="9"/>
        <color rgb="FF000000"/>
        <rFont val="宋体"/>
        <charset val="134"/>
      </rPr>
      <t xml:space="preserve">崇左大新县那岭乡-OLT001-HW-MA5683T OLTIP=172.27.38.10 0-3-8 </t>
    </r>
    <r>
      <rPr>
        <sz val="9"/>
        <color rgb="FFFF0000"/>
        <rFont val="宋体"/>
        <charset val="134"/>
      </rPr>
      <t>二级箱故障9（二级掉线用户已上线，PON口弱光）</t>
    </r>
  </si>
  <si>
    <t>2021/4/28 17:49 二级箱用户上线恢复，但PON口弱光了。
2021/4/28 17:49 何笛照：下雨还不能处理
大新那岭OLT001 0/3/8 新团屯
故障原因：新团屯总箱至芭伏基站在用第1芯跳纤至第6芯恢复
处理人：许蒙包、黎元洪、梁宏杰</t>
  </si>
  <si>
    <t>基站-基站</t>
  </si>
  <si>
    <t>在用纤芯损耗大</t>
  </si>
  <si>
    <t>崇左宁明县亭亮乡天西村宁明县中节能(广西)清洁技术发展有限公司</t>
  </si>
  <si>
    <t>崇左宁明县天西基站-OLT001-HW-MA5800-X17 OLTIP=10.141.5.10 0-3-2</t>
  </si>
  <si>
    <t>故障原因:48分纤箱出局300修路，地埋光缆被挖断，
处理结果:布放12芯光缆80米，溶纤处理</t>
  </si>
  <si>
    <t>崇左扶绥县山圩镇山圩工业园</t>
  </si>
  <si>
    <t>崇左扶绥县山圩基站-OLT002-HW-MA5800-X17 OLTIP=10.141.6.10 0-3-7</t>
  </si>
  <si>
    <t>2021/4/30 13:46 山圩工业园03GJ至智隆木业1级箱测试
（在用第2芯在852米处断）
影响山圩olt002－0/3/7掉口
（在用第3芯在1公里处损耗大）
影响山圩olt002－0/2/14弱光
没有备用芯跳
需要传输修复 处理人：韦彩广
2021/5/1 11:12:40  山圩03公交～智隆木业总箱，光缆被压伤</t>
  </si>
  <si>
    <t>崇左扶绥县昌平街昌平中心卫生院</t>
  </si>
  <si>
    <r>
      <rPr>
        <sz val="9"/>
        <color rgb="FF000000"/>
        <rFont val="宋体"/>
        <charset val="134"/>
      </rPr>
      <t xml:space="preserve">崇左扶绥昌平基站-OLT002-HW-MA5683T OLTIP=172.27.205.10 0-2-5  </t>
    </r>
    <r>
      <rPr>
        <sz val="9"/>
        <color rgb="FFFF0000"/>
        <rFont val="宋体"/>
        <charset val="134"/>
      </rPr>
      <t>弱光</t>
    </r>
  </si>
  <si>
    <t>已询问，未反馈</t>
  </si>
  <si>
    <t>崇左扶绥县山圩镇九塔村广西崇左金铭建筑材料有限公司山圩分公司企业宽带</t>
  </si>
  <si>
    <t>崇左扶绥县山圩镇九塔基站-OLT001-HW-MA5683T OLTIP=10.141.14.10 0-2-3</t>
  </si>
  <si>
    <t xml:space="preserve"> 2021/5/1 12:31 金铭建筑公司总箱至山圩定喝屯总箱，光缆被挖断  
2021/4/30 14:09 金铭建筑公司1级箱至山圩定喝屯1级箱测试
（在用第7芯断在160米处）
影响九塔olt001－0/2/3掉口
没有备用芯跳
需要传输修复 处理人：韦彩广
</t>
  </si>
  <si>
    <t>基站-光交</t>
  </si>
  <si>
    <t>崇左江州区那么村那宽屯</t>
  </si>
  <si>
    <r>
      <rPr>
        <sz val="9"/>
        <color rgb="FF000000"/>
        <rFont val="宋体"/>
        <charset val="134"/>
      </rPr>
      <t xml:space="preserve">崇左江州区板崇基站-OLT001-HW-MA5683T OLTIP=172.27.171.10  0-1-5 </t>
    </r>
    <r>
      <rPr>
        <sz val="9"/>
        <color rgb="FFFF0000"/>
        <rFont val="宋体"/>
        <charset val="134"/>
      </rPr>
      <t>钥匙被借无法上站</t>
    </r>
  </si>
  <si>
    <t>2021/4/29 13:08 板崇基站OLT  1/5掉口，下带那宽屯宽带
故障原因，那宽一级出局4.74公里断，请转传输处理
处理人，黄勇，苏天远，覃冬冬
2021/4/30 11:17 农海光反馈： 板崇OLT0／1／5暂时处板崇基站钥匙被人借了
2021/5/2 12:49 1/5口起了但是有个5猫没起，传输故障原因板崇基站尾纤打折</t>
  </si>
  <si>
    <t>尾纤</t>
  </si>
  <si>
    <t>基站</t>
  </si>
  <si>
    <t>尾纤打折</t>
  </si>
  <si>
    <t>崇左大新县下雷镇三湖村叫英屯</t>
  </si>
  <si>
    <t>崇左大新县土湖-OLT001-HW-MA5683T 172.27.88.10    0/4/14</t>
  </si>
  <si>
    <t>土湖百诺基站在用纤芯不通，跳至第6芯恢复</t>
  </si>
  <si>
    <t>广西崇左扶绥县昌平乡那宽村扶绥昌平那宽村</t>
  </si>
  <si>
    <r>
      <rPr>
        <sz val="9"/>
        <color rgb="FF000000"/>
        <rFont val="宋体"/>
        <charset val="134"/>
      </rPr>
      <t xml:space="preserve">崇左扶绥昌平基站-OLT002-HW-MA5683T  172.27.205.10 0-0-7 </t>
    </r>
    <r>
      <rPr>
        <sz val="9"/>
        <color rgb="FFFF0000"/>
        <rFont val="宋体"/>
        <charset val="134"/>
      </rPr>
      <t>二级箱故障(12)</t>
    </r>
  </si>
  <si>
    <t>故障原因:那宽村里面跨路48芯光缆被车刮断
处理过程:布放50米光缆熔接恢复，处理人:韦彩广，李红川，马干睿
（钢绞线漏电需要整改）</t>
  </si>
  <si>
    <t>崇左扶绥县渠黎镇舞龙街道</t>
  </si>
  <si>
    <t>崇左扶绥渠黎镇-OLT001-HW-MA5683T OLTIP=172.27.28.10 0-0-3</t>
  </si>
  <si>
    <t>渠黎基站至渠黎营业厅后墙1级箱在用芯损耗大导致掉口
处理过程:跳备用芯恢复</t>
  </si>
  <si>
    <t>崇左宁明县亭亮龙旺村一带民房</t>
  </si>
  <si>
    <r>
      <rPr>
        <sz val="9"/>
        <color rgb="FF000000"/>
        <rFont val="宋体"/>
        <charset val="134"/>
      </rPr>
      <t xml:space="preserve">崇左宁明县亭亮乡龙旺基站-OLT001-HW-MA5608T /10.141.12.10   0-0-3 </t>
    </r>
    <r>
      <rPr>
        <sz val="9"/>
        <color rgb="FFFF0000"/>
        <rFont val="宋体"/>
        <charset val="134"/>
      </rPr>
      <t>二级箱故障</t>
    </r>
  </si>
  <si>
    <t>故障原因:二级箱出局80米处垮马路光缆断
处理结果:重新溶纤处理
处理人:周洁毅，李位军，黄俊杰，蒙军</t>
  </si>
  <si>
    <t>二级箱</t>
  </si>
  <si>
    <t>天等进结镇爱乐村小伞屯、那合屯、果力屯</t>
  </si>
  <si>
    <t>崇左天等县进结基站-OLT002-HW-MA5800-X17 /10.141.8.10  0/1/2，  0/1/3 , 0/2/14， 0/2/15</t>
  </si>
  <si>
    <t xml:space="preserve">光缆被老鼠咬  2021/4/30 15:04 查询恢复 0/1/12
2021/5/2 14:13接头盒进蚂蚁 重新熔纤恢复  </t>
  </si>
  <si>
    <t>小动物破坏</t>
  </si>
  <si>
    <t>崇左天等进结茴利村上集屯</t>
  </si>
  <si>
    <t xml:space="preserve">崇左天等县进结基站-OLT001-HW-MA5683T  172.27.35.10   0-5-6 </t>
  </si>
  <si>
    <t>蚂蚁进接头盒，重新开始后恢复</t>
  </si>
  <si>
    <t>接头盒</t>
  </si>
  <si>
    <t>天等进结茴利村上积屯</t>
  </si>
  <si>
    <t xml:space="preserve">崇左天等县进结基站-OLT001-HW-MA5683T  172.27.35.10   0-5-7 </t>
  </si>
  <si>
    <t>广西崇左扶绥县渠黎镇渠莳村那隆屯</t>
  </si>
  <si>
    <r>
      <rPr>
        <sz val="9"/>
        <color rgb="FF000000"/>
        <rFont val="宋体"/>
        <charset val="134"/>
      </rPr>
      <t>崇左扶绥渠黎镇-OLT001  172.27.28.10    0/1/3</t>
    </r>
    <r>
      <rPr>
        <sz val="9"/>
        <color rgb="FFFF0000"/>
        <rFont val="宋体"/>
        <charset val="134"/>
      </rPr>
      <t>二级箱故障（4）</t>
    </r>
  </si>
  <si>
    <t>渠黎olt001－0/1/3那隆村2级故障
故障原因:2级箱至1级箱24芯光缆被车刮断
处理过程:布放50米光缆熔接恢复
处理人:韦彩广，李红川，马干睿</t>
  </si>
  <si>
    <t>一级-二级</t>
  </si>
  <si>
    <t>崇左扶绥县东罗镇渠那村</t>
  </si>
  <si>
    <t>崇左市扶绥县东罗基站-OLT001-HW-MA5680T  OLTIP=172.27.181.10  0-6-7</t>
  </si>
  <si>
    <t>东罗~渠那光缆被砍</t>
  </si>
  <si>
    <t>崇左扶绥县新宁镇塘岸村敢琶屯</t>
  </si>
  <si>
    <t>崇左扶绥龙头乡-OLT001-HW-MA5683T OLTIP=172.27.87.10 0-1-2</t>
  </si>
  <si>
    <t>敢琶屯2级箱光缆断
处理过程:布放2条100米12芯光缆，熔接恢复
该故障点需要迁改
处理人:韦彩广，李红川，马干睿</t>
  </si>
  <si>
    <t>崇左扶绥东罗渠那村</t>
  </si>
  <si>
    <t>崇左市扶绥县东罗基站-OLT001-HW-MA5680T  OLTIP=172.27.181.10  0-6-6</t>
  </si>
  <si>
    <t>崇左大新县雷平镇新立村霞山屯立冬种植基地</t>
  </si>
  <si>
    <t>崇左大新县雷平镇基站-OLT001-HW-MA5680T/ 172.27.8.10  0-17-0</t>
  </si>
  <si>
    <t>霞山屯一级箱至天网专线箱在用第1芯跳纤至第3芯恢复
处理人：黎元洪、梁宏杰</t>
  </si>
  <si>
    <t>一级箱</t>
  </si>
  <si>
    <t>崇左江州区太平镇马安村陇良屯、大渌屯</t>
  </si>
  <si>
    <t>崇左理工学院基站-OLT003-HW-MA5800-X17  OLTIP=10.141.33.10  0-4-4 0-4-5</t>
  </si>
  <si>
    <t>马安基站至理工01GJ直埋光缆被勾机挖断。</t>
  </si>
  <si>
    <t>勾机挖断</t>
  </si>
  <si>
    <t>崇左凭祥市友谊隘口渠光屯一带民房</t>
  </si>
  <si>
    <t>崇左凭祥市隘口基站-OLT001-HW-MA568 /172.27.11.10  0-2-5</t>
  </si>
  <si>
    <t xml:space="preserve">2021/5/1 13:05 凭祥隘口基站olt001-0/2/5，渠光屯，一级箱-隘口基站在用纤芯1-12第10芯断，无备用纤芯跳麻烦帮转传输一下   处理人：黄祥
2021/5/3 18:02 隘口基站-渠光屯家宽一级箱光缆被村民砌围墙挖断 </t>
  </si>
  <si>
    <t>凭祥市板旺小学(班班通)企业宽带</t>
  </si>
  <si>
    <r>
      <rPr>
        <sz val="9"/>
        <color rgb="FF000000"/>
        <rFont val="宋体"/>
        <charset val="134"/>
      </rPr>
      <t xml:space="preserve">崇左凭祥县上石浦东基站-OLT001-HW-MA5800-X7    OLTIP=172.27.109.10   0-1-7  </t>
    </r>
    <r>
      <rPr>
        <sz val="9"/>
        <color rgb="FFFF0000"/>
        <rFont val="宋体"/>
        <charset val="134"/>
      </rPr>
      <t>学校放假，暂时无法处理</t>
    </r>
  </si>
  <si>
    <t>2021/5/3 15:06   0-1-13  恢复
2021/5/3 16:01  板旺小学一级箱收光-1.9    可能学校放假下电了  ，一级箱收光正常，转铁通处理
2021/5/3 20:14 一级箱更换大方法兰头恢复</t>
  </si>
  <si>
    <t>连接器</t>
  </si>
  <si>
    <t>法兰头坏</t>
  </si>
  <si>
    <t>广西崇左凭祥市凭祥市市区狮子山路皇龙西城时代小区</t>
  </si>
  <si>
    <r>
      <rPr>
        <sz val="9"/>
        <color rgb="FF000000"/>
        <rFont val="宋体"/>
        <charset val="134"/>
      </rPr>
      <t>崇左凭祥市第二中心机房-OLT006-HW-MA5800-X17  10.141.135.10    0/7/9</t>
    </r>
    <r>
      <rPr>
        <sz val="9"/>
        <color rgb="FFFF0000"/>
        <rFont val="宋体"/>
        <charset val="134"/>
      </rPr>
      <t>二级箱故障9（30）</t>
    </r>
  </si>
  <si>
    <t>核实为工程队迁改光缆，原路由横过人家宅基地，影响别人起房子，需等工程迁改</t>
  </si>
  <si>
    <t>光缆打折</t>
  </si>
  <si>
    <t>广西崇左凭祥市友谊镇柳班村板班屯</t>
  </si>
  <si>
    <r>
      <rPr>
        <sz val="9"/>
        <color rgb="FF000000"/>
        <rFont val="宋体"/>
        <charset val="134"/>
      </rPr>
      <t>崇左凭祥1站-OLT004   172.27.196.10    0/2/4</t>
    </r>
    <r>
      <rPr>
        <sz val="9"/>
        <color rgb="FFFF0000"/>
        <rFont val="宋体"/>
        <charset val="134"/>
      </rPr>
      <t>二级箱故障13</t>
    </r>
  </si>
  <si>
    <t>核实为工程队迁改光缆，原路由横过人家宅基地，影响别人起房子，工程迁改恢复</t>
  </si>
  <si>
    <t>崇左扶绥县山圩镇玉柏村那笃屯</t>
  </si>
  <si>
    <t>崇左扶绥县山圩镇九塔基站-OLT001-HW-MA5683T /10.141.14.10 0-3-1</t>
  </si>
  <si>
    <t>那笃拉远站至渠茤拉远站在用纤芯断，跳备用芯恢复。施工人:李旭强，黄斌津，吴泽文</t>
  </si>
  <si>
    <t>崇左天等县福新乡选解村禽飞养殖场养殖场</t>
  </si>
  <si>
    <t>崇左天等县松山基站-OLT001-HW-MA5683T/172.27.159.10  0-5-7</t>
  </si>
  <si>
    <t>总箱更换法兰头后恢复，处理人：黄仕，梁勤忠</t>
  </si>
  <si>
    <t>崇左凭祥市夏石那榴屯一带民房</t>
  </si>
  <si>
    <t>崇左凭祥市夏石镇榴利基站-OLT001-HW-MA5800-X7/OLTIP=10.141.70.10  0-1-8</t>
  </si>
  <si>
    <t>凭祥榴利基站olt001-0/1/8，那留屯，榴利基站-那留基站在用纤芯1-12第9芯断，重新跳到1-12第11后恢复，</t>
  </si>
  <si>
    <t>天等驮堪中弄屯</t>
  </si>
  <si>
    <t>崇左天等县驮堪乡驮堪基站-OLT001-HW-MA5680T /172.27.185.10   0-3-2</t>
  </si>
  <si>
    <t>新民基站至新民小学总箱原主纤蕊12蕊不通，跳至第9蕊后恢复。处理人:黄英忠、黄柯富、赵勤华、赵志孙。</t>
  </si>
  <si>
    <t>光交</t>
  </si>
  <si>
    <t xml:space="preserve">崇左扶绥县渠旧镇崇边村叫东屯
</t>
  </si>
  <si>
    <t>崇左扶绥县渠旧镇渠旧新乡镇机房-OLT001-HW-MA5800-X17 /10.141.114.10  0-1-2</t>
  </si>
  <si>
    <t>岜美~叫东总箱，填土压断光缆 2021-5-7 15:57:32
填土压断光缆岜美基站至叫东屯1级箱测试（在用第1芯断在385米处）备用芯也断在该位置没有备用芯跳，影响渠旧新乡镇机房olt001－0/1/2叫东屯掉口
需要传输修复</t>
  </si>
  <si>
    <t>崇左宁明县桐棉乡派时村宁明桐棉吞立屯</t>
  </si>
  <si>
    <t xml:space="preserve">崇左宁明县桐棉乡基站1-OLT001-HW-MA5683T OLTIP=172.27.49.10  0-3-3 </t>
  </si>
  <si>
    <t>已询问未反馈</t>
  </si>
  <si>
    <t>崇左大新县大新桃城榜屯</t>
  </si>
  <si>
    <t xml:space="preserve">崇左大新县第二节点机房-OLT001  172.27.174.10   0/13/2 </t>
  </si>
  <si>
    <t>故障原因：榜屯一级箱至德天05GJ村民砍树砍断光榄，熔接后恢复，此处需要迁改，处理人：黎元洪、梁宏杰</t>
  </si>
  <si>
    <t>崇左宁明县板棍乡上松村马欧屯</t>
  </si>
  <si>
    <t>崇左宁明县板棍乡基站-OLT001-HW-MA5683T OLTIP=172.27.97.10 0-3-0</t>
  </si>
  <si>
    <t>三塘96分纤箱至马欧96分纤箱光缆断(三塘96分纤箱出局3.1Km处断缆)，布放光缆60米熔纤修复，施工人员:黄俊杰，蒙军</t>
  </si>
  <si>
    <t>崇左大新县下雷镇吉门村布门屯</t>
  </si>
  <si>
    <t>崇左天等县江岸基站-OLT001-HW-MA5800-X7 OLTIP=172.27.250.10  0/1/1</t>
  </si>
  <si>
    <t>2021-4-30 15:23:54已恢复 理进基站在用纤芯不通，天等老表协助配合处理在用第一芯跳至第9芯
处理人:黄伊康，何笛照，赵良山，天等:冯佳龙等兄弟   2021-4-30 20:18:23网管出现告警二次故障,故障原因:江岸基站尾纤被老鼠咬，更换恢复
处理人:何笛照，赵良山，黄伊康</t>
  </si>
  <si>
    <t>崇左龙州县上金乡联江村板寿屯</t>
  </si>
  <si>
    <t>崇左龙州上金乡-OLT001-HW-MA5683T  OLTIP=172.27.94.10  0-4-5</t>
  </si>
  <si>
    <t>联甲至联江教学点光缆断
2021/5/1 13:15 联甲基站至联江小学教学点在用纤芯7芯出局409米断，备用纤芯也是同一个断点，没备用纤芯跳纤，请转传输处理，跟进人：周星宝.唐廷丰.农文君</t>
  </si>
  <si>
    <t>崇左扶绥县南密路东二巷新宁财政管理所小区宿舍、新江街恒福花园</t>
  </si>
  <si>
    <t>崇左扶绥中心机房-OLT003-HW-MA5680T   OLTIP=172.27.135.10  0-3-4</t>
  </si>
  <si>
    <t>2021/5/2 19:00 光皮被城管剪了很多，有些客户五一出去了，不在家，有些没接得
2021/5/2 19:07光缆附挂民房有隐患，政府要求改光缆路由，割接迁改完成，已恢复。</t>
  </si>
  <si>
    <t>广西崇左扶绥县柳桥镇那加村那畔屯</t>
  </si>
  <si>
    <t xml:space="preserve">崇左扶绥柳桥镇-OLT001-  172.27.78.10  0/4/9     </t>
  </si>
  <si>
    <t>代通光缆被砍断   2021-5-8 19:19:44
扶绥柳桥基站OLT001   0/4/9，那畔屯总箱无光，无备用纤芯跳纤需转传输，影响那畔屯宽带，那加屯总箱至那畔屯总箱光缆在346米处断</t>
  </si>
  <si>
    <t>崇左扶绥县东门镇驮达村那荒屯</t>
  </si>
  <si>
    <t>崇左扶绥县东门镇江边基站-OLT001-HW-MA5608T   OLTIP=10.141.4.10   0-0-12</t>
  </si>
  <si>
    <t>村民砍树开路挖断几处光缆。跳纤恢复。2021-5-8 13:25:45
2021/5/5 12:47:00驮洋基站至那荒基站测试
（在用第15芯断3公里处，备用芯也断在该位置）
影响江边olt001－0/0/12那荒屯
需要传输修复</t>
  </si>
  <si>
    <t>崇左宁明县那楠那陶村</t>
  </si>
  <si>
    <t>崇左宁明县那楠乡新机房-OLT001-HW-MA5800-X17  OLTIP=10.141.37.10  0-3-3</t>
  </si>
  <si>
    <t>那陶基站至那陶一级800米处被村民砍断</t>
  </si>
  <si>
    <t>崇左宁明县那楠那陶村那陶屯</t>
  </si>
  <si>
    <t>崇左宁明县那楠乡-OLT001-HW-MA5683T   OLTIP=172.27.63.10  0-3-5</t>
  </si>
  <si>
    <t>崇左扶绥县县城同正路、新华路</t>
  </si>
  <si>
    <t>崇左扶绥中心机房-OLT007-HW-MA5800-X17   OLTIP=10.141.128.10   0-2-13</t>
  </si>
  <si>
    <t>万豪宾馆旁总箱至中心机房在用芯断
处理过程:跳备用芯恢复
处理人:韦彩广，李红川，马干睿</t>
  </si>
  <si>
    <t>崇左市龙州县伏陇屯、下录屯、板弄屯、冷岜屯、上宙屯、崇德村伏隆屯</t>
  </si>
  <si>
    <t>崇左市龙州县逐卜乡新汇聚机房-OLT001-HW-MA5800-X17   OLTIP=10.141.86.10    0-1-5  0-2-4  0-2-5  0-2-10  0-2-13  0-2-14  0-3-8</t>
  </si>
  <si>
    <t>逐卜至板弄高速施工碰断</t>
  </si>
  <si>
    <t>崇左大新县雷平镇中军村谭模屯</t>
  </si>
  <si>
    <t>崇左大新县雷平镇基站-OLT001-HW-MA5680T  OLTIP=172.27.8.10  0-11-2</t>
  </si>
  <si>
    <t>谭摸屯出局120米付挂广电掉地上被剪断
2021年5月1日17:07:44 大新雷平OLT001 0/11/2 谭模屯
故障原因：潭模屯总箱至新立农场基站在用第7芯测出120米，无备用纤芯跳纤，请转传输处理
处理人：黎元洪、梁宏杰</t>
  </si>
  <si>
    <t>崇左天等县福新乡万秀村布万屯</t>
  </si>
  <si>
    <t>崇左天等县福新乡基站-OLT001-HW-MA5683T  OLTIP=172.27.69.10  0-1-10</t>
  </si>
  <si>
    <t>福新基站OLT1套1槽9，1槽10掉口：下带福新布仁，布万屯宽带：万秀基站至布仁总箱原第1，2不通改跳第3，4跳纤处理恢复。处理人：黄英忠，黄柯富，赵勤华，赵志孙2</t>
  </si>
  <si>
    <t>崇左扶绥县驮达村东门驮洋屯</t>
  </si>
  <si>
    <t>崇左扶绥县东门镇江边基站-OLT001-HW-MA5608T   OLTIP=10.141.4.10   0-0-5</t>
  </si>
  <si>
    <t>崇左龙州县上龙村板卜屯</t>
  </si>
  <si>
    <t>崇左龙州县上龙乡-OLT001-HW-MA5683T   OLTIP=172.27.82.10    0-4-7</t>
  </si>
  <si>
    <t>农弄基站～板卜GJ001纤芯断，跳纤第2芯至第4芯后已恢复，处理人：杨升，周丁建</t>
  </si>
  <si>
    <t>崇左扶绥昌平乡四合村小同屯</t>
  </si>
  <si>
    <t>崇左扶绥昌平基站-OLT002-HW-MA5683T   OLTIP=172.27.205.10 0-1-7</t>
  </si>
  <si>
    <t>谭产基站至昌平基站在用第8芯断，重新跳备用第12芯恢复。施工人：李旭强，凌玉国，吴泽文，黄斌津</t>
  </si>
  <si>
    <t>崇左宁明县桐棉乡黎明新村黎明新村屯</t>
  </si>
  <si>
    <t>崇左宁明县桐棉乡基站1-OLT001-HW-MA5683T  OLTIP=172.27.49.10  0-0-4  0-1-2</t>
  </si>
  <si>
    <t>自行恢复</t>
  </si>
  <si>
    <t>自动恢复</t>
  </si>
  <si>
    <t>崇左龙州县响水镇响水道街幸福安置小区</t>
  </si>
  <si>
    <t>崇左龙州响水镇-OLT001-HW-MA5683T  OLTIP=172.27.32.10 0-5-7</t>
  </si>
  <si>
    <t>崇左龙州县罗回街中国邮政区域企业宽带</t>
  </si>
  <si>
    <t>崇左龙州水口镇-OLT002-HW-MA5800-X7  OLTIP=10.141.73.10   0-1-1</t>
  </si>
  <si>
    <t>崇左大新县雷平镇雷平街27号雷平糖厂宿舍</t>
  </si>
  <si>
    <t>崇左大新县雷平镇基站-OLT001-HW-MA5680T OLTIP=172.27.8.10 0-6-1</t>
  </si>
  <si>
    <t>故障原因：雷平基站至糖厂基站在用第4芯跳纤至第16芯恢复,处理人：黎元洪、梁宏杰</t>
  </si>
  <si>
    <t>崇左天等县县城环城路城市便捷酒店、丽川路48号民房、丽川路88号广西安隅置业有限公司</t>
  </si>
  <si>
    <t>崇左天等中心机房-OLT004-HW-MA5800-X17 OLTIP=10.141.138.10  0-4-14
崇左天等中心机房-OLT002-HW-MA5680T OLTIP=172.27.160.10 0-14-5</t>
  </si>
  <si>
    <t>居民建房子导致光缆被剪断，抽余缆熔纤后恢复，该故障需要迁改，处理人：黄柯富，黄英忠，赵勤华，赵志孙</t>
  </si>
  <si>
    <t>业主拆建</t>
  </si>
  <si>
    <t>扶绥县中东镇新隆村扶绥中东(那寺屯、那桐屯</t>
  </si>
  <si>
    <r>
      <rPr>
        <sz val="9"/>
        <color rgb="FF000000"/>
        <rFont val="宋体"/>
        <charset val="134"/>
      </rPr>
      <t>崇左扶绥县中东镇新隆基站-OLT001   172.27.216.10   0/0/11</t>
    </r>
    <r>
      <rPr>
        <sz val="9"/>
        <color rgb="FFFF0000"/>
        <rFont val="宋体"/>
        <charset val="134"/>
      </rPr>
      <t>二级箱故障9（7）</t>
    </r>
  </si>
  <si>
    <t>砍树被砍断重新已恢复
处理人：凌玉国，黄斌津，吴泽文，李旭强</t>
  </si>
  <si>
    <t>崇左天等县天等驮堪上弄屯</t>
  </si>
  <si>
    <t>崇左天等县驮堪乡驮堪基站-OLT001   172.27.185.10   0/1/5</t>
  </si>
  <si>
    <t>新民基站尾纤打折导致光衰，弄直后恢复</t>
  </si>
  <si>
    <t>崇左市宁明县桐棉镇那么村汪墩屯</t>
  </si>
  <si>
    <t>崇左市宁明县桐棉镇那么基站-OLT001-HW-MA5800-X7 OLTIP=10.141.101.10 0-1-5</t>
  </si>
  <si>
    <t>崇左扶绥县扶绥龙寨屯</t>
  </si>
  <si>
    <t>崇左扶绥中心机房-OLT004   172.27.200.10  0/1/2</t>
  </si>
  <si>
    <t>糖厂01GJ至龙寨屯1级箱在用芯断
处理过程:跳备用芯恢复
处理人:韦彩广，李红川，马干睿</t>
  </si>
  <si>
    <t>崇左江州区江州镇卜松村武冬屯、保安村龙头屯、保安村叫豆屯</t>
  </si>
  <si>
    <t>崇左江州区江州1站-OLT001-HW-MA5680T OLTIP=172.27.40.10 0-5-0</t>
  </si>
  <si>
    <t>马路屯72分纤箱尾纤法兰头损耗大更换后恢复</t>
  </si>
  <si>
    <t>崇左江州区濑湍镇叫城村旧坡屯</t>
  </si>
  <si>
    <t xml:space="preserve">崇左江州区驮卢镇岑豆基站-OLT001   172.27.165.10   0/1/12 </t>
  </si>
  <si>
    <t>2021/5/2 10:34岑豆基站OLT1-0/1/12掉口，下带叫城旧坡屯宽带，是传输光缆断导致，旧坡屯一级出局2.08公里处断，请转传输处理。处理人:冯善斌，何培锋，梁东恒
2021/5/3 14:39江渠至叫成在用纤芯断，跳纤恢复</t>
  </si>
  <si>
    <t>崇左宁明县桐棉乡桐棉村宁明县桐棉镇幼儿园企业宽带</t>
  </si>
  <si>
    <t>崇左宁明县桐棉乡基站1-OLT001-HW-MA5683T OLTIP=172.27.49.10  0-5-5</t>
  </si>
  <si>
    <t>桐棉基站至桐棉营业厅96分纤箱在用纤芯打折，跳纤恢复</t>
  </si>
  <si>
    <t>凭祥市夏石镇榴利村板另屯榴利小学板另教学点企业宽带、寨安江逢村</t>
  </si>
  <si>
    <t>崇左宁明县寨安乡-OLT001-HW-MA5683T OLTIP=172.27.92.10 0-2-14</t>
  </si>
  <si>
    <t>2021/5/2 11:16 宁明县寨安乡olt001 0/2/14 板另教学点，一级测试往外14.87KM，板另一级-馗凌基站光缆为5km，麻烦通知宁明抢修处理一下。
2021/5/3 15:42板山一渠围光路恢复，故障原因：代通缆被钩机挖断，</t>
  </si>
  <si>
    <t>崇左龙州县新民村菊该屯</t>
  </si>
  <si>
    <t>崇左龙州县彬桥基站-OLT002-HW-MA5800-X7  OLTIP=172.27.248.10  0-1-8</t>
  </si>
  <si>
    <t>故障原因.先锋基站至菊该屯GJ在用纤芯断跳纤至第5芯恢复处理人：周星宝.唐廷丰.农文君</t>
  </si>
  <si>
    <t>崇左龙州县武德乡保卫村布观屯、板江屯、那诺屯</t>
  </si>
  <si>
    <t>崇左龙州县水口镇陇凹基站-OLT001-HW-MA5800-X7 OLTIP=172.27.253.10  0-1-13</t>
  </si>
  <si>
    <t>崇左天等县进结镇茴利村彭屯、爱乐村古显屯、高州村下荣屯、爱乐村龙得屯</t>
  </si>
  <si>
    <t>崇左天等县进结基站-OLT002-HW-MA5800-X17  OLTIP=10.141.8.10  0-1-10  0-3-1  0-3-2  0-3-3  0-3-4</t>
  </si>
  <si>
    <t>光缆被老鼠咬</t>
  </si>
  <si>
    <t>崇左扶绥县中东镇新灵村下灵屯、那造屯</t>
  </si>
  <si>
    <t>崇左扶绥县中东镇新灵基站-OLT001-HW-MA5608T  OLTIP=10.141.3.10  0-0-0  0-0-2</t>
  </si>
  <si>
    <t>开路砍树挖断光缆</t>
  </si>
  <si>
    <t>崇左凭祥市上石镇油隘村塘泗屯、练江村良卜屯</t>
  </si>
  <si>
    <t>崇左凭祥市上石镇-OLT001-HW-MA5683T  OLTIP=172.27.21.10  0-2-2  0-2-5</t>
  </si>
  <si>
    <t>原因是上石至那贯光缆断，割接恢复</t>
  </si>
  <si>
    <t>崇左扶绥山圩镇那利村那利屯、怀茄屯、百悟屯白立屯</t>
  </si>
  <si>
    <t>崇左扶绥山圩镇-OLT001-HW-MA5683T   OLTIP=172.27.59.10  0-3-6  0-3-7  0-4-7   0-5-6  0-5-7
崇左扶绥县山圩基站-OLT002-HW-MA5800-X17  OLTIP=10.141.6.10  0-4-4</t>
  </si>
  <si>
    <t>故障通报：山圩~那利 农场东二区~那利2光路恢复，故障原因：市政施工挖断光缆，出库材料:100米光缆接头盒2个</t>
  </si>
  <si>
    <t>市政施工</t>
  </si>
  <si>
    <t>崇左扶绥县东罗镇渠坎村六息屯</t>
  </si>
  <si>
    <r>
      <rPr>
        <sz val="9"/>
        <color rgb="FF000000"/>
        <rFont val="宋体"/>
        <charset val="134"/>
      </rPr>
      <t>崇左扶绥县岜楼基站-OLT001-HW-MA5683T   OLTIP=172.27.190.10  0-1-1</t>
    </r>
    <r>
      <rPr>
        <sz val="9"/>
        <color rgb="FFFF0000"/>
        <rFont val="宋体"/>
        <charset val="134"/>
      </rPr>
      <t>弱光</t>
    </r>
    <r>
      <rPr>
        <sz val="9"/>
        <color rgb="FF000000"/>
        <rFont val="宋体"/>
        <charset val="134"/>
      </rPr>
      <t xml:space="preserve">  </t>
    </r>
  </si>
  <si>
    <t>崇左凭祥市市区狮子山路150号凭祥中波台小区、狮子山路狮山苑</t>
  </si>
  <si>
    <t>崇左凭祥市中心机房-OLT002-HW-MA5680T OLTIP=172.27.178.10 0-8-9</t>
  </si>
  <si>
    <t>崇左天等县福新乡万秀村布仁屯</t>
  </si>
  <si>
    <t>崇左天等县福新乡基站-OLT001-HW-MA5683T OLTIP=172.27.69.10 0-1-9</t>
  </si>
  <si>
    <t>江州区壶兴街339号崇左理工学院新宿舍楼</t>
  </si>
  <si>
    <t>崇左江州区理工学院1站-OLT001  172.27.129.10   0/1/1</t>
  </si>
  <si>
    <t>故障原因，卜寨一级出局3.51公里断，请转传输处理， 卜寨基站 老鼠咬尾纤
处理人，王智广，苏天远，覃冬冬，黄勇</t>
  </si>
  <si>
    <t>崇左宁明县宁明爱店和平大道及周边街道企业宽带小区</t>
  </si>
  <si>
    <t>崇左宁明县爱店镇-OLT001   172.27.89.10   0/4/9  0/4/10 崇左宁明县爱店镇-OLT002  10.141.32.10   0/1/8   0/1/9</t>
  </si>
  <si>
    <t>故障原因:中学路口144分纤箱至03光交箱出局90米垮马路光缆断
处理结果:布放12芯光缆100米，溶纤处理
处理人:周洁毅，李位军</t>
  </si>
  <si>
    <t>崇左宁明县峙浪乡峙浪村那支屯</t>
  </si>
  <si>
    <t>崇左宁明县峙浪新机房-OLT001-HW-MA5800-X7 OLTIP=10.141.38.10 0-3-5</t>
  </si>
  <si>
    <t>那支基站至那支96分纤箱光缆断</t>
  </si>
  <si>
    <t xml:space="preserve">崇左江州区那隆镇群黎村岜懒屯、红宁屯 </t>
  </si>
  <si>
    <t xml:space="preserve">崇左江州区那隆镇群黎基站-OLT001-HW-MA5800-X7  OLTIP=10.141.96.10  0/1/0  0/1/2   </t>
  </si>
  <si>
    <t>待查2021/5/2 19:15 经核查网管两个口状态显示掉电，驮卢网格-那隆@许恒团反馈：好几个用户投诉，村里已来电
2021/5/3 11:44 群黎基站至群黎一级光缆断</t>
  </si>
  <si>
    <t>崇左扶绥昌平乡八联村白鹤屯</t>
  </si>
  <si>
    <t>崇左扶绥昌平基站-OLT002-HW-MA5683T   OLTIP=172.27.205.10   0-2-6   0-2-7</t>
  </si>
  <si>
    <t>白鹤总箱～永安拉远，垮路被刮断</t>
  </si>
  <si>
    <t>崇左扶绥县龙头乡腾广村那标屯</t>
  </si>
  <si>
    <r>
      <rPr>
        <sz val="9"/>
        <color rgb="FF000000"/>
        <rFont val="宋体"/>
        <charset val="134"/>
      </rPr>
      <t>崇左扶绥县那标基站-OLT001-HW-MA5800-X7 /172.27.228.10  0-2-1</t>
    </r>
    <r>
      <rPr>
        <sz val="9"/>
        <color rgb="FFFF0000"/>
        <rFont val="宋体"/>
        <charset val="134"/>
      </rPr>
      <t>没起</t>
    </r>
  </si>
  <si>
    <t>0-1-0，0-1-2,0-1-3,0-1-4,0-1-5,0-1-6,0-1-7,0-1-9,0-1-11,0-1-14,0-1-15 已恢复 2021/5/4 19:39：0-1-1恢复   2021/5/7 10:18彭格放反馈：那标olt0-2-1口，已经改在0-1-12口了，请把故障信息剔除</t>
  </si>
  <si>
    <t>崇左宁明县桐棉黎明新村一带民房</t>
  </si>
  <si>
    <t>崇左宁明县桐棉乡基站1-OLT001-HW-MA5683T /172.27.49.10  0-0-5</t>
  </si>
  <si>
    <t>老鼠在一级箱咬断尾纤</t>
  </si>
  <si>
    <t>崇左宁明县桐棉乡那却村六客屯</t>
  </si>
  <si>
    <t>崇左宁明桐棉那却基站-MA5800-X7 OLTIP=10.141.47.10 0-1-11</t>
  </si>
  <si>
    <t>桐棉乡那却基站至念单GJ纤芯损耗，跳纤恢复，施工人员:农明山，黄俊杰，蒙军</t>
  </si>
  <si>
    <t>崇左宁明县县城新明路新浩城市花园小区</t>
  </si>
  <si>
    <r>
      <rPr>
        <sz val="9"/>
        <color rgb="FF000000"/>
        <rFont val="宋体"/>
        <charset val="134"/>
      </rPr>
      <t xml:space="preserve">崇左宁明二节点机房-OLT003-HW-MA5800-X17 OLTIP=10.141.131.10 0-3-12 </t>
    </r>
    <r>
      <rPr>
        <sz val="9"/>
        <color rgb="FFFF0000"/>
        <rFont val="宋体"/>
        <charset val="134"/>
      </rPr>
      <t>二级箱故障9</t>
    </r>
  </si>
  <si>
    <t>二级箱内尾纤被老鼠咬断</t>
  </si>
  <si>
    <t>崇左扶绥县东罗镇都充村都充屯、那辣屯、那练村、坝伍屯、那全屯、岑凡村、东罗街南山矿生活区</t>
  </si>
  <si>
    <r>
      <rPr>
        <sz val="9"/>
        <color rgb="FF000000"/>
        <rFont val="宋体"/>
        <charset val="134"/>
      </rPr>
      <t>崇左市扶绥县东罗基站-OLT001-HW-MA5680T OLTIP=172.27.181.10  0-2-1，0-2-4，0-3-5，0-6-1，0-8-7，0-13-8，0-14-2 已恢复 2021/5/4 17:07：0-4-4 0-5-3 0-6-0 0-12-0 0-12-1 0-13-15恢复</t>
    </r>
    <r>
      <rPr>
        <sz val="9"/>
        <color rgb="FFFF0000"/>
        <rFont val="宋体"/>
        <charset val="134"/>
      </rPr>
      <t xml:space="preserve"> </t>
    </r>
    <r>
      <rPr>
        <sz val="9"/>
        <color rgb="FF000000"/>
        <rFont val="宋体"/>
        <charset val="134"/>
      </rPr>
      <t>0-3-3</t>
    </r>
    <r>
      <rPr>
        <sz val="9"/>
        <color rgb="FFFF0000"/>
        <rFont val="宋体"/>
        <charset val="134"/>
      </rPr>
      <t>弱光</t>
    </r>
  </si>
  <si>
    <t>南山矿基站出局3公里夸路被车刮断</t>
  </si>
  <si>
    <t>崇左龙州县上金乡两岸村小岸屯、响水镇西街一带民房</t>
  </si>
  <si>
    <t>崇左龙州响水镇-OLT001-HW-MA5683T OLTIP=172.27.32.10 0-1-7  0-4-5  0-4-6  0-5-12</t>
  </si>
  <si>
    <t>两岸基站至小岸一级箱光缆被车刮断</t>
  </si>
  <si>
    <t xml:space="preserve">崇左大新县大新伦理路坛隆新郡小区
</t>
  </si>
  <si>
    <t>崇左大新县中心机房-OLT004-HW-5800-X17 /10.141.67.10  0-4-2</t>
  </si>
  <si>
    <t>大新中心机房OLT004  0/4/2下带坛隆新郡，
故障原因:在用纤芯损耗过大，伦理01光交没有资源可跳纤，施工队布缆跳纤恢复</t>
  </si>
  <si>
    <t>崇左天等县进远乡和平村甫屯</t>
  </si>
  <si>
    <t>崇左天等县进远乡基站-OLT001-HW-MA5683T OLTIP=172.27.77.10 0-2-2</t>
  </si>
  <si>
    <t>和平基站法兰盘纤蕊被蚂蚁咬断，重新开缆熔纤后恢复。处理人:黄英忠、黄柯富、赵勤华、赵志孙。</t>
  </si>
  <si>
    <t>崇左江州区那隆镇群黎村卫生室企业宽带、群黎屯</t>
  </si>
  <si>
    <t>崇左江州区那隆镇群黎基站-OLT001-HW-MA5800-X7 OLTIP=10.141.96.10 0-1-4 0-1-7</t>
  </si>
  <si>
    <t>群黎基站至群黎一级光缆断</t>
  </si>
  <si>
    <t>崇左大新县大新伏那屯</t>
  </si>
  <si>
    <t>崇左大新农场二分场基站-OLT001-HW-MA5683T /172.27.204.10  0-5-5</t>
  </si>
  <si>
    <t>故障原因：伏那屯总箱至二分场总箱在用第1芯跳纤至第4芯恢复
处理人：许蒙包、黎元洪、梁宏杰</t>
  </si>
  <si>
    <t>光交-光交</t>
  </si>
  <si>
    <t xml:space="preserve">崇左扶绥县扶绥绥园居小区
</t>
  </si>
  <si>
    <t>崇左扶绥宏源大景城机房-OLT002-HW-MA5680T/172.27.175.10  0-16-7</t>
  </si>
  <si>
    <t>岜晓路GJ01－造纸厂GJ在用纤心断，跳纤恢复，处理人凌玉国，李旭强，黄斌津，吴泽文</t>
  </si>
  <si>
    <t>崇左龙州县彬桥乡彬迎村彬桥塘波屯</t>
  </si>
  <si>
    <t>崇左龙州县彬桥乡-OLT001-HW-MA5683T OLTIP=172.27.85.10 0-5-12</t>
  </si>
  <si>
    <t>故障原因:彬桥乡政府基站至塘波屯48分纤箱在用纤芯断，在用第4芯跳至第10芯后恢复</t>
  </si>
  <si>
    <t>崇左扶绥县昌平乡四和村恒丰屯</t>
  </si>
  <si>
    <t>崇左扶绥昌平基站-OLT002-HW-MA5683T OLTIP=172.27.205.10 0-0-14</t>
  </si>
  <si>
    <t>已询问未回复</t>
  </si>
  <si>
    <t>崇左扶绥县山圩镇玉柏村大伏屯</t>
  </si>
  <si>
    <r>
      <rPr>
        <sz val="9"/>
        <color rgb="FF000000"/>
        <rFont val="宋体"/>
        <charset val="134"/>
      </rPr>
      <t>崇左扶绥山圩镇雷卡基站-OLT001-HW-MA5800-X7 OLTIP=172.27.155.10 0-1-11</t>
    </r>
    <r>
      <rPr>
        <sz val="9"/>
        <color rgb="FFFF0000"/>
        <rFont val="宋体"/>
        <charset val="134"/>
      </rPr>
      <t>口起弱光</t>
    </r>
  </si>
  <si>
    <t>小伏基站至那派基站在用第5芯断点是3.33公里左右，备用芯断点分别是在3.33公里和2.97公里。无备用纤芯跳，需传输修复
2021/5/6 13:01 1/11起，弱光。2021-5-6 14:31:02  藤国庭已抢修恢复：小扶至那派接头盒纤芯断，小扶基站更换尾纤</t>
  </si>
  <si>
    <t>崇左龙州县下冻镇下冻村孔茄屯</t>
  </si>
  <si>
    <t>崇左龙州县下冻镇下冻新汇聚机房-OLT001-HW-MA5800-X7  OLTIP=10.141.46.10   0-1-8</t>
  </si>
  <si>
    <t>故障原因，下冻基站至北耀农场基站，光缆掉砍断24芯，熔接24芯断恢复，处理人：杨升，周丁建，符技龙，农文君</t>
  </si>
  <si>
    <t>崇左龙州下冻镇两庄村菊隆屯</t>
  </si>
  <si>
    <t>崇左龙州水口镇-OLT001-HW-MA5683 OLTIP=172.27.31.10  0-4-8</t>
  </si>
  <si>
    <t>故障原因:龙州水口基站至下冻布局基站在在用纤芯断，在用第3芯跳至第8芯后恢复</t>
  </si>
  <si>
    <t>崇左大新县那岭乡那岭街道</t>
  </si>
  <si>
    <t>崇左大新县那岭乡-OLT001-HW-MA5683T  OLTIP=172.27.38.10  0-2-5</t>
  </si>
  <si>
    <t>故障原因：那岭街总箱至那岭01GJ在用第2芯跳纤至第7芯恢复
处理人：许蒙包、黎元洪、梁宏杰</t>
  </si>
  <si>
    <t>崇左大新县宝圩乡景阳村</t>
  </si>
  <si>
    <t xml:space="preserve">崇左大新县宝圩乡-OLT001-HW-MA5683T  OLTIP=172.27.42.10  0-5-6   崇左大新县宝圩乡宝圩新乡镇机房-OLT002-HW-MA5800-X17  OLTIP=10.141.99.10  0-1-5  </t>
  </si>
  <si>
    <t>景阳基站成端盘断纤</t>
  </si>
  <si>
    <t xml:space="preserve">崇左扶绥县扶绥中东南哨屯
</t>
  </si>
  <si>
    <t>崇左扶绥县中东镇基站-OLT002-HW-MA5680T/172.27.215.10 0-1-1</t>
  </si>
  <si>
    <t>崇左大新县雷平镇左安村新兴屯</t>
  </si>
  <si>
    <t>崇左大新县雷平镇基站-OLT001-HW-MA5680T OLTIP=172.27.8.10 0-16-1</t>
  </si>
  <si>
    <t>光缆掉地被大车压断 
故障原因：新兴屯总箱至糖厂基站在用第4芯测出640米，12芯光榄无备用纤芯跳纤，请转传输处理
处理人：许蒙包、黎元洪、梁宏杰</t>
  </si>
  <si>
    <t>崇左宁明那楠乡古优村念关屯、平安村谋良屯</t>
  </si>
  <si>
    <t>崇左宁明那楠乡那楠19K基站-OLT001-HW-MA5800-X7 OLTIP=10.141.53.10 0-1-0、 0-1-5、 0-2-1</t>
  </si>
  <si>
    <t>光缆被砍断</t>
  </si>
  <si>
    <t>崇左扶绥县柳桥镇柳桥街上屯林场、上屯村卫生室企业宽带</t>
  </si>
  <si>
    <t>崇左扶绥柳桥镇-OLT001-HW-MA5683T OLTIP=172.27.78.10 0-1-0 0-1-1 0-2-2 0-4-7</t>
  </si>
  <si>
    <t>上屯林场至上屯总箱 带通光缆被雨水冲伤</t>
  </si>
  <si>
    <t>崇左扶绥县扶绥新村屯</t>
  </si>
  <si>
    <t>崇左扶绥宏源大景城机房-OLT004-HW-MA5800-X17/10.141.126.10  0-2-1</t>
  </si>
  <si>
    <t>新村总箱至江那总箱12芯主缆打折，重新布放30米光缆熔接恢复。施工人：李旭强，黄斌津，吴泽文</t>
  </si>
  <si>
    <t>崇左扶绥县昌平乡木民村木民屯</t>
  </si>
  <si>
    <t xml:space="preserve">崇左扶绥县昌平乡-OLT001-HW-MA5683T/OLTIP=172.27.79.10  0-3-5 </t>
  </si>
  <si>
    <t>昌平基站尾纤打折，重新更换尾纤恢复</t>
  </si>
  <si>
    <t>崇左龙州县上龙乡武权村板止屯、板龙屯、花都村板底屯、民权村陇祥屯、怀化通达建设工程有限公司</t>
  </si>
  <si>
    <t>崇左龙州县武德乡武德基站-OLT001-HW-MA5680T  OLTIP=172.27.173.10  0-2-3 0-2-4 0-2-5 0-2-6 0-2-7 0-2-10 0-2-11</t>
  </si>
  <si>
    <t>农干至武权光路断</t>
  </si>
  <si>
    <t>崇左龙州县上龙乡百索屯、那赧屯、武汉村四川中锦睿建设有限公司</t>
  </si>
  <si>
    <t>崇左龙州县上龙乡-OLT001-HW-MA5683T  OLTIP=172.27.82.10   0-0-5  0-1-5  0-1-6</t>
  </si>
  <si>
    <t>崇左天等县福新乡苗村布念屯</t>
  </si>
  <si>
    <t>崇左天等县福新乡基站-OLT001-HW-MA5683T OLTIP=172.27.69.10 0-4-9</t>
  </si>
  <si>
    <t>福新基站OLT1套0/4/9掉口，下带苗村布念屯宽带。种典基站至苗村基站原主纤蕊13至24蕊弟3蕊不通，跳至1至12第10后恢复。处理人:黄泽鑫、黄柯富、赵勤华、梁勤忠。</t>
  </si>
  <si>
    <t>崇左扶绥县县城扶绥大道130号上龙湾小区</t>
  </si>
  <si>
    <t>崇左扶绥宏源大景城机房-OLT003-HW-MA5800-X17/10.141.34.10   0-3-10</t>
  </si>
  <si>
    <t>南密GJ05－南密GJ06~在用纤心打折光大掉口，跳纤恢复，</t>
  </si>
  <si>
    <t>崇左扶绥县柳桥镇坡利村坡利屯</t>
  </si>
  <si>
    <t>崇左扶绥县柳桥西长基站-OLT001-HW-MA5800-X17  OLTIP=10.141.1.10  0-1-9</t>
  </si>
  <si>
    <t>坡淡总箱到坡利总箱，1-12芯在用第3芯断于1030米，其它备用芯断于488米，无备用纤芯跳，需要传输修复。
处理人:李旭强，凌玉国，黄斌津
2021/5/5 16:38坡淡总箱～坡利总箱光缆被砍</t>
  </si>
  <si>
    <t>崇左扶绥县柳桥镇西长村吉安屯</t>
  </si>
  <si>
    <r>
      <rPr>
        <sz val="9"/>
        <color rgb="FF000000"/>
        <rFont val="宋体"/>
        <charset val="134"/>
      </rPr>
      <t>崇左扶绥县柳桥西长基站-OLT001-HW-MA5800-X17  OLTIP=10.141.1.10  0-2-3</t>
    </r>
    <r>
      <rPr>
        <sz val="9"/>
        <color rgb="FFFF0000"/>
        <rFont val="宋体"/>
        <charset val="134"/>
      </rPr>
      <t>弱光</t>
    </r>
  </si>
  <si>
    <t>2021-5-9 20:33:23   0-2-3  口起 弱光
2021/5/5 12:30 柳桥镇吉安屯1级箱至西长林场1级箱测试
（在用第1芯断在1.169公里处）
备用芯断在128米处
影响西长olt001－0/2/3吉安屯掉口
需要传输修复
2021/5/10 17:27 西长至西长林场总箱法兰头老化</t>
  </si>
  <si>
    <t>分光设备</t>
  </si>
  <si>
    <t>是</t>
  </si>
  <si>
    <t>崇左天等县驮堪乡新民村下弄屯</t>
  </si>
  <si>
    <t>崇左天等县驮堪乡驮堪基站-OLT001-HW-MA5680T  OLTIP=172.27.185.10   0-3-5</t>
  </si>
  <si>
    <t>新民基站至驮堪TD跳纤第16处理恢复。处理人：黄英忠，黄柯富，赵勤华，赵志孙</t>
  </si>
  <si>
    <t>崇左天等县小山乡龙桥村陕西黎明建设工程有限公司</t>
  </si>
  <si>
    <t>崇左天等县小山乡街二队北街39号基站-OLT001-HW-MA5680T  OLTIP=172.27.192.10  0-6-6</t>
  </si>
  <si>
    <t>小山基站OLT1套0/6/6掉口，必屯基站至必屯总箱纤芯不通跳纤后恢复(原第2芯不通跳至第3芯)</t>
  </si>
  <si>
    <t>崇左凭祥市友谊镇柳板村板班屯</t>
  </si>
  <si>
    <r>
      <rPr>
        <sz val="9"/>
        <color rgb="FF000000"/>
        <rFont val="宋体"/>
        <charset val="134"/>
      </rPr>
      <t xml:space="preserve">崇4-左凭祥1站-OLT4-HW-MA5680T  OLTIP=172.27.196.10   0-16-8  </t>
    </r>
    <r>
      <rPr>
        <sz val="9"/>
        <color rgb="FFFF0000"/>
        <rFont val="宋体"/>
        <charset val="134"/>
      </rPr>
      <t xml:space="preserve">  弱光</t>
    </r>
  </si>
  <si>
    <t>2021/5/3 08:51李海宾反馈这个口原来就弱，施工队核尾纤准备基站搬迁，等过两天割光缆了再统一处理
2021/5/3 08:57施工队核查板透LTE准备割接尾纤松动，扭紧恢复</t>
  </si>
  <si>
    <t>崇左江州区江州镇保安村龙头屯</t>
  </si>
  <si>
    <t>崇左江州区江州1站-OLT001-HW-MA5680T  OLTIP=172.27.40.10  0-8-6</t>
  </si>
  <si>
    <t>故障原因：接入区整治 尾纤没有拧好</t>
  </si>
  <si>
    <t>崇左天等县小山乡小山村孟屯、小壮屯、大壮屯、庇屯、麦屯</t>
  </si>
  <si>
    <t>崇左天等县小山乡街二队北街39号基站-OLT001-HW-MA5680T OLTIP=172.27.192.10 0-1-7 0-2-4 0-5-8 0-5-9 0-5-10</t>
  </si>
  <si>
    <t>小山~龙桥跨路被刮断</t>
  </si>
  <si>
    <t>崇左宁明县海渊镇那六村那六屯</t>
  </si>
  <si>
    <t>崇左宁明县海渊镇-OLT001-HW-MA5683T/OLTIP=172.27.12.10  0-4-3</t>
  </si>
  <si>
    <t>故障原因:那六分纤箱出局250米处直埋引上被人为砍断，
处理结果:重新溶纤处理
处理人:周洁毅，李位军，</t>
  </si>
  <si>
    <t>人为破坏</t>
  </si>
  <si>
    <t xml:space="preserve">崇左凭祥市凭祥绿洲假日酒店后面
</t>
  </si>
  <si>
    <t>崇左凭祥市第二中心机房-OLT006-HW-MA5800-X17/OLTIP=10.141.135.10  0-8-9</t>
  </si>
  <si>
    <t>绿洲一级至修车厂侧墙二级箱光缆被居民砍中，重新融接恢复。处理人：韦益祥，黄祥，李海宾。</t>
  </si>
  <si>
    <t>崇左龙州县逐卜乡谷阳村那禁屯、板接屯、陇善屯、伏那屯、伏排屯小区</t>
  </si>
  <si>
    <t>崇左市龙州县逐卜乡新汇聚机房-OLT001-HW-MA5800-X17 OLTIP=10.141.86.10 0-3-4</t>
  </si>
  <si>
    <t>故障原因：沙马基站至岜邓基站在用第1芯断，跳纤至第12芯恢复。处理人：黄建、雷世峰、陆洁伟</t>
  </si>
  <si>
    <t>大新德天大道德天花园</t>
  </si>
  <si>
    <t>崇左大新县中心机房-OLT004-HW-5800-X17/OLTIP=10.141.67.10  0-4-4</t>
  </si>
  <si>
    <t>故障原因:桂园路桃源路口光交003至德天光交004在用第6纤芯不通，跳至第9芯恢复
处理人，林艺强，何笛照，赵良山</t>
  </si>
  <si>
    <t>凭祥市夏石镇那楼村那其屯、板坤屯、那楼小学企业宽带</t>
  </si>
  <si>
    <t>崇左凭祥夏石基站-OLT002-HW-MA5680T OLTIP=172.27.195.10 0-3-6  0-5-2  
崇左凭祥夏石镇-OLT001-HW-MA5683T OLTIP=172.27.20.10 0-2-1 0-3-1</t>
  </si>
  <si>
    <t>2021/5/3 12:55  0-3-11  ,0-7-6 恢复
夏石基站-板坤基站光缆被车辆挂断
放带通光缆熔接恢复</t>
  </si>
  <si>
    <t>崇左扶绥县中东镇新灵村那造屯、下灵屯</t>
  </si>
  <si>
    <t>崇左扶绥县中东镇新灵基站-OLT001-HW-MA5608T OLTIP=10.141.3.10 0-0-2</t>
  </si>
  <si>
    <t>新灵至新灵村委光缆被压伤</t>
  </si>
  <si>
    <t>广西崇左凭祥市凭祥市市区前进村凭祥派桑屯</t>
  </si>
  <si>
    <r>
      <rPr>
        <sz val="9"/>
        <color rgb="FF000000"/>
        <rFont val="宋体"/>
        <charset val="134"/>
      </rPr>
      <t>崇左凭祥市第二中心机房-OLT006-HW-MA5800-X17   10.141.135.10  0/5/9</t>
    </r>
    <r>
      <rPr>
        <sz val="9"/>
        <color rgb="FFFF0000"/>
        <rFont val="宋体"/>
        <charset val="134"/>
      </rPr>
      <t>二级箱故障（13）</t>
    </r>
  </si>
  <si>
    <t>村民起房子，光缆横过宅基地被剪，绕过后面融接恢复</t>
  </si>
  <si>
    <t>崇左龙州县龙州县县城利民街</t>
  </si>
  <si>
    <r>
      <rPr>
        <sz val="9"/>
        <color rgb="FF000000"/>
        <rFont val="宋体"/>
        <charset val="134"/>
      </rPr>
      <t xml:space="preserve">崇左龙州龙江街传输机房-OLT001-HW-5800-X17/OLTIP=10.141.41.10  0-4-4 </t>
    </r>
    <r>
      <rPr>
        <sz val="9"/>
        <color rgb="FFFF0000"/>
        <rFont val="宋体"/>
        <charset val="134"/>
      </rPr>
      <t>弱光</t>
    </r>
  </si>
  <si>
    <t>河屯48分纤箱至利民街96分纤箱光哀过大，法兰头问题
处理人:农文君，黄胃，周为宏</t>
  </si>
  <si>
    <t>崇左大新县榄圩乡康谭村拉街屯</t>
  </si>
  <si>
    <t>崇左江州区江州1站-OLT001-HW-MA5680T/OLTIP=172.27.40.10  0-8-6</t>
  </si>
  <si>
    <t>崇左扶绥县渠黎镇渠凤村渠隆屯</t>
  </si>
  <si>
    <t>崇左扶绥县岜盆乡渠仔基站-OLT001-HW-MA5608T OLTIP=172.27.226.10 0-1-4</t>
  </si>
  <si>
    <t>渠凤出局 至总箱、养殖基地光缆被砍</t>
  </si>
  <si>
    <t>崇左天等县福新乡种典村、农音屯、六料屯</t>
  </si>
  <si>
    <t>崇左天等县福新乡基站-OLT001-HW-MA5683T/OLTIP=172.27.40.10    0-1-2,0-3-2，0-3-4,0-4-8</t>
  </si>
  <si>
    <t>已询问未见答复</t>
  </si>
  <si>
    <t>崇左大新县堪圩乡民六村那造屯</t>
  </si>
  <si>
    <t>崇左大新县雷平镇基站-OLT001-HW-MA5680T  OLTIP=172.27.8.10   0-15-1</t>
  </si>
  <si>
    <t>故障原因：雷平2站至雷平基站在用第7芯跳纤至第24芯恢复
处理人：许蒙包、黎元洪、梁宏杰</t>
  </si>
  <si>
    <t>崇左龙州县逐卜乡广合村上额屯</t>
  </si>
  <si>
    <t>崇左市龙州县逐卜乡新汇聚机房-OLT001-HW-MA5800-X17  OLTIP=10.141.86.10  0-1-3</t>
  </si>
  <si>
    <t>故障原因：逐卜01光交至广合基站在用第9芯断，跳纤至第10芯恢复。处理人：黄建、雷世峰、陆洁伟</t>
  </si>
  <si>
    <t>崇左龙州县金龙镇立丑村谷望屯</t>
  </si>
  <si>
    <t>崇左龙州县金龙镇金龙新乡镇机房-OLT001-HW-MA5800-X7   OLTIP=10.141.84.10  0-6-9</t>
  </si>
  <si>
    <t>故障原因：谷旺上屯拉远站至谷望屯48芯分纤箱在用第1芯断，跳纤至第8芯恢复。处理人：黄建、雷世峰、陆洁伟</t>
  </si>
  <si>
    <t>崇左大新县雷平镇安平村、上下街屯</t>
  </si>
  <si>
    <t>崇左大新雷平安平-OLT001-HW-MA5683T   OLTIP=172.27.211.10   0-0-2</t>
  </si>
  <si>
    <t>2021/5/3 17:47故障原因：安平村委总箱总箱法兰头坏，更换后恢复
处理人：许蒙包、黎元洪、梁宏杰</t>
  </si>
  <si>
    <t>崇左扶绥渠黎镇弄平村一带民房</t>
  </si>
  <si>
    <t>崇左扶绥渠黎镇-OLT002-HW-MA5683T   OLTIP=172.27.170.10  0-1-0  0-1-1  0-1-2  0-1-7</t>
  </si>
  <si>
    <t>崇左扶绥县昌平乡昌平村昌平岜皮屯</t>
  </si>
  <si>
    <t>崇左扶绥县昌平乡-OLT001-HW-MA5683T OLTIP=172.27.79.10  0-0-5</t>
  </si>
  <si>
    <t>故障原因：昌平基站更换尾纤15米方圆已恢复
处理人：凌玉国，黄斌津，吴泽文，李旭强</t>
  </si>
  <si>
    <t>崇左江州区城区城西路</t>
  </si>
  <si>
    <t>崇左江州区东城国际基站-OLT002-HW-MA5800-X17  OLTIP=10.141.30.10  0-1-11</t>
  </si>
  <si>
    <t>是工程组GJ整治拔尾纤导致，还原后恢复，跟进处理人：王智广，覃冬冬，苏天远，黄勇</t>
  </si>
  <si>
    <t>崇左江州区城西路街道、屹立屯</t>
  </si>
  <si>
    <t xml:space="preserve">崇左江州区中心机房-OLT001-HW-MA5800-X17   OLTIP=172.27.0.10   0-2-11  0-2-12 </t>
  </si>
  <si>
    <t>崇左龙州县响水镇响水村坡桐屯、响水镇旧街一带民房</t>
  </si>
  <si>
    <t>崇左龙州县响水基站-OLT002-HW-MA5800-X7 OLTIP=10.141.39.10 0-1-4</t>
  </si>
  <si>
    <t>2021/5/4 12:31故障原因：响水旧街基站至坡铜48分纤箱直埋光缆被挖断，重新布放12芯光缆50米，熔接24芯恢复。处理人：黄建、周星宝、雷世峰</t>
  </si>
  <si>
    <t>扶绥中东九和村、那淋屯、潭关屯、渌吝屯、那吝屯</t>
  </si>
  <si>
    <t>崇左扶绥县中东镇基站-OLT002-HW-MA5680T /OLTIP=172.27.215.10    0-1-4,0-1-5,0-1-6,0-4-3</t>
  </si>
  <si>
    <t>岜陈基站至总箱光缆跨路被刮断</t>
  </si>
  <si>
    <t>崇左天等县县城添新街街道</t>
  </si>
  <si>
    <t>崇左天等中心机房-OLT001-HW-MA5680T  OLTIP=172.27.4.10  0-15-6</t>
  </si>
  <si>
    <t>总箱更换法兰头后恢复</t>
  </si>
  <si>
    <t>崇左宁明县北江乡北明村宁明北江红岭屯</t>
  </si>
  <si>
    <t>崇左宁明北江乡-OLT001-HW-MA5680T /OLTIP=172.27.10.10   0-5-4</t>
  </si>
  <si>
    <t>故障原因:北江下间基站尾纤被老鼠咬断
处理结果:更换尾纤
处理人:周洁毅，李位军，农明山</t>
  </si>
  <si>
    <t>崇左龙州县上龙乡武德村陇祥屯</t>
  </si>
  <si>
    <t>崇左龙州县武德乡武德基站-OLT001-HW-MA5680T OLTIP=172.27.173.10 0-2-11</t>
  </si>
  <si>
    <t>崇左宁明县亭亮乡安农村上渠蓬屯</t>
  </si>
  <si>
    <t>崇左宁明亭亮基站-OLT002-HW-MA5683T/OLTIP=172.27.206.10   0-3-6  0/3/5</t>
  </si>
  <si>
    <t>渠阳-半边街高速施工挖断，放缆覆盖</t>
  </si>
  <si>
    <t>宁明海渊镇三台村峙厚屯</t>
  </si>
  <si>
    <t>崇左宁明海渊基站-OLT002-HW-MA5680T/OLTIP=172.27.208.10   0-4-7</t>
  </si>
  <si>
    <t>海渊OLT002  0/4/7  下带峙厚屯，峙厚FDD900至峙厚96分纤箱在用纤芯断，跳纤恢复，施工人员:黄俊杰，蒙军</t>
  </si>
  <si>
    <t>崇左宁明县亭亮乡渠阳屯、安农村、北宁村孟圩屯</t>
  </si>
  <si>
    <t>崇左宁明县亭亮乡基站1-OLT001-HW-MA5683T  OLTIP=172.27.62.10  0-2-9 0-2-10  0-3-2</t>
  </si>
  <si>
    <t xml:space="preserve"> 2021/5/5 19:05恢复：0/2/14  2021/5/6 15:38 崇左宁明县亭亮乡基站1-OLT001-HW-MA5683T   陈科胜 ：2/9  2/10  2/14 已恢复  3/2弱光  故障原因：渠阳-半边街高速施工挖断，放缆覆盖</t>
  </si>
  <si>
    <t xml:space="preserve">崇左天等县福新乡种典村 </t>
  </si>
  <si>
    <t>崇左天等县福新乡基站-OLT001-HW-MA5683T   OLTIP=172.27.69.10   0-1-3</t>
  </si>
  <si>
    <t>种典基站至种典小学总箱直埋光缆多处被挖断，工程组重新布缆迁改后恢复</t>
  </si>
  <si>
    <t>崇左宁明县亭亮乡亭乐村亭寨屯</t>
  </si>
  <si>
    <t>崇左宁明县天西基站-OLT001-HW-MA5800-X17  OLTIP=10.141.5.10  0-1-3</t>
  </si>
  <si>
    <t>2021/5/4 12:29 天西陇扣基站在用尾纤老鼠咬断</t>
  </si>
  <si>
    <t>崇左扶绥县山圩镇那任村定芘屯小区</t>
  </si>
  <si>
    <t>崇左扶绥县山圩镇九塔基站-OLT001-HW-MA5683T  OLTIP=10.141.14.10  0-1-2</t>
  </si>
  <si>
    <t xml:space="preserve">2021/5/6 15:47 山圩定芘屯1级箱至定芘基站跨路被刮
2021/5/5 14:07山圩定芘屯1级箱至定芘基站
测试
（在用第3芯断在238米处）
没有备用芯跳
影响九塔olt001－0/1/2定芘屯掉口
需要传输修复
</t>
  </si>
  <si>
    <t>崇左宁明县板棍乡那克村那克屯</t>
  </si>
  <si>
    <t>崇左宁明县东安乡高头基站-OLT001-HW-MA5608T  OLTIP=172.27.247.10  0-1-0</t>
  </si>
  <si>
    <t>那克基站至枯敏GJ在用纤芯断，基站跳纤恢复，施工人员:黄俊杰，蒙军</t>
  </si>
  <si>
    <t>广西崇左江州区江州镇保安村龙头屯</t>
  </si>
  <si>
    <t>崇左江州区江州1站-OLT001-  172.27.40.10   0/8/6</t>
  </si>
  <si>
    <t>故障原因，马路屯一级在用法兰头坏导致，跳纤恢复
处理人：王智广，黄勇，覃冬冬，苏天远</t>
  </si>
  <si>
    <t>广西崇左宁明县海渊镇那六村那六屯</t>
  </si>
  <si>
    <r>
      <rPr>
        <sz val="9"/>
        <color rgb="FF000000"/>
        <rFont val="宋体"/>
        <charset val="134"/>
      </rPr>
      <t xml:space="preserve">崇左宁明县海渊镇-OLT001   172.27.12.10   0/4/3 </t>
    </r>
    <r>
      <rPr>
        <sz val="9"/>
        <color rgb="FFFF0000"/>
        <rFont val="宋体"/>
        <charset val="134"/>
      </rPr>
      <t>弱光</t>
    </r>
  </si>
  <si>
    <t>海渊华侨农场96分纤箱至那六96分纤箱1.2Km处人为砍断光缆，重新熔接修复，施工人员:黄俊杰，蒙军</t>
  </si>
  <si>
    <t>崇左天等县宁干乡台利村那梅屯</t>
  </si>
  <si>
    <t>崇左天等宁干机房-OLT002-HW-MA5680T  OLTIP=172.27.212.10  0-3-7</t>
  </si>
  <si>
    <t>台利基站纤芯断从新熔纤处理恢复。处理人：黄英忠，黄柯富，黄泽鑫。</t>
  </si>
  <si>
    <t>崇左天等县小山乡小山村必屯</t>
  </si>
  <si>
    <t>崇左天等县小山乡街二队北街39号基站-OLT001-HW-MA5680T   OLTIP=172.27.192.10   0-3-5</t>
  </si>
  <si>
    <t> 龙念基站—必屯一级箱，龙念基站出局183米光缆被咬，迁改后恢复的。 2021-5-7 15:59:53
2021/5/4 12:05小山39号基站OLT1套0/3/5掉口，下带小山必屯宽带。必屯总箱至龙念基站主纤蕊出局1.59公里断点，备用蕊无纤蕊可用。请转传输处理。</t>
  </si>
  <si>
    <t>崇左宁明县那堪乡垌中村其光屯</t>
  </si>
  <si>
    <t>崇左宁明县那楠乡新机房-OLT001-HW-MA5800-X17  OLTIP=10.141.37.10  0-3-9</t>
  </si>
  <si>
    <t>2021/5/7 16:04 转传输，处理人：农明山   
驮英基站法兰头问题</t>
  </si>
  <si>
    <t>崇左凭祥市友谊镇南山村板杏屯</t>
  </si>
  <si>
    <t>崇左凭祥市中心机房-OLT002-HW-MA5680T  OLTIP=172.27.178.10  0-6-5</t>
  </si>
  <si>
    <t>凭祥市中心机房olt002-0/6/5，板杏屯，新南一级箱-板杏一级箱在用纤芯1-12第1芯断，重新跳到1-12第2芯后恢复，处理人韦益祥，黄祥，李海宾。</t>
  </si>
  <si>
    <t>崇左龙州县县城新民村菊该屯</t>
  </si>
  <si>
    <t>故障原因:彬桥基站至先锋基站在用纤芯断，跳纤恢复
处理人:农文君，黄渭，周为宏</t>
  </si>
  <si>
    <t>崇左大新县榄圩乡康谭村内市屯</t>
  </si>
  <si>
    <t>崇左大新县榄圩乡-OLT001-HW-MA5683T  OLTIP=172.27.34.10  0-5-0</t>
  </si>
  <si>
    <t>电力施工停电</t>
  </si>
  <si>
    <t>停电</t>
  </si>
  <si>
    <t>崇左龙州县上龙乡新联村陇孟屯</t>
  </si>
  <si>
    <t>崇左龙州县逐卜乡弄岗村板排屯板排站-OLT001-HW-MA5683T  OLTIP=172.27.168.10  0-2-0</t>
  </si>
  <si>
    <t>故障原因：陇孟村口高速公路修建，光缆被挂断。熔接后恢复。处理人：黄建、周星宝、雷世峰</t>
  </si>
  <si>
    <t>崇左宁明县县城广西宁明源兴木业有限公司企业</t>
  </si>
  <si>
    <t xml:space="preserve">崇左宁明二节点机房-OLT001-HW-MA5680T/OLTIP=172.27.152.10  0-12-0 </t>
  </si>
  <si>
    <t>宁明源兴木业分纤箱出局130米处被钩机挖断
处理结果:布放12芯光缆80米溶纤处理
处理人:周洁毅，李位军</t>
  </si>
  <si>
    <t>崇左天等县上映乡平典村豆巴屯、桃永村区马屯、龙茗镇西北村里坭屯、桃永村外品屯</t>
  </si>
  <si>
    <t xml:space="preserve">崇左天等县上映乡上映新乡镇机房-OLT002-HW-MA5800-X17  OLTIP=10.141.98.10  0-1-4 0-1-5 0-1-6 </t>
  </si>
  <si>
    <t>2021/5/4 20:15：恢复：0/1/14   上映～仙人桥，光缆被老鼠咬</t>
  </si>
  <si>
    <t>崇左扶绥县山圩镇昆仑村昆仑屯，昆仑村渠楠屯</t>
  </si>
  <si>
    <t>崇左扶绥山圩镇-OLT001  172.27.59.10   0/2/5，崇左扶绥山圩镇雷卡基站-OLT001  172.27.155.10， 0/2/6   0/2/11  0/2/13</t>
  </si>
  <si>
    <t>昆仑~叫印，接头盒光缆被扯出</t>
  </si>
  <si>
    <t xml:space="preserve">崇左大新县县城伦理路223号幸福里小区
</t>
  </si>
  <si>
    <t>崇左大新县第二节点机房-OLT002-HW-MA5800-X17/OLTIP=172.27.152.10  0-4-6</t>
  </si>
  <si>
    <t>机房更换光模块</t>
  </si>
  <si>
    <t>基站设备</t>
  </si>
  <si>
    <t>崇左扶绥县东门镇驮达村驮洋屯</t>
  </si>
  <si>
    <t>崇左扶绥县东门镇江边基站-OLT001-HW-MA5608T OLTIP=10.141.4.10  0-0-6</t>
  </si>
  <si>
    <t xml:space="preserve">2021/5/5 10:05 光缆隐患整治 
2021/5/4 14:24  恢复：0-0-5  
</t>
  </si>
  <si>
    <t>光缆割接</t>
  </si>
  <si>
    <t xml:space="preserve">崇左江州区濑湍镇仁良村米龙屯
</t>
  </si>
  <si>
    <t>崇左江州区濑湍镇-OLT001-HW-MA5683T/OLTIP=172.27.14.10  0-5-9</t>
  </si>
  <si>
    <t>传输光路断导致，传输修复后恢复，跟进处理人：王智广，黄勇，覃冬冬，苏天远</t>
  </si>
  <si>
    <t>崇左宁明县宁明峙浪思陵屯</t>
  </si>
  <si>
    <t>崇左宁明县峙浪基站-OLT001-HW-MA5683T/OLTIP=172.27.96.10  0-4-1</t>
  </si>
  <si>
    <t>施工队在峙浪基站碰到的</t>
  </si>
  <si>
    <t>崇左凭祥市南山万通物流园沿街企业宽带</t>
  </si>
  <si>
    <t>崇左凭祥中心机房-OLT001-HW-MA5680T/OLTIP=172.27.5.10  0-3-5</t>
  </si>
  <si>
    <t>新南td-新南一级箱在用纤芯1-12第3芯断，重新跳到1-12第4芯后恢复，处理人韦益祥，黄祥，李海宾。</t>
  </si>
  <si>
    <t xml:space="preserve">崇左宁明县桐棉乡那么村汪墩屯
</t>
  </si>
  <si>
    <t>崇左市宁明县桐棉镇那么基站-OLT001-HW-MA5800-X7/OLTIP=10.141.101.10  0-1-5</t>
  </si>
  <si>
    <t>崇左天等县上映乡上美村慢屯</t>
  </si>
  <si>
    <t>崇左天等县上映乡1-OLT001-HW-MA5683T  OLTIP=172.27.22.10  0-0-1</t>
  </si>
  <si>
    <t>广西崇左江州区濑湍镇兴隆村板咘</t>
  </si>
  <si>
    <t>崇左江州区濑湍镇六京2站-OLT001   141.91.10   0/1/6</t>
  </si>
  <si>
    <t>直埋被挖断
故障原因，板咘屯一级出局6.46公里断，请转传输处理
处理人，王智广，苏天远，覃冬冬</t>
  </si>
  <si>
    <t>崇左天等县进结镇茴利村茴利屯茴利小学</t>
  </si>
  <si>
    <t>崇左天等县进结基站-OLT001-HW-MA5683T  OLTIP=172.27.35.10  0-5-6</t>
  </si>
  <si>
    <t>茴利基站至进结基站跳纤至第12芯处理恢复。处理人：黄泽鑫黄英忠黄柯富</t>
  </si>
  <si>
    <t>濑湍六京屯</t>
  </si>
  <si>
    <t>崇左江州区濑湍镇-OLT001   172.27.14.10   0/1/0</t>
  </si>
  <si>
    <t>故障原因，六京二站尾纤打折导致掉口，更换尾纤后恢复
处理人，王智广，苏天远，覃冬冬</t>
  </si>
  <si>
    <t>崇左天等县驮堪乡启新村常屯</t>
  </si>
  <si>
    <t>崇左天等县驮堪孔民基站-OLT001-HW-MA5608T OLTIP=10.141.0.10 0-0-11 0-0-15</t>
  </si>
  <si>
    <t>故障原因：常屯总箱到曰屯基站接头盒脱落纤芯断重新熔纤恢复。</t>
  </si>
  <si>
    <t>崇左天等县天等会荣小区</t>
  </si>
  <si>
    <t xml:space="preserve">崇左天等中心机房-OLT001-   172.27.4.10    0/8/5 </t>
  </si>
  <si>
    <t>天等中心机房OLT1套0/8/5掉口，天桃路GJ至会荣总箱纤芯不通跳纤后恢复
处理人：黄柯富，黄泽鑫，赵勤华，梁勤忠</t>
  </si>
  <si>
    <t>崇左凭祥农科所二期小区</t>
  </si>
  <si>
    <r>
      <rPr>
        <sz val="9"/>
        <color rgb="FF000000"/>
        <rFont val="宋体"/>
        <charset val="134"/>
      </rPr>
      <t xml:space="preserve">崇左凭祥1站-OLT005-HW-5800-X7/OLTIP=10.141.43.10   0-2-5 </t>
    </r>
    <r>
      <rPr>
        <sz val="9"/>
        <color rgb="FFFF0000"/>
        <rFont val="宋体"/>
        <charset val="134"/>
      </rPr>
      <t>弱光</t>
    </r>
  </si>
  <si>
    <r>
      <rPr>
        <sz val="9"/>
        <color rgb="FF000000"/>
        <rFont val="宋体"/>
        <charset val="134"/>
      </rPr>
      <t xml:space="preserve">崇左凭祥中心机房-OLT001-HW-MA5680T/OLTIP=172.27.5.10  0-3-5  </t>
    </r>
    <r>
      <rPr>
        <sz val="9"/>
        <color rgb="FFFF0000"/>
        <rFont val="宋体"/>
        <charset val="134"/>
      </rPr>
      <t>新南屯一级箱被拆，待重定一个一级箱</t>
    </r>
  </si>
  <si>
    <t xml:space="preserve">2021/5/6 19:57  自动恢复 
2021/5/5 16:47:00  凭祥-抢修-黄祥反馈：新南屯一级箱被拆，法兰盘全部掉出来完了，目前这个一级箱我们不能动了，一动就全部掉口完，只能等明天工程去重新定一个一级箱重新成端后才恢复
</t>
  </si>
  <si>
    <t>崇左大新县县城环城路前段大新星光扶贫小区</t>
  </si>
  <si>
    <t>崇左大新县第二节点机房-OLT002-HW-MA5800-X17 OLTIP=10.141.40.10 0-1-15</t>
  </si>
  <si>
    <t>故障原因:一级箱法兰头问题</t>
  </si>
  <si>
    <t>崇左大新县县城纵二路西合隆阅山府小区</t>
  </si>
  <si>
    <t>崇左大新县第二节点机房-OLT001-HW-MA5680T OLTIP=172.27.174.10 0-8-1</t>
  </si>
  <si>
    <t>故障原因:环城05光交-环城03光交在用第39芯不通，跳至第41芯</t>
  </si>
  <si>
    <t xml:space="preserve">崇左天等县上映乡桃永村庇一屯、伏永屯、旧街屯
</t>
  </si>
  <si>
    <t xml:space="preserve">崇左天等县上映乡1-OLT001-HW-MA5683T/OLTIP=172.27.22.10  0-5-3，0-5-4,0-5-9 </t>
  </si>
  <si>
    <t>光缆被咬，仙人桥基站—桃永一级箱。</t>
  </si>
  <si>
    <t>崇左龙州上金乡两岸村小岸屯</t>
  </si>
  <si>
    <t>崇左龙州响水镇-OLT001-HW-MA5683T/OLTIP=172.27.32.10  0-1-7</t>
  </si>
  <si>
    <t>响水基站OLT001-0/1/7小岸屯，故障原因：小岸96分纤箱至两岸基站夸路光缆被车拉断，重新熔接12芯恢复。处理人：黄建、唐廷丰、陆洁伟、符技龙</t>
  </si>
  <si>
    <t xml:space="preserve">崇左扶绥县东门镇那江村那江屯
</t>
  </si>
  <si>
    <t>崇左扶绥县东门镇江边基站-OLT001-HW-MA5608T/OLTIP=10.141.4.10  0-1-2</t>
  </si>
  <si>
    <t>崇左扶绥县渠黎镇汪庄村汪庄屯</t>
  </si>
  <si>
    <t>崇左扶绥汪庄基站-OLT001-HW-MA5683T OLTIP=172.27.207.10   0-0-1</t>
  </si>
  <si>
    <t>汪庄olt001－0/0/1汪庄村掉口
故障原因:汪庄1站纤芯盘白管打折
处理过程:还原恢复</t>
  </si>
  <si>
    <t>在用纤芯损耗大/打折</t>
  </si>
  <si>
    <t>崇左宁明县那堪乡驮楼村四川博奥路桥有限公司企业宽带</t>
  </si>
  <si>
    <t>崇左宁明那堪乡驮楼基站-OLT001-HW-MA5683T/OLTIP=172.27.141.10  0-1-4</t>
  </si>
  <si>
    <t>驮楼oLT001/0-1-4下带四川博奥公司企业宽带，驮楼基站至驮楼96分纤箱出局100米处接头盒在用纤芯断，重新熔接后恢复</t>
  </si>
  <si>
    <t xml:space="preserve">崇左扶绥县扶绥昌平乡中心小学企业宽带
</t>
  </si>
  <si>
    <t>崇左扶绥昌平基站-OLT002-HW-MA5683T/OLTIP=172.27.205.10  0-0-6</t>
  </si>
  <si>
    <t>昌平基站到昌平GJ02在用芯断跳备用已恢复
处理人：凌玉国，黄斌津，吴泽文，李旭强</t>
  </si>
  <si>
    <t>崇左扶绥县扶绥昌平恒丰屯</t>
  </si>
  <si>
    <t xml:space="preserve">29
</t>
  </si>
  <si>
    <t>崇左扶绥昌平基站-OLT002-HW-MA5683T/OLTIP=172.27.205.10  0-0-14</t>
  </si>
  <si>
    <t>谭产基站至昌平基站在用第6芯断，重新跳备用第10芯恢复。施工人：李旭强，凌玉国，吴泽文，黄斌津</t>
  </si>
  <si>
    <t>崇左江州区崇左太平雁楼屯</t>
  </si>
  <si>
    <t>崇左江州区理工学院1站-OLT001   172.27.129.10    0/1/4</t>
  </si>
  <si>
    <t xml:space="preserve">2021/5/6 14:05 理工1至理工2在用断纤，跳纤恢复  
2021/5/5 16:34理工1站OLT001－0/1/4掉口，下带雁楼宽带是传输光缆断导致，雁楼一级箱出局14.594公里处断，请转交传输处理，处理人  黄勇  何培锋  冯善斌  梁东恒
</t>
  </si>
  <si>
    <t>崇左市宁明县桐棉镇那梨村那驮屯，广西崇左宁明县桐棉乡开发区</t>
  </si>
  <si>
    <t>崇左宁明县桐棉乡那驮基站-OLT001-  172.27.161.10   0/0/12  0/0/13</t>
  </si>
  <si>
    <t>那驮olt，0/0/12-0/0/13口光路恢复，故障原因那驮出局300米垮路被车刮断。</t>
  </si>
  <si>
    <t>崇左城市职业学院</t>
  </si>
  <si>
    <r>
      <rPr>
        <sz val="9"/>
        <color rgb="FF000000"/>
        <rFont val="宋体"/>
        <charset val="134"/>
      </rPr>
      <t xml:space="preserve">崇左江州区汇金现代城-OLT002-HW-MA5680T OLTIP=172.27.128.10 0/16/5 </t>
    </r>
    <r>
      <rPr>
        <sz val="9"/>
        <color rgb="FFFF0000"/>
        <rFont val="宋体"/>
        <charset val="134"/>
      </rPr>
      <t>二级箱故障3</t>
    </r>
  </si>
  <si>
    <t>是一级至二级主芯断导致，跳备用芯后恢复，处理人：王智广，黄勇，覃冬冬，苏天远</t>
  </si>
  <si>
    <t xml:space="preserve">崇左龙州县上金乡两岸村陇噤屯
</t>
  </si>
  <si>
    <t>崇左宁明亭亮乡亭亮陇扣基站-OLT001-HW-MA5800-X7/OLTIP=10.141.51.10   0-1-12</t>
  </si>
  <si>
    <t>崇左宁明亭亮乡亭亮陇扣基站-OLT001-HW-MA5800-X7/OLTIP=10.141.51.10   0-1-12
下带：崇左龙州县上金乡两岸村陇噤屯，故障原因：陇禁48分纤箱至二级箱在用纤芯损伤，跳备用纤芯恢复。处理人：黄建、陆洁伟、唐廷丰、符技龙</t>
  </si>
  <si>
    <t>大新县雷平镇振兴街雷平振兴街民房那岜屯</t>
  </si>
  <si>
    <r>
      <rPr>
        <sz val="9"/>
        <color rgb="FF000000"/>
        <rFont val="宋体"/>
        <charset val="134"/>
      </rPr>
      <t xml:space="preserve">崇左大新县振兴基站-OLT001-HW-MA5683T/OLTIP=172.27.103.10  0-1-6  </t>
    </r>
    <r>
      <rPr>
        <sz val="9"/>
        <color rgb="FFFF0000"/>
        <rFont val="宋体"/>
        <charset val="134"/>
      </rPr>
      <t>二级箱故障 4</t>
    </r>
  </si>
  <si>
    <t>故障原因：跨路光缆被车刮断，放缆100米光缆熔钎24芯恢复。处理人；黄伊康、黄春平、何笛照、赵良山</t>
  </si>
  <si>
    <t>广西崇左宁明县东安乡洞品村那浦屯</t>
  </si>
  <si>
    <t>崇左宁明县东安乡东安基站1-OLT001  172.27.167.10   0/2/5   0/2/8</t>
  </si>
  <si>
    <t>那浦基站至那浦96分纤箱在用纤芯断，基站跳纤恢复</t>
  </si>
  <si>
    <t>广西崇左龙州县龙州县县城新民</t>
  </si>
  <si>
    <t>崇左龙州县彬桥乡-OLT001- 172.27.85.10   0/0/6</t>
  </si>
  <si>
    <t>崇左龙州县彬桥乡-OLT001-0/0/6掉口，下带新民屯GJ，故障原因：先锋基站至彬桥基站13-24芯盘在用第1芯断，跳至37-48芯盘第12芯后恢复，处理人：黄健，符技龙，唐廷丰，陆杰伟</t>
  </si>
  <si>
    <t>崇左江州区崇左新和水电生活区</t>
  </si>
  <si>
    <t>崇左江州区中心机房-OLT001-   172.27.0.10    0/2/10</t>
  </si>
  <si>
    <t>下带新和水电生活区是新华01GJ法兰头坏导致，更换后恢复，处理人：王智广，覃冬冬，苏天远</t>
  </si>
  <si>
    <t>崇左宁明县县城福仁街宁明榕峰小区</t>
  </si>
  <si>
    <t xml:space="preserve">崇左宁明1站-OLT004-HW-MA5800-X17   10.141.130.10   0-4-5 </t>
  </si>
  <si>
    <t>宁明东麟光交尾纤被老鼠咬断
处理结果:更换尾纤</t>
  </si>
  <si>
    <t>崇左龙州县县城自清村新村屯</t>
  </si>
  <si>
    <t>崇左龙州县下冻镇塘巧基站-OLT001-HW-MA5683T   OLTIP=172.27.134.10  0-1-11</t>
  </si>
  <si>
    <t>塘巧基站OLT001-0/1/11新村屯宽带，故障原因：孔承农场基站至卡马分场光交在用第3芯损伤，跳纤至第7芯恢复。处理人：黄建、符技龙、唐廷丰、陆洁伟</t>
  </si>
  <si>
    <t>广西崇左龙州县响水镇高峰村驮坛屯</t>
  </si>
  <si>
    <t>崇左龙州响水镇-OLT001  172.27.32.10   0/4/9</t>
  </si>
  <si>
    <t>故障原因：高峰基站PON拉远掉电，传输发电后恢复。</t>
  </si>
  <si>
    <t>设备拉远</t>
  </si>
  <si>
    <t>广西崇左宁明县桐棉乡那却村六客屯</t>
  </si>
  <si>
    <t>崇左宁明桐棉那却基站-MA5800-X7   10.141.47.10  0/1/11</t>
  </si>
  <si>
    <t>那却-念单六留光路被河水冲断</t>
  </si>
  <si>
    <t>崇左宁明县海渊镇桐骨村弄谷屯</t>
  </si>
  <si>
    <t>崇左宁明海渊基站-OLT002-HW-MA5680T OLTIP=172.27.208.10 0-5-7</t>
  </si>
  <si>
    <t>桐骨-岽灵光路断</t>
  </si>
  <si>
    <t>崇左凭祥市区南大路板南村板南屯小区、宝鼎名邸小区</t>
  </si>
  <si>
    <r>
      <rPr>
        <sz val="9"/>
        <color rgb="FF000000"/>
        <rFont val="宋体"/>
        <charset val="134"/>
      </rPr>
      <t xml:space="preserve">崇左凭祥市中心机房-OLT002-HW-MA5680T OLTIP=172.27.178.10 0-11-12 </t>
    </r>
    <r>
      <rPr>
        <sz val="9"/>
        <color rgb="FFFF0000"/>
        <rFont val="宋体"/>
        <charset val="134"/>
      </rPr>
      <t>新南屯一级箱被拆，待重新定一个一级箱 待迁改</t>
    </r>
  </si>
  <si>
    <t>凭祥板南一级箱被拆，施工队移箱子后恢复。
2021/5/8 09:27： 李海宾反馈：凭祥3单都是迁改
2021/5/5 16:47:00  凭祥-抢修-黄祥反馈：新南屯一级箱被拆，法兰盘全部掉出来完了，目前这个一级箱我们不能动了，一动就全部掉口完，只能等明天工程去重新定一个一级箱重新成端后才恢复</t>
  </si>
  <si>
    <t>箱体设备</t>
  </si>
  <si>
    <t>广西崇左天等县上映乡桃永村庇一屯，上映伏旧屯</t>
  </si>
  <si>
    <t>崇左天等县上映乡1-OLT001-HW-MA5683T OLTIP=172.27.22.10 0-1-3 0-1-4 0-5-10</t>
  </si>
  <si>
    <t>广西崇左宁明县东安乡六审村浦何屯</t>
  </si>
  <si>
    <t xml:space="preserve">崇左宁明县东安乡高头基站-OLT001   172.27.247.10   0/1/5 </t>
  </si>
  <si>
    <t>高头基站至六审基站在用纤芯损耗，跳纤恢复</t>
  </si>
  <si>
    <t>崇左宁明县寨安乡渠围村上围屯</t>
  </si>
  <si>
    <t>崇左宁明县寨安乡-OLT001-HW-MA5683T OLTIP=172.27.92.10 0-3-9</t>
  </si>
  <si>
    <t>故障原因:寨安上围分纤箱至渠围基站出局720米在用纤芯断
处理结果:在用纤芯第9芯跳至第十芯修复
处理人:农明山，李位军，周洁毅</t>
  </si>
  <si>
    <t>崇左宁明县那堪乡那街村那堪屯</t>
  </si>
  <si>
    <t>崇左宁明县那堪基站-OLT002-HW-MA5800-X7 OLTIP=172.27.249.10 0-1-8 0-1-9 0-2-13</t>
  </si>
  <si>
    <t>光缆掉地上被剪断</t>
  </si>
  <si>
    <t>崇左扶绥县渠黎镇渠黎街</t>
  </si>
  <si>
    <t>崇左扶绥渠黎镇-OLT001-HW-MA5683T OLTIP=172.27.28.10 0-1-5</t>
  </si>
  <si>
    <t>新市场1级箱法兰头换
处理过程:更换法兰头恢复
处理人:韦彩广，李红川，马干睿</t>
  </si>
  <si>
    <t>崇左龙州县彬桥乡彬桥街街道内营屯、服务厅、龙州先锋农场</t>
  </si>
  <si>
    <t>崇左龙州县龙州大酒店机房-OLT003-HW-5800-X17 OLTIP=10.141.58.10 0-3-12</t>
  </si>
  <si>
    <t>城北01-0光交法兰盘纤芯断，熔接恢复。处理人：黄建、周星宝、唐廷丰、符技龙</t>
  </si>
  <si>
    <t>崇左龙州县县城自清村科必屯、那兴屯</t>
  </si>
  <si>
    <t>崇左龙州大酒店-OLT002-HW-MA5680T OLTIP=172.27.145.10 0-14-12</t>
  </si>
  <si>
    <t>城北01-1光交法兰盘纤芯断，熔接恢复。处理人：黄建、周星宝、唐廷丰、符技龙</t>
  </si>
  <si>
    <t>崇左大新县县城迎宾大道大新汽车站宿舍、明仕路77号大新人和综合市场、桃城镇北三村岩苗屯头派屯、崇左广西民族师范学院</t>
  </si>
  <si>
    <t>崇左大新中心机房-OLT003-HW-MA5680T OLTIP=172.27.199.10 0-2-6</t>
  </si>
  <si>
    <t>故障原因：总箱至迎宾02GJ在用第4芯跳纤至第7恢复
处理人：许蒙包、黎元洪、林艺强</t>
  </si>
  <si>
    <t>崇左龙州县县城西街39-99号龙州县西街企业宽带</t>
  </si>
  <si>
    <t>崇左龙州1站-OLT002-HW-MA5680T OLTIP=172.27.133.10  0-11-10</t>
  </si>
  <si>
    <t>故障原因，仁义街GJ001至西街96分纤箱，（1－12芯，第6芯断，跳纤至第9芯后恢复，）处理人，周丁建，黄胃，杨升，周为宏</t>
  </si>
  <si>
    <t xml:space="preserve">崇左龙州县龙州黄家屯
</t>
  </si>
  <si>
    <t>崇左龙州1站-OLT002-HW-MA5680T/OLTIP=172.27.133.10  0-12-11</t>
  </si>
  <si>
    <t>故障原因，康平街路口GJ001至旧仁义街 GJ001（1－24芯，第10芯断，跳纤至24芯后恢复），处理人，周丁建，杨升，周为宏，黄胃</t>
  </si>
  <si>
    <t>大新土产公司小区，大新展鹏公馆</t>
  </si>
  <si>
    <t>崇左大新县中心机房-OLT004-   10.141.67.10   0/2/5</t>
  </si>
  <si>
    <t>2021/5/5 18:35故障地址：大新土产公司小区，大新展鹏公馆。
故障原因：二小GJ 法兰头损耗大，更换法兰头恢复，处理人：黄伊康、何笛照、黄春平。</t>
  </si>
  <si>
    <t>崇左大新雷平镇三伦村新品屯</t>
  </si>
  <si>
    <t>崇左大新县雷平镇基站-OLT001-HW-MA5680T OLTIP=172.27.8.10 0-15-13</t>
  </si>
  <si>
    <t>崇左天等县向都镇那坡村亚屯</t>
  </si>
  <si>
    <t>崇左天等宁干机房-OLT002-HW-MA5680T OLTIP=172.27.212.10 0-1-5 0-2-9</t>
  </si>
  <si>
    <t>询问未见反馈</t>
  </si>
  <si>
    <t>崇左凭祥市夏石镇那楼村凭祥夏石那楼村新楼屯、旧楼屯</t>
  </si>
  <si>
    <t>崇左凭祥夏石基站-OLT002-HW-MA5680T OLTIP=172.27.195.10 0-5-9</t>
  </si>
  <si>
    <t>凭祥夏石olt002-0/5/9，旧楼屯，一级箱-那谭基站在用纤芯1-12芯第1芯光衰过大重新跳到1-12第6芯后恢复，处理人韦益祥，黄祥，李海宾。</t>
  </si>
  <si>
    <t>崇左江州区江州镇那么村那宽屯</t>
  </si>
  <si>
    <t>崇左江州区板崇基站-OLT001-HW-MA5683T  OLTIP=172.27.171.10  0-1-5</t>
  </si>
  <si>
    <t>2021/5/7 12:12 板崇基站OLT0-1-5，下带那宽屯宽带，
故障原因：那宽一级出局：4.019公里处断。
   转交给传输处理。
处理人：王智广，苏天远，黄勇
2021/5/9 10:30  故障段落：那宽基站 至大么96分纤箱
故障原因：接头盒脱落</t>
  </si>
  <si>
    <t>崇左大新县恩城乡维新村新胜屯</t>
  </si>
  <si>
    <t>崇左大新教礼基站-OLT001-HW-MA5683T OLTIP=172.27.202.10 0-2-6</t>
  </si>
  <si>
    <t>故障原因:教礼基站至新胜基站在用芯损耗过大，在用第6芯跳至第9芯
处理人:黄伊康，何笛照，黄春平</t>
  </si>
  <si>
    <t xml:space="preserve">崇左大新县县城明仕路大新展鹏公馆
</t>
  </si>
  <si>
    <t>崇左大新县中心机房-OLT004-HW-5800-X17/OLTIP= 10.141.67.10  0-7-4</t>
  </si>
  <si>
    <t>故障原因：伦理01GJ尾纤问题，更换后恢复
处理人：许蒙包、黎元洪、林艺强</t>
  </si>
  <si>
    <t>崇左大新县恩城乡陆榜村外琅屯</t>
  </si>
  <si>
    <t>崇左大新恩城乡-OLT001-HW-MA5683T OLTIP=172.27.98.10 0-2-8</t>
  </si>
  <si>
    <t>故障原因：在用纤芯不通，恩城基站至恩城001GJ跳纤恢复。处理人：许蒙包，黎元洪，林艺强，</t>
  </si>
  <si>
    <t xml:space="preserve">崇左大新县五山岜化屯
</t>
  </si>
  <si>
    <t>崇左大新五山基站-OLT001-HW-MA5683T/OLTIP= 172.27.26.10   0-2-6</t>
  </si>
  <si>
    <t>故障原因：一级箱纤芯打折，已更换恢复，处理人：许蒙包，黎元洪，林艺强</t>
  </si>
  <si>
    <t>崇左扶绥县新宁镇塘岸村潭攀屯</t>
  </si>
  <si>
    <t>崇左扶绥龙头乡-OLT001-HW-MA5683T OLTIP=172.27.87.10 0-4-4</t>
  </si>
  <si>
    <t xml:space="preserve">2021/5/7 16:35 坛攀总箱出局100米夸路被剪断 
 2021/5/6 10:17  崇左扶绥龙头乡-OLT001-HW-MA5683T OLTIP=172.27.87.10 0-4-4掉口
故障原因：塘岸村潭攀屯总箱到塘岸基站1--12芯在用第12芯断点102米断备用芯全部断在102米处
无法恢复业务，需要传输修复
处理人：李旭强，黄斌津，吴泽文
</t>
  </si>
  <si>
    <t>崇左扶绥县东门镇自尧村、三科屯、咘帽屯、南门屯</t>
  </si>
  <si>
    <t>崇左扶绥县东门镇-OLT001-HW-MA5680T/0-14-4,0-14-5,0-16-14,0-16-15,0-16-6,0-17-0</t>
  </si>
  <si>
    <t>雷允~自尧直埋光缆被挖断</t>
  </si>
  <si>
    <t>崇左大新县县城养利路欧尔曼区域（企业宽带）沿街商铺广西放心粮油商铺</t>
  </si>
  <si>
    <t>崇左大新县第二节点机房-OLT002-HW-MA5800-X17 OLTIP=10.141.40.10  0-2-4</t>
  </si>
  <si>
    <t>故障原因：大新伦那01光交至伦那路96分纤箱在用第三芯不通，跳至第六芯恢复，处理人：许蒙包，林艺强，黎元洪</t>
  </si>
  <si>
    <t>崇左凭祥市浦寨镇浦寨天宝大酒店小微宽带</t>
  </si>
  <si>
    <t>崇左凭祥浦寨1站-OLT001-HW-MA5683T OLTIP=172.27.65.10 0-5-6</t>
  </si>
  <si>
    <t>浦寨1站olt001 0/5/6 天宝大酒店收光正常，掉口原因是酒店下店不使用，不开业，酒店纠纷</t>
  </si>
  <si>
    <t>崇左龙州县县城上龙路龙北农场西南分场小区</t>
  </si>
  <si>
    <r>
      <rPr>
        <sz val="9"/>
        <color rgb="FF000000"/>
        <rFont val="宋体"/>
        <charset val="134"/>
      </rPr>
      <t xml:space="preserve">崇左龙州县龙州大酒店机房-OLT003-HW-5800-X17/ OLTIP=10.141.58.10 0-5-1 </t>
    </r>
    <r>
      <rPr>
        <sz val="9"/>
        <color rgb="FFFF0000"/>
        <rFont val="宋体"/>
        <charset val="134"/>
      </rPr>
      <t>二级箱故障26</t>
    </r>
  </si>
  <si>
    <t>城北01光缆至国龙大酒店基站在用第1盘第12芯损伤，跳纤至第2盘第7芯恢复。处理人：黄建、唐廷丰、陆洁伟、符技龙</t>
  </si>
  <si>
    <t>崇左龙州县县城新民村弄吕屯、彬桥乡先锋农场、彬桥橡胶所</t>
  </si>
  <si>
    <t>崇左龙州县彬桥乡-OLT001-HW-MA5683T OLTIP=172.27.85.10  0-0-5</t>
  </si>
  <si>
    <t>崇左龙州县彬桥乡-OLT001-0/0/5掉口，下带弄吕屯96分纤箱1：8，故障原因：先锋基站13-24芯盘在用第3芯断，跳至37-48芯盘第8芯后恢复，处理人：黄健，符技龙，唐廷丰，陆杰伟</t>
  </si>
  <si>
    <t>崇左龙州县龙北农场西南分场小区</t>
  </si>
  <si>
    <t>崇左龙州中心机房-OLT002-HW-5800-X17/OLTIP= 10.141.77.10   0-4-1</t>
  </si>
  <si>
    <t>故障原因：大修厂基站至国龙大酒店基站纤芯损耗过大，城北01GJ至国龙大酒店基站改路由跳纤恢复。</t>
  </si>
  <si>
    <t>崇左大新县全茗镇全茗街道南街、全茗伏乔屯、顿周村那孔屯</t>
  </si>
  <si>
    <t>崇左大新县全茗镇-OLT001-HW-MA5683T OLTIP=172.27.55.10 0-4-7</t>
  </si>
  <si>
    <t>故障原因:一级箱尾纤被老鼠咬断
处理人:黄伊康，何笛照，黄春平</t>
  </si>
  <si>
    <t>崇左宁明那堪乡四寨村那弄屯、坛何屯、那吝村那域屯小区</t>
  </si>
  <si>
    <t>崇左宁明县那堪基站-OLT002-HW-MA5800-X7 OLTIP=172.27.249.10 0-1-4 0-1-5 0-1-6 0-2-8</t>
  </si>
  <si>
    <t>跨路被大车挂断</t>
  </si>
  <si>
    <t>大新汽修厂安居小区，大新和城绿洲小区，大新坛隆新郡小区</t>
  </si>
  <si>
    <t>崇左大新县中心机房-OLT004-HW-5800-X17 OLTIP=10.141.67.10 0-1-10 0-2-8 0-2-15 0-4-6 0-5-10 崇左大新县中心机房-OLT002-   0/1/0  0/1/1   0/17/1 崇左大新中心机房-OLT003   0/8/3</t>
  </si>
  <si>
    <t>伦理01GJ-实验中学 直埋光缆挖断</t>
  </si>
  <si>
    <t xml:space="preserve">崇左宁明县宁明那堪驮皮屯、上根屯、四寨屯
</t>
  </si>
  <si>
    <t>崇左宁明县那堪乡-OLT001-HW-MA5683T/OLTIP=172.27.44.10  0-0-10,0-0-11,0-0-12,0-4-6,0-5-6,0-5-7</t>
  </si>
  <si>
    <t>那堪至那域跨路被大车挂断</t>
  </si>
  <si>
    <t>扶绥柳桥岜仰屯</t>
  </si>
  <si>
    <t>崇左扶绥柳桥镇-OLT001-HW-MA5683T/OLTIP=172.27.78.10    0-3-12，0-3-13,0-3-14</t>
  </si>
  <si>
    <t>岜仰基站～岜仰总箱接头盒被扯出</t>
  </si>
  <si>
    <t xml:space="preserve">崇左凭祥市上石镇浦东村浦东屯小区
</t>
  </si>
  <si>
    <t>崇左凭祥县上石浦东基站-OLT001-HW-MA5800-X7/OLTIP=172.27.109.10   0-1-3</t>
  </si>
  <si>
    <t>凭祥浦东基站olt001-0/1/3，浦东屯，板德一级箱-浦东一级箱在用纤芯1-12第10芯断，重新跳到1-12第5芯后恢复，处理人韦益祥，黄祥，李海宾。</t>
  </si>
  <si>
    <t>崇左江州区那隆镇那练村练屯</t>
  </si>
  <si>
    <t>崇左江州区那光基站-OLT001-HW-MA5800-X/OLTIP=172.27.242.10   0-2-8</t>
  </si>
  <si>
    <t>2021/5/6 13:12 那光基站OLT1-0/2/8掉口，下带那隆那练村委宽带，是传输光缆断导致，那练村委一级出局5.10公里处断，请转传输处理。处理人:冯善斌，何培锋，梁东恒 2021/5/6 17:12 谢云积：那光基站尾纤被咬</t>
  </si>
  <si>
    <t>广西崇左龙州县龙州县县城城北路龙胤雅苑小区</t>
  </si>
  <si>
    <r>
      <rPr>
        <sz val="9"/>
        <color rgb="FF000000"/>
        <rFont val="宋体"/>
        <charset val="134"/>
      </rPr>
      <t xml:space="preserve">崇左龙州中心机房-OLT002  10.184.241.132  0-2-3 </t>
    </r>
    <r>
      <rPr>
        <sz val="9"/>
        <color rgb="FFFF0000"/>
        <rFont val="宋体"/>
        <charset val="134"/>
      </rPr>
      <t>二级箱故障10</t>
    </r>
  </si>
  <si>
    <t>龙州中心机房OLT002-0/2/3龙胤雅苑小区，故障原因：城北01光交至大修厂基站在用第2盘第8芯损伤，跳纤至第12芯恢复。处理人：黄建、唐廷丰、陆洁伟、符技龙</t>
  </si>
  <si>
    <t>崇左江州区江州镇江州街道片区</t>
  </si>
  <si>
    <t>崇左江州区江州1站-OLT001-HW-MA5680T   OLTIP=172.27.40.10   0-7-4</t>
  </si>
  <si>
    <t>江州1站-OLT001-0-7-4
掉口，下带崇左江州区江州镇江州街道宽带是江州1站法兰头坏导致，更换后恢复，处理人：王智广，黄勇，覃冬冬，苏天远</t>
  </si>
  <si>
    <t>崇左扶绥县岜盆乡那标村扶绥岜盆坛进屯、扶绥岜盆叫便屯、那坡村扶绥岜盆那坡屯、那标村禄锡屯、那标村渠培屯、那标村扶绥岜盆平赦屯、扶绥岜盆那蓬屯、扶绥岜盆岜陈屯、扶绥岜盆平利屯、岜盆琴那屯、岜盆岜荣屯、那关屯、渠慕屯、那蒙屯、岜盆那朴屯、中铁扶绥县十九局集团第五工程有限公司等</t>
  </si>
  <si>
    <r>
      <rPr>
        <sz val="9"/>
        <color rgb="FF000000"/>
        <rFont val="宋体"/>
        <charset val="134"/>
      </rPr>
      <t xml:space="preserve">崇左扶绥县岜盆乡那坡基站-OLT001-HW-MA5800-X7 OLTIP=172.27.239.10 </t>
    </r>
    <r>
      <rPr>
        <sz val="9"/>
        <color rgb="FFFF0000"/>
        <rFont val="宋体"/>
        <charset val="134"/>
      </rPr>
      <t>1槽板、2槽板、3槽板离线</t>
    </r>
  </si>
  <si>
    <t>设备板被盗</t>
  </si>
  <si>
    <t>OLT槽板被盗/损坏</t>
  </si>
  <si>
    <t>崇左扶绥县东罗楞丰屯、扶绥渠黎渠稔屯、吉到村、蕾陇村、联绥村弄勤屯、联绥村渠仔屯、中国十五冶金建设集团有限公司、渠笃屯、渠黎蕾陇小学企业宽带、扶绥福禄农业投资有限公司</t>
  </si>
  <si>
    <t>崇左扶绥县渠黎镇渠仔基站-OLT001-HW-MA5608T  OLTIP=172.27.245.10   0-0-0  0-0-1  0-0-2  0-0-3  0-0-4  0-0-5 0-0-6 0-0-7 0-0-8 0-0-9 0-0-10 0-0-11 0-0-12 0-0-13 0-1-1  0-1-2 0-1-3 0-1-4 0-1-5 0-1-7  0-1-9  0-1-10  0-1-11  0-1-12  0-1-13  0-1-14</t>
  </si>
  <si>
    <t>2021-5-6 10:18:13  扶绥渠黎渠仔OLT板子被盗了   设备板被盗已恢复</t>
  </si>
  <si>
    <t>崇左龙州县逐卜乡锦阁村板罗屯</t>
  </si>
  <si>
    <t>崇左市龙州县逐卜乡新汇聚机房-OLT001-HW-MA5800-X17 OLTIP=10.141.86.10 0/3/0</t>
  </si>
  <si>
    <t>逐卜汇聚机房OLT001-0/3/0故障原因：传输光缆断，传输组修复光缆后恢复</t>
  </si>
  <si>
    <t>崇左大新县恩城乡爱国村那良屯小区</t>
  </si>
  <si>
    <t>崇左大新中心机房-OLT003-HW-MA5680T  OLTIP=172.27.199.10  0-12-3</t>
  </si>
  <si>
    <t>大新新平01光交至大新四林光交在用第一芯不通，跳至第二芯恢复，处理人：许蒙包，梁宏杰，黎元洪</t>
  </si>
  <si>
    <t>崇左宁明县北江乡下间村小满屯</t>
  </si>
  <si>
    <t>崇左宁明北江乡-OLT001-HW-MA5680T OLTIP=172.27.10.10  0-6-2</t>
  </si>
  <si>
    <t>下间基站至小满48分纤箱在用纤芯损耗，基站跳纤恢复，施工人员:农明山，黄俊杰，蒙军</t>
  </si>
  <si>
    <t>崇左市龙州县逐卜乡伏陇屯  、下录屯、龙州逐卜板弄屯、冷岜屯、上宙屯、崇德村伏隆屯</t>
  </si>
  <si>
    <t xml:space="preserve">崇左市龙州县逐卜乡新汇聚机房-OLT001-HW-MA5800-X17 
OLTIP=10.141.86.10    0-1-5  0-2-4  0-2-5  0-2-10  0-2-13  0-2-14  0-3-8  </t>
  </si>
  <si>
    <t>逐卜至板弄代通光缆被砍断</t>
  </si>
  <si>
    <t>崇左宁明县那楠乡平安村谋良屯</t>
  </si>
  <si>
    <t xml:space="preserve">崇左宁明那楠乡那楠19K基站-OLT001-HW-MA5800-X7 OLTIP=10.141.53.10 0/2/1 </t>
  </si>
  <si>
    <t>掉电引起</t>
  </si>
  <si>
    <t>崇左龙州县县城板门村那隆屯、弄止屯、那星屯</t>
  </si>
  <si>
    <t>崇左龙州龙江街传输机房-OLT001-HW-5800-X17  OLTIP=10.141.41.10  0-1-7  0-1-8 0-2-9</t>
  </si>
  <si>
    <t>渠皿96分纤箱至弄止分场96分纤箱，光缆被烧断，布放12芯光缆30米，熔接24芯后恢复，处理人，周丁建，周星宝，黄胃</t>
  </si>
  <si>
    <t>崇左龙州县彬桥乡绕秀村扣克屯</t>
  </si>
  <si>
    <t>崇左龙州县下冻镇下冻新汇聚机房-OLT001-HW-MA5800-X7 OLTIP=10.141.46.10 0/2/3</t>
  </si>
  <si>
    <t>崇左龙州县县城板门村陇力屯、下耶屯</t>
  </si>
  <si>
    <t>崇左龙州1站-OLT002-HW-MA5680T  OLTIP=172.27.133.10   0/8/7   0/8/6</t>
  </si>
  <si>
    <t>2021/5/6 13:22 故障原因，渠皿96分纤箱至弄止分场96分纤箱，光缆被烧断，布放12芯光缆30米，熔接24芯后恢复，处理人，周丁建，周星宝，黄胃
跳纤后恢复</t>
  </si>
  <si>
    <t>崇左龙州县先锋农场龙州弄止分场、先锋农场龙州波银分场</t>
  </si>
  <si>
    <t>崇左龙州中心机房-OLT001-HW-MA5680T OLTIP=172.27.2.10 0/18/5 0/18/6</t>
  </si>
  <si>
    <t>崇左江州区太平镇古坡村那岜屯</t>
  </si>
  <si>
    <t>崇左江州区新和兰山基站-OLT001-HW-MA5680T  OLTIP=172.27.125.10   0-1-7   0-3-7</t>
  </si>
  <si>
    <t>屯垌至那岜直埋光缆裸露被人为砍断，放缆20米熔纤恢复。</t>
  </si>
  <si>
    <t>崇左扶绥县东门镇岜羊村扶绥岜羊村、东门镇渠坡村渠坡屯小区、布桥村咘桥屯、扶绥东罗六息屯、岜羊村逐荣屯小区、东罗新芭蕉屯旧芭蕉</t>
  </si>
  <si>
    <t xml:space="preserve">崇左扶绥县岜楼基站-OLT001-HW-MA5683T OLTIP=172.27.190.10  0/0/5 0/0/2  0/0/0 0/0/1 0/1/0 0/1/1 0/1/2 0/1/3 0/2/0 0/2/1 0/2/2 </t>
  </si>
  <si>
    <t xml:space="preserve">2021/5/6 岜羊~逐荣接头盒纤芯损耗大 
2021/5/6 17:36 李诚 0/0/5 0/0/2  0/0/0  0/1/0 0/1/1 0/1/2 0/1/3 0/2/0 0/2/1 0/2/2 
0/1/2 0/1/3 恢复   0/0/1 弱光
</t>
  </si>
  <si>
    <t>崇左扶绥县中东镇九和村那斛屯</t>
  </si>
  <si>
    <t>崇左扶绥县中东镇基站-OLT002-HW-MA5680T  OLTIP=172.27.215.10  0-1-7</t>
  </si>
  <si>
    <t>崇左江州区江州1站-OLT001-HW-MA5680T OLTIP=172.27.40.10 0-8-6</t>
  </si>
  <si>
    <t>江州04GJ在用法兰头坏导致，更换法兰头后恢复</t>
  </si>
  <si>
    <t>崇左宁明县板棍乡上松村那角屯</t>
  </si>
  <si>
    <t>崇左宁明县板棍乡基站-OLT001-HW-MA5683  OLTIP=172.27.97.10   0-3-2</t>
  </si>
  <si>
    <t>是板棍GJ法兰头问题</t>
  </si>
  <si>
    <t>广西崇左龙州县龙州县县城龙夏路2号南百生活小区</t>
  </si>
  <si>
    <t>崇左龙州移动办公楼机房-OLT002-HW-5800-X17     OLTIP=10.141.59.10     0-2-15</t>
  </si>
  <si>
    <t>故障原因：龙鑫基站至南百生活区144分纤箱在用第1芯损伤，跳纤至第6芯恢复。处理人：黄建、符技龙、陆洁伟、唐廷丰</t>
  </si>
  <si>
    <t>崇左江州区城区环城东路交叉口翰林华府三期</t>
  </si>
  <si>
    <t>崇左移动综合楼机房-OLT004-HW-MA5800-X17 OLTIP=10.141.26.10 0-12-12</t>
  </si>
  <si>
    <t>移动综合楼OLT第四套12/12掉口，下带翰林华府宽带
故障原因，翰林华府小区GJ01到GJ03在用纤芯断，熔接后恢复
处理人，王智广，苏天远，覃冬冬，黄勇</t>
  </si>
  <si>
    <t>崇左凭祥市南山村板价屯、南山村板山屯</t>
  </si>
  <si>
    <t>崇左凭祥市中心机房-OLT002-HW-MA5680T OLTIP=172.27.178.10 0-5-1</t>
  </si>
  <si>
    <t>凭祥市中心机房olt002-0/5/1，板价屯，中心机房-南大03在用纤芯1-12第5芯断，重新更换到25-36第2芯后恢复，处理人韦益祥，黄祥，李海宾。</t>
  </si>
  <si>
    <t>崇左大新龙门乡龙门村弄美屯小区、龙门街2号财政所</t>
  </si>
  <si>
    <t>崇左大新龙门2站-OLT001-HW-MA5683T OLTIP=172.27.84.10  0-5-13</t>
  </si>
  <si>
    <t>待查</t>
  </si>
  <si>
    <t>崇左大新县城养利路大新北一区</t>
  </si>
  <si>
    <t>崇左大新县第二节点机房-OLT001-HW-MA5680T OLTIP=172.27.174.10 0-6-4</t>
  </si>
  <si>
    <t>一级箱尾纤被老鼠咬，更换恢复
处理人:何笛照，赵良山，黄春平</t>
  </si>
  <si>
    <t>崇左大新县五山乡五山街街道</t>
  </si>
  <si>
    <t>崇左大新五山基站-OLT001-HW-MA5683T OLTIP=172.27.26.10  0-1-1</t>
  </si>
  <si>
    <t>故障原因：总箱尾纤打折，已处理恢复
处理人：许蒙包、黎元洪、梁宏杰</t>
  </si>
  <si>
    <t>崇左扶绥县渠旧镇崇边村坡弄屯</t>
  </si>
  <si>
    <t>崇左扶绥县渠旧镇渠旧新乡镇机房-OLT001-HW-MA5800-X17 OLTIP=10.141.114.10 0-5-6</t>
  </si>
  <si>
    <t>坡弄~竹情直埋光缆被挖断</t>
  </si>
  <si>
    <t>崇左凭祥市市区北大路凭祥北大社区</t>
  </si>
  <si>
    <r>
      <rPr>
        <sz val="9"/>
        <color rgb="FF000000"/>
        <rFont val="宋体"/>
        <charset val="134"/>
      </rPr>
      <t xml:space="preserve">崇左凭祥市第二中心机房-OLT007-HW-MA5800-X17 OLTIP=10.141.136.10 0/2/14 </t>
    </r>
    <r>
      <rPr>
        <sz val="9"/>
        <color rgb="FFFF0000"/>
        <rFont val="宋体"/>
        <charset val="134"/>
      </rPr>
      <t>二级箱故障21</t>
    </r>
  </si>
  <si>
    <t>广西崇左扶绥县中东镇九和村渌吝屯</t>
  </si>
  <si>
    <t>崇左扶绥县中东镇基站-OLT002-  172.27.215.10   0/1/15   0/4/3</t>
  </si>
  <si>
    <t>岜陈拉远~中东2光路恢复，故障原因：光缆被砍，出库材料：接头盒一个光缆20米</t>
  </si>
  <si>
    <r>
      <rPr>
        <sz val="9"/>
        <color rgb="FF000000"/>
        <rFont val="宋体"/>
        <charset val="134"/>
      </rPr>
      <t xml:space="preserve">崇左凭祥市中心机房-OLT002-HW-MA5680T  OLTIP=172.27.178.10  0-6-5 </t>
    </r>
    <r>
      <rPr>
        <sz val="9"/>
        <color rgb="FFFF0000"/>
        <rFont val="宋体"/>
        <charset val="134"/>
      </rPr>
      <t>待迁改</t>
    </r>
  </si>
  <si>
    <t>凭祥板南一级箱被拆，施工队移箱子后恢复。
2021/5/8 09:27： 李海宾反馈：凭祥3单都是迁改</t>
  </si>
  <si>
    <t>扶绥南密开发区，扶绥祥和新城小区，扶绥大景城小区</t>
  </si>
  <si>
    <t>崇左扶绥宏源大景城机房-OLT003-  10.141.34.10  0/3/12  （0/4/0~0/4/8）0/4/15      0/5/2  0/5/3   0/5/5    0/5/6  0/8/4  0/8/5  0/8/1  0/8/12 0/8/13   崇左扶绥宏源大景城机房-OLT002  172.27.175.10  0/2/6   0/12/3  0/16/7 崇左扶绥宏源大景城机房-OLT004   0/4/0  0/4/1 0/4/3 0/4/4  0/4/5  0/4/11</t>
  </si>
  <si>
    <t> 扶绥大景城小区门口搞绿化，挖断144芯光缆</t>
  </si>
  <si>
    <t>崇左大新县全茗镇顿周村那上屯</t>
  </si>
  <si>
    <t>崇左大新县全茗基站-OLT002-HW-MA5683T OLTIP=172.27.225.10 0-1-13</t>
  </si>
  <si>
    <t>崇左大新县全茗镇全茗营恩屯、全茗街道、土湖街街道、顿周村全茗那孔屯、那柳屯、那下屯、顿周村教学点(明厨亮灶)(企业宽带)</t>
  </si>
  <si>
    <t>崇左大新县全茗镇-OLT001-HW-MA5683T OLTIP=172.27.55.10 0-1-7 0-5-11 0-5-12</t>
  </si>
  <si>
    <t>崇左扶绥县岜盆乡芭盆街岜盆中心小学新校区</t>
  </si>
  <si>
    <t>崇左扶绥县岜盆基站-OLT002-HW-MA5683T OLTIP=172.27.213.10 0-1-15</t>
  </si>
  <si>
    <t>一级箱到岜盆营业厅总箱在用芯断跳备用芯已恢复，处理人：黄斌津，吴泽文，李旭强</t>
  </si>
  <si>
    <t>崇左扶绥县扶绥中东旧县村</t>
  </si>
  <si>
    <t xml:space="preserve">崇左扶绥中东镇基站-OLT001-HW-MA5683T   172.27.60.10  0-5-0 0-5-2 </t>
  </si>
  <si>
    <t>旧县基站尾纤被咬</t>
  </si>
  <si>
    <t>崇左宁明1站-OLT004-HW-MA5800-X17 OLTIP=10.141.130.10 0-4-5</t>
  </si>
  <si>
    <t>东麟01GJ在用尾纤被老鼠咬</t>
  </si>
  <si>
    <t>广西崇左凭祥市凭祥市市区狮子山路凭祥海关小区</t>
  </si>
  <si>
    <t xml:space="preserve">崇左市凭祥综合楼机房-OLT001-HW-5800-X17  OLTIP=10.141.69.10 0-4-14  </t>
  </si>
  <si>
    <t>2021/5/9 08:58  0-4-15恢复
2021/5/8 09:27： 李海宾反馈：凭祥3单都是迁改
2021/5/9 17:26跨公路杆被扯断，施工队改路由迁改恢复。</t>
  </si>
  <si>
    <t>凭祥市市区狮子山路凭祥海关小区</t>
  </si>
  <si>
    <r>
      <rPr>
        <sz val="9"/>
        <color rgb="FF000000"/>
        <rFont val="宋体"/>
        <charset val="134"/>
      </rPr>
      <t xml:space="preserve">崇左市凭祥综合楼机房-OLT001-HW-5800-X17 OLTIP=10.141.69.10 0-4-14 </t>
    </r>
    <r>
      <rPr>
        <sz val="9"/>
        <color rgb="FFFF0000"/>
        <rFont val="宋体"/>
        <charset val="134"/>
      </rPr>
      <t>二级箱故障3</t>
    </r>
  </si>
  <si>
    <t>凭祥综合楼机房olt001 0/4/14 海关小区故障处理，1栋2单元二级-一级在用第一芯法兰头坏，更换一个恢复，处理人：韦益祥，黄祥，李海宾。</t>
  </si>
  <si>
    <t>崇左宁明县县城北麟街宁明北麟街</t>
  </si>
  <si>
    <t>崇左宁明派阳小学-OLT003-HW-5800-X17  OLTIP=10.141.74.10    0-2-14</t>
  </si>
  <si>
    <t>东麟01GJ老鼠咬,弱光重新跳了东麟GJ至兴远GJ</t>
  </si>
  <si>
    <t>崇左天等县上映乡西北村里坭屯、天本屯</t>
  </si>
  <si>
    <t>崇左天等县上映乡上映新乡镇机房-OLT002-HW-MA5800-X17 OLTIP=10.141.98.10 0-1-6</t>
  </si>
  <si>
    <t>平典基站至里坭屯直放站原主纤蕊不通跳至第4蕊后恢复。处理人:黄泽鑫、黄英忠、黄柯富、赵勤华。</t>
  </si>
  <si>
    <t>崇左宁明县爱店镇堪爱村那垌屯</t>
  </si>
  <si>
    <t>崇左宁明县峙浪基站-OLT001-HW-MA5683T  OLTIP=172.27.96.10   0-0-5</t>
  </si>
  <si>
    <t>那垌FDD900至那垌48分纤箱在用纤芯断，跳纤恢复，施工人员:黄俊杰，蒙军</t>
  </si>
  <si>
    <t>崇左天等县小山村陕西黎明建设工程有限公司</t>
  </si>
  <si>
    <t>崇左天等县小山乡街二队北街39号基站-OLT001-HW-MA5680T   OLTIP=172.27.192.10   0-6-6</t>
  </si>
  <si>
    <t>总箱光缆被车挂断，抽余缆熔纤后恢复
处理人，黄柯富，黄泽鑫，黄英忠，赵勤华</t>
  </si>
  <si>
    <t>崇左天等县进结镇茴利村上集屯、六零屯</t>
  </si>
  <si>
    <t>崇左天等县进结基站-OLT001-HW-MA5683T OLTIP=172.27.35.10 0-5-6</t>
  </si>
  <si>
    <t>进结基站-茴利基站，光缆被枪打伤，迁改施工队放缆割接后恢复  2021-5-9 20:42:46
2021/5/8 10:49 黄英忠:进结基站OLT1套5槽6掉口：茴利基站至进结基站主芯备用都不通无法跳纤（茴利基站出局9.07公里）请转传输处理
2021/5/9 17:16 口起来了，但只有一个猫在线  传输冯佳龙反馈：六零屯村民反馈一级箱—二级箱光缆断了，转铁通处理。</t>
  </si>
  <si>
    <t>崇左宁明县南华街道</t>
  </si>
  <si>
    <t>崇左宁明1站-OLT001-HW-MA5683T OLTIP=172.27.23.10  0-4-4</t>
  </si>
  <si>
    <t>宁明1站至新宁01GJ在用纤芯损耗大，跳纤恢复</t>
  </si>
  <si>
    <t>崇左扶绥县渠旧镇三合村三合村一带民房、三合屯、渠思屯</t>
  </si>
  <si>
    <r>
      <rPr>
        <sz val="9"/>
        <color rgb="FF000000"/>
        <rFont val="宋体"/>
        <charset val="134"/>
      </rPr>
      <t xml:space="preserve">崇左扶绥县渠旧镇渠旧新乡镇机房-OLT001-HW-MA5800-X17  OLTIP=10.141.114.10  </t>
    </r>
    <r>
      <rPr>
        <sz val="9"/>
        <color rgb="FFED7D31"/>
        <rFont val="宋体"/>
        <charset val="134"/>
      </rPr>
      <t>0-2-11 0-2-12</t>
    </r>
    <r>
      <rPr>
        <sz val="9"/>
        <color rgb="FF000000"/>
        <rFont val="宋体"/>
        <charset val="134"/>
      </rPr>
      <t xml:space="preserve"> 0-2-13 0-2-14 </t>
    </r>
    <r>
      <rPr>
        <sz val="9"/>
        <color rgb="FFED7D31"/>
        <rFont val="宋体"/>
        <charset val="134"/>
      </rPr>
      <t>0-2-15</t>
    </r>
    <r>
      <rPr>
        <sz val="9"/>
        <color rgb="FF000000"/>
        <rFont val="宋体"/>
        <charset val="134"/>
      </rPr>
      <t xml:space="preserve"> 0-3-0 0-3-10</t>
    </r>
  </si>
  <si>
    <t>三合~三合总箱，三合基站尾纤损耗大</t>
  </si>
  <si>
    <t>崇左宁明县城中镇耀达村岜栾屯</t>
  </si>
  <si>
    <t>崇左宁明县花山攀龙基站-OLT001-HW-MA5608T  OLTIP=10.141.18.10 0-0-12</t>
  </si>
  <si>
    <t>2021/5/9 09:59  宁明攀龙OLT至花山2站出局780米处在用纤芯断，请转传输处理  2021/5/10 20:51 光缆打折</t>
  </si>
  <si>
    <t>崇左凭祥市市区南大路凭祥板必屯</t>
  </si>
  <si>
    <t>崇左凭祥市中心机房-OLT002-HW-MA5680T OLTIP=172.27.178.10 0-7-5</t>
  </si>
  <si>
    <t>凭祥市中心机房olt002-0/7/5，板必屯，新南td-板必lte在用纤芯1-12第10芯尾纤在新南td损坏，重新更换一条圆转圆后恢复，处理人韦益祥，黄祥，李海宾。</t>
  </si>
  <si>
    <t>崇左龙州县水口镇罗回村水口板合屯</t>
  </si>
  <si>
    <t>崇左龙州水口镇-OLT001-HW-MA5683T  OLTIP=172.27.31.10  0-1-1</t>
  </si>
  <si>
    <t>埂宜基站至埂宜96分纤箱，尾纤打折</t>
  </si>
  <si>
    <t>崇左天等县小山乡龙桥村小山贺屯</t>
  </si>
  <si>
    <t>崇左天等县小山乡街二队北街39号基站-OLT001-HW-MA5680T OLTIP=172.27.192.10 0-4-7</t>
  </si>
  <si>
    <t>崇左扶绥县县城扶绥丽园广场、永华街、永宁路中段</t>
  </si>
  <si>
    <t xml:space="preserve">崇左扶绥中心机房-OLT005-HW-MA5800-X17  OLTIP=10.141.35.10  0-4-4 </t>
  </si>
  <si>
    <t>崇左江州区驮卢镇渠邦村驮卢镇渠邦村姑姜屯</t>
  </si>
  <si>
    <t xml:space="preserve">崇左江州区驮卢驮目基站-OLT001-HW-MA5683T OLTIP=172.27.197.10 0-0-0 0-0-1 </t>
  </si>
  <si>
    <t>渠邦至姑姜光缆下垂被砍</t>
  </si>
  <si>
    <t>崇左天等县进结镇高州村下荣屯、爱乐村古显屯、龙得屯、谷岭屯</t>
  </si>
  <si>
    <r>
      <rPr>
        <sz val="9"/>
        <color rgb="FF000000"/>
        <rFont val="宋体"/>
        <charset val="134"/>
      </rPr>
      <t xml:space="preserve">崇左天等县进结基站-OLT002-HW-MA5800-X17  OLTIP=10.141.8.10  0-3-1 0-3-2 0-3-3 0-3-4  </t>
    </r>
    <r>
      <rPr>
        <sz val="9"/>
        <color rgb="FFFF0000"/>
        <rFont val="宋体"/>
        <charset val="134"/>
      </rPr>
      <t>待迁改</t>
    </r>
  </si>
  <si>
    <t>2021/5/8 12:55  冯佳龙反馈  ：进结基站OLT1套5槽6掉口：茴利基站至进结基站主芯备用都不通无法跳纤（茴利基站出局9.07公里）
2021/5/9 17:12光缆被枪打伤，迁改割接后恢复。进结基站—茴利基站</t>
  </si>
  <si>
    <t>崇左扶绥县东门镇江边基站-OLT001-HW-MA5608T  OLTIP=10.141.4.10  0-0-5</t>
  </si>
  <si>
    <t>故障原因:驮达村1级箱至派吉1级箱在用芯断
处理过程:跳备用芯恢复</t>
  </si>
  <si>
    <t>崇左龙州县八角乡陇均村陇助屯、陇内屯、那冬屯</t>
  </si>
  <si>
    <t>崇左龙州八角乡-OLT001-HW-MA5683T OLTIP=172.27.86.10 0-5-3 0-4-8</t>
  </si>
  <si>
    <t>陇均至龙助光缆被人砍</t>
  </si>
  <si>
    <t>崇左天等县福新乡黎亮村陇林一屯</t>
  </si>
  <si>
    <t>崇左天等县松山基站-OLT001-HW-MA5683T OLTIP=172.27.159.10 0-4-14</t>
  </si>
  <si>
    <t>属地师傅在那边装机，碰到尾纤了，让他们处理好后恢复</t>
  </si>
  <si>
    <t>崇左江州区太平镇宜村村崇左太平雁楼屯、果线屯、陇罗屯</t>
  </si>
  <si>
    <t>崇左江州区理工学院1站-OLT001-HW-MA5680T  OLTIP=172.27.129.10 0-1-4 0-4-5 0-8-7 0-4-0</t>
  </si>
  <si>
    <t> 理工3至逐远基站直埋光缆被锄断，布放光缆20米熔纤恢复</t>
  </si>
  <si>
    <t xml:space="preserve">崇左江州区濑湍镇叫城村新坡屯 </t>
  </si>
  <si>
    <t xml:space="preserve">崇左江州区驮卢镇岑豆基站-OLT001-HW-MA5683T   172.27.165.10   0-1-6  0-1-7  0-1-8  </t>
  </si>
  <si>
    <t>旧坡1级箱至新坡1级箱光缆被村民剪断，布放80米光缆熔纤恢复</t>
  </si>
  <si>
    <t>崇左大新县大新养利中路水利局</t>
  </si>
  <si>
    <t xml:space="preserve">崇左大新县第二节点机房-OLT002-HW-MA5800-X17    10.141.40.10     0-7-11 </t>
  </si>
  <si>
    <t>桃城二小旁GJ至养利路02GJ跳纤至新法兰盘第7芯恢复
处理人：许蒙包、黎元洪、梁宏杰、林艺强</t>
  </si>
  <si>
    <t>崇左扶绥县山圩镇322国道新奥能源发展有限公司企业宽带</t>
  </si>
  <si>
    <t>崇左扶绥县山圩基站-OLT002-HW-MA5800-X17 OLTIP=10.141.6.10 0-3-2</t>
  </si>
  <si>
    <t>新奥能源有限公司掉口。一级箱至二级箱主缆断，重新熔接恢复。施工人：凌玉国，吴泽文，黄斌津</t>
  </si>
  <si>
    <t>崇左龙州县龙州下冻两庄村，那刊屯，洞埠村噤傍屯</t>
  </si>
  <si>
    <t>崇左龙州县下冻镇-OLT001-HW-MA5683T 172.27.43.10   0-2-5 0-2-15 0-4-9 0-4-10</t>
  </si>
  <si>
    <t>下冻至逐助光缆掉地被压断</t>
  </si>
  <si>
    <t>崇左龙州县上降乡鸭水村上降板叫屯</t>
  </si>
  <si>
    <t>崇左龙州县鸭水电厂基站-OLT001-HW-MA5800-X7 OLTIP=10.141.11.10  0-1-6</t>
  </si>
  <si>
    <t>故障原因：鸭水电厂基站至板叫屯96分纤箱在用第1芯断，跳纤至第5芯恢复。处理人：黄建、唐廷丰、陆洁伟</t>
  </si>
  <si>
    <t>崇左大新县那岭乡大新上沫屯</t>
  </si>
  <si>
    <t>崇左大新恩城乡-OLT001-HW-MA5683T OLTIP=172.27.98.10 0-2-1</t>
  </si>
  <si>
    <t>如龙基站至龙贺基站䅉缆被钩机挖断，大新恩城OLT001  0/2/1下带那岭上沐屯宽带，配合传输熔纤恢复</t>
  </si>
  <si>
    <t>崇左扶绥县渠旧镇三合村扶绥渠旧渠陇屯</t>
  </si>
  <si>
    <r>
      <rPr>
        <sz val="9"/>
        <color rgb="FF000000"/>
        <rFont val="宋体"/>
        <charset val="134"/>
      </rPr>
      <t xml:space="preserve">崇左市扶绥县渠芦基站-OLT001-HW-MA5608T OLTIP=172.27.186.10 0-0-6 </t>
    </r>
    <r>
      <rPr>
        <sz val="9"/>
        <color rgb="FFFF0000"/>
        <rFont val="宋体"/>
        <charset val="134"/>
      </rPr>
      <t>二级箱故障17</t>
    </r>
  </si>
  <si>
    <t>故障原因，总箱到小箱48芯跨路光缆被车拉断，
处理，布放余缆熔接48芯恢复
施工人:凌玉国，李旭强，黄斌津，吴泽文</t>
  </si>
  <si>
    <t>扶绥县山圩街道</t>
  </si>
  <si>
    <r>
      <rPr>
        <sz val="9"/>
        <color rgb="FF000000"/>
        <rFont val="宋体"/>
        <charset val="134"/>
      </rPr>
      <t xml:space="preserve">崇左扶绥山圩镇-OLT001-HW-MA5683T OLTIP=172.27.59.10 0-1-0 </t>
    </r>
    <r>
      <rPr>
        <sz val="9"/>
        <color rgb="FFFF0000"/>
        <rFont val="宋体"/>
        <charset val="134"/>
      </rPr>
      <t>二级箱故障3</t>
    </r>
  </si>
  <si>
    <t>二级箱法兰盘纤芯断完，重新成端恢复。</t>
  </si>
  <si>
    <t>崇左大新县全茗镇全茗社区全茗那弄屯</t>
  </si>
  <si>
    <t>崇左大新县全茗镇-OLT001-HW-MA5683T OLTIP=172.27.55.10 0-5-13</t>
  </si>
  <si>
    <t>崇左天等县上映乡温江村村部、腾屯</t>
  </si>
  <si>
    <t>崇左大新县土湖-OLT001-HW-MA5683T OLTIP=172.27.88.10  0-3-4 0-3-5</t>
  </si>
  <si>
    <t>温江小学总箱～温江基站接头盒断芯，重新熔纤恢复</t>
  </si>
  <si>
    <t>崇左天等县上映乡平典村陇勒屯</t>
  </si>
  <si>
    <t>崇左天等县上映乡上映新乡镇机房-OLT002-HW-MA5800-X17 OLTIP=10.141.98.10 0-1-13</t>
  </si>
  <si>
    <t>2021/5/7 17:24 黄英忠：上映基站至仙人桥基站主芯23芯上映基站出局5.5公里备用芯不通转传输吧  
2021/5/10 14:37 仙人桥基站出局570米光缆被咬，迁改后恢复。上映基站—仙人桥基站</t>
  </si>
  <si>
    <t>崇左宁明县那楠乡古优村念关屯、谋良屯</t>
  </si>
  <si>
    <t>崇左宁明那楠乡那楠19K基站-OLT001-HW-MA5800-X7  OLTIP=10.141.53.10 0-1-0 0-2-1</t>
  </si>
  <si>
    <t>接头盒纤芯老化</t>
  </si>
  <si>
    <t>崇左江州区那隆镇仁里村那稳屯</t>
  </si>
  <si>
    <t>崇左江州区那隆镇那隆基站-OLT002-HW-MA5800-X17  OLTIP=10.141.94.10  0-1-8</t>
  </si>
  <si>
    <t>岜院1级箱至那问1级箱光缆被砍树扯断，放缆120米熔接恢复
2021/5/8 11:10传输光缆断导致，那稳一级箱出局0.413公里处断，请转交传输处理，处理人  何培锋  梁东恒</t>
  </si>
  <si>
    <t>崇左江州区江州区城区沿山社区沿山路</t>
  </si>
  <si>
    <t>江州污水处理厂LTE基站-OLT001-HW-MA5800-X17  OLTIP=10.141.90.10 0-1-1</t>
  </si>
  <si>
    <t>城东居民小区一级箱至左江休闲城LTE在用纤芯断导致，跳纤后恢复，处理人  何培锋  梁东恒</t>
  </si>
  <si>
    <t>崇左天等县上映乡亮钦村大亮屯</t>
  </si>
  <si>
    <t>崇左天等县上映乡1-OLT001-HW-MA5683T  172.27.22.10  0-4-11</t>
  </si>
  <si>
    <t>下带亮钦大亮宽带：上映基站更换尾纤处理后理恢复。处理人：黄泽鑫，黄英忠，赵勤华，黄柯富</t>
  </si>
  <si>
    <t>崇左宁明县峙浪乡边防派出所</t>
  </si>
  <si>
    <t>崇左宁明县峙浪新机房-OLT001-HW-MA5800-X7 OLTIP=10.141.38.10 0-1-2</t>
  </si>
  <si>
    <t>整治施工队在施工，割接光缆</t>
  </si>
  <si>
    <t>崇左天等县东平镇南务村天等东平农宁屯</t>
  </si>
  <si>
    <t xml:space="preserve">崇左天等宁干机房-OLT002-HW-MA5680T OLTIP=172.27.212.10 0-1-2 </t>
  </si>
  <si>
    <t>光缆被车刮断重新熔接恢复   2021-5-8 19:14:37
2021-5-8 18:49:43  0-1-3 0-2-3 0-2-10 恢复</t>
  </si>
  <si>
    <t>崇左扶绥县扶岜村柳桥镇广西驮英灌区驮英东干渠工程企业宽带</t>
  </si>
  <si>
    <t>崇左扶绥县柳桥西长基站-OLT001-HW-MA5800-X17 OLTIP=10.141.1.10  0-2-6小微</t>
  </si>
  <si>
    <t xml:space="preserve">崇左扶绥县中东镇九和村  、那淋屯、潭关屯  </t>
  </si>
  <si>
    <t>崇左扶绥县中东镇基站-OLT002-HW-MA5680T   OLTIP=172.27.215.10   0-1-4  0-1-5  0-1-6</t>
  </si>
  <si>
    <t>广西崇左天等县进结镇爱乐村考屯</t>
  </si>
  <si>
    <t xml:space="preserve">崇左天等县进结基站-OLT002-HW-MA5800-X17   10.141.8.10  0-2-5  </t>
  </si>
  <si>
    <t>爱乐基站至考屯总箱跳纤处理恢复：处理人：黄泽鑫黄英忠黄柯富赵勤华</t>
  </si>
  <si>
    <t>崇左凭祥市夏石镇新鸣村弄忍屯、岜本屯</t>
  </si>
  <si>
    <r>
      <rPr>
        <sz val="9"/>
        <color rgb="FF000000"/>
        <rFont val="宋体"/>
        <charset val="134"/>
      </rPr>
      <t xml:space="preserve">崇左凭祥市上石镇-OLT001-HW-MA5683T LOTIP：172.27.21.10  0-2-14  </t>
    </r>
    <r>
      <rPr>
        <sz val="9"/>
        <color rgb="FFFF0000"/>
        <rFont val="宋体"/>
        <charset val="134"/>
      </rPr>
      <t xml:space="preserve"> 弱光</t>
    </r>
  </si>
  <si>
    <t>崇左江州区板利乡渠麻村柳白屯</t>
  </si>
  <si>
    <t>崇左江州区板利乡-OLT001-HW-MA5683T OLTIP=172.27.19.10 0-4-15 0-4-14</t>
  </si>
  <si>
    <t>故障段落，柳白一级至渠麻基站,故障原因，接头盒脱落</t>
  </si>
  <si>
    <t>崇左天等县把荷乡那样村紫二屯</t>
  </si>
  <si>
    <t>崇左天等把荷那样LTE基站-OLT001-HW-MA5800-X7  OLTIP=10.141.83.10 0-1-1 0-1-2</t>
  </si>
  <si>
    <t>施工队安装PON拉远设备，安装好后恢复。</t>
  </si>
  <si>
    <t>崇左江州区太平镇马安村下陇罗屯、雁楼屯</t>
  </si>
  <si>
    <t xml:space="preserve">左江州区理工学院1站-OLT001-HW-MA5680T OLTIP=172.27.129.10 0-1-3 0-8-2 </t>
  </si>
  <si>
    <t>理工3至逐远基站直埋光缆被锄断，布放光缆20米熔纤恢复</t>
  </si>
  <si>
    <t xml:space="preserve">崇左扶绥县柳桥西长基站-OLT001-HW-MA5800-X17  10.141.1.10    0-1-9  </t>
  </si>
  <si>
    <t xml:space="preserve">2021/5/10 17:10   坡利总箱～坡淡总箱，光缆被砍 
2021/5/8 09:17  李旭强:0-1-9掉口，坡淡总箱到坡利总箱，1-12芯在用第3芯断于1030米，其它备用芯断于488米，无备用纤芯跳，需要传输修复。
处理人:李旭强，凌玉国，黄斌津，吴泽文
</t>
  </si>
  <si>
    <t>崇左扶绥县东罗镇岜羊村逐荣屯</t>
  </si>
  <si>
    <t xml:space="preserve">崇左扶绥县岜楼基站-OLT001-HW-MA5683T     172.27.190.10   0-2-1  </t>
  </si>
  <si>
    <t>岜羊基站至逐荣基站在用纤芯断，跳备用纤芯恢复。
施工人：凌玉国，吴泽文，黄斌津</t>
  </si>
  <si>
    <t>崇左扶绥县岜盆乡那坡村公路养护中心平房</t>
  </si>
  <si>
    <t>崇左扶绥县岜盆乡那坡基站-OLT001-HW-MA5800-X7 OLTIP=172.27.239.10 0-3-4</t>
  </si>
  <si>
    <t>故障原因:那坡基站至岑那基站在用芯断
处理过程:跳备用芯恢复
处理人:韦彩广，李红川，马干睿</t>
  </si>
  <si>
    <t>广西崇左宁明县亭亮乡立新村更防屯、陇佛屯、立新屯、亭亮镇立新村组织部</t>
  </si>
  <si>
    <t>崇左宁明亭亮乡亭亮陇扣基站-OLT001-HW-MA5800-X7  OLTIP=10.141.51.10  0-1-10 0-1-12 0-1-13 0-1-14 0-1-15 0-2-4</t>
  </si>
  <si>
    <t>停电引起，已自动恢复</t>
  </si>
  <si>
    <t>龙头olt001－0/1/2敢琶屯掉口
故障原因:2级箱至1级箱光缆断，市政施工挖断旧杆路，导致附挂光缆断
处理过程:布放250米光缆，临时代通
该故障点需要迁改
处理人:韦彩广，李红川，马干睿</t>
  </si>
  <si>
    <t>崇左龙州县响水鸣凤村</t>
  </si>
  <si>
    <t>崇左龙州响水镇-OLT001-HW-MA5683T  OLTIP=172.27.32.10 0-1-0</t>
  </si>
  <si>
    <t>故障原因：驮棉基站尾纤被老鼠咬断，更换尾纤恢复。处理人：黄建、唐廷丰、符技龙    2021/5/9 13:24:51   0-1-0  25至26左右有点弱光，黄建：好的纤芯了，没纤芯跳了</t>
  </si>
  <si>
    <t>崇左宁明县县城明阳街</t>
  </si>
  <si>
    <t>崇左宁明二节点机房-OLT002-HW-MA5800-X17 OLTIP=10.141.22.10 0-12-7</t>
  </si>
  <si>
    <t>二节点机房至明阳03GJ在用纤芯断，跳纤恢复，施工人员:黄俊杰，蒙军</t>
  </si>
  <si>
    <t xml:space="preserve">崇左宁明县寨密屯
</t>
  </si>
  <si>
    <r>
      <rPr>
        <sz val="9"/>
        <color rgb="FF000000"/>
        <rFont val="宋体"/>
        <charset val="134"/>
      </rPr>
      <t xml:space="preserve">崇左宁明二节点机房-OLT002-HW-MA5800-X17/OLTIP=10.141.22.10 0-6-3  </t>
    </r>
    <r>
      <rPr>
        <sz val="9"/>
        <color rgb="FFFF0000"/>
        <rFont val="宋体"/>
        <charset val="134"/>
      </rPr>
      <t>二级箱故障 8</t>
    </r>
  </si>
  <si>
    <t>二级箱在用纤芯损耗大，跳纤恢复</t>
  </si>
  <si>
    <t>崇左扶绥县中东镇四新村岩院屯</t>
  </si>
  <si>
    <t>崇左扶绥县中东镇基站-OLT002-HW-MA5680T OLTIP=172.27.215.10 0-3-4</t>
  </si>
  <si>
    <t>故障原因:那浪基站至三哨GJ在用芯断
处理过程:跳备用芯恢复
处理人:韦彩广，李红川，马干睿</t>
  </si>
  <si>
    <t>崇左天等县上映乡佩光村洞屯</t>
  </si>
  <si>
    <t>崇左天等县上映乡上映新乡镇机房-OLT002-HW-MA5800-X17 OLTIP=10.141.98.10 0-3-0</t>
  </si>
  <si>
    <t>上映新乡镇机房至上映基站原主纤蕊不通，跳至37至48蕊第1蕊后恢复。处理人:黄英忠、黄泽鑫、赵勤华。</t>
  </si>
  <si>
    <t>崇左宁明县那楠乡岽站村旧岽力</t>
  </si>
  <si>
    <t>崇左宁明县那楠乡新机房-OLT001-HW-MA5800-X17 OLTIP=10.141.37.10 0-1-8</t>
  </si>
  <si>
    <t>那楠基站至岽力基站光缆断</t>
  </si>
  <si>
    <t>崇左江州区太平镇卜寨村逐远屯</t>
  </si>
  <si>
    <t>崇左江州区理工学院1站-OLT001-HW-MA5680T OLTIP=172.27.129.10 0-8-5</t>
  </si>
  <si>
    <t>下带逐远屯宽带是卜寨基站在用纤芯法兰头损坏导致，更换法兰头后恢复，处理人  梁东恒  何培锋</t>
  </si>
  <si>
    <t>崇左天等县天等进结逢留屯</t>
  </si>
  <si>
    <t>崇左天等县进结基站-OLT001-HW-MA5683T/OLTIP=172.27.35.10  0-5-14</t>
  </si>
  <si>
    <t>进结基站—逢留基站、村民进山开路勾机碰到光缆。  2021/5/8 12:42 黄英忠:进结基站OLT1套5槽14掉口：逢留LTE基站至进结基站主芯备用都不通无法跳纤（逢留LTE基站出局0.807公里）请转传输处理吧！
2021/5/9 17:12光缆被枪打伤，迁改割接后恢复。进结基站—茴利基站</t>
  </si>
  <si>
    <t>崇左扶绥县扶绥柳桥东浦屯</t>
  </si>
  <si>
    <r>
      <rPr>
        <sz val="9"/>
        <color rgb="FF000000"/>
        <rFont val="宋体"/>
        <charset val="134"/>
      </rPr>
      <t xml:space="preserve">崇左扶绥县柳桥西长基站-OLT001-HW-MA5800-X17   OLTIP=10.141.1.10  0-2-2 </t>
    </r>
    <r>
      <rPr>
        <sz val="9"/>
        <color rgb="FFFF0000"/>
        <rFont val="宋体"/>
        <charset val="134"/>
      </rPr>
      <t xml:space="preserve"> </t>
    </r>
  </si>
  <si>
    <t>2021-5-9 20:30:37   0-2-2   口起了 但是就一个猫起。
岜珑基站到东浦基站在用第12芯打折严重，无备用纤芯跳，需传输修复。
处理人:凌玉国，黄斌津，吴泽文
2021/5/10 13:40 岜陇基站～东浦拉远，直埋被水冲断</t>
  </si>
  <si>
    <t>崇左市江州区江南路百家惠超市片区</t>
  </si>
  <si>
    <t>崇左江州区东城国际基站-OLT002-HW-MA5800-X17  OLTIP=10.141.30.10 0-4-2</t>
  </si>
  <si>
    <t>是江南02光交再用纤芯法兰头损坏导致，更换法兰头后恢复。处理人:冯善斌，何培锋，梁东恒</t>
  </si>
  <si>
    <t>崇左宁明县爱店镇堪爱村板辛屯 、板包屯</t>
  </si>
  <si>
    <t>崇左宁明县峙浪基站-OLT001-HW-MA5683T OLTIP=172.27.96.10  0-3-7</t>
  </si>
  <si>
    <t>公母山至板辛基站光缆断</t>
  </si>
  <si>
    <t xml:space="preserve">崇左凭祥市夏石镇丰乐村小区板弄屯
</t>
  </si>
  <si>
    <t>崇左凭祥夏石基站-OLT002-HW-MA5680T/OLTIP=172.27.195.10   0-5-3</t>
  </si>
  <si>
    <t>恒宇水泥厂至丰乐，在用纤芯接头盒断纤    2021/5/9 10:55 凭祥夏石olt002-0/5/3，更土屯，恒宇水泥厂-丰乐基站在用纤芯1-12第8芯断，无备用手机纤芯跳麻烦帮转传输一下</t>
  </si>
  <si>
    <t>崇左江州区城区环城东路末段崇左城市职业学院学生宿舍5栋</t>
  </si>
  <si>
    <t xml:space="preserve">崇左江州区汇金现代城-OLT002-HW-MA5680T OLTIP=172.27.128.10 0-16-9 </t>
  </si>
  <si>
    <t>下带城职学院5栋是一级主芯断导致，热熔后恢复，处理人：王智广，覃冬冬，苏天远</t>
  </si>
  <si>
    <t>崇左龙州县逐卜乡板要村板隆屯、三合屯</t>
  </si>
  <si>
    <t>崇左市龙州县逐卜乡新汇聚机房-OLT001-HW-MA5800-X17 OLTIP=10.141.86.10  0-3-10 0-3-11</t>
  </si>
  <si>
    <t>逐卜基站出局6公里光缆掉地被砍</t>
  </si>
  <si>
    <t>崇左龙州县龙州伏止屯、叫干屯、菊功屯、板敬屯、板晓屯、那伦屯、那棒屯</t>
  </si>
  <si>
    <t>崇左龙州八角乡-OLT001-HW-MA5683T/OLTIP=172.27.86.10   0-2-6,0-3-6,0-5-5,0-5-6,0-5-11</t>
  </si>
  <si>
    <t>龙边出局150米光缆掉地被砍</t>
  </si>
  <si>
    <t>崇左凭祥市市区北环路凭祥那蓬屯</t>
  </si>
  <si>
    <r>
      <rPr>
        <sz val="9"/>
        <color rgb="FF000000"/>
        <rFont val="宋体"/>
        <charset val="134"/>
      </rPr>
      <t xml:space="preserve">崇左凭祥1站-OLT004-HW-MA5680T  OLTIP=172.27.196.10  0-7-12  </t>
    </r>
    <r>
      <rPr>
        <sz val="9"/>
        <color rgb="FFFF0000"/>
        <rFont val="宋体"/>
        <charset val="134"/>
      </rPr>
      <t>二级箱故障8</t>
    </r>
  </si>
  <si>
    <t>一级-商店后面坡顶二级箱子光缆在中间被拉竹子车搞断，重新放50米12芯光缆对接两头恢复</t>
  </si>
  <si>
    <t>崇左宁明县桐棉乡那梨村九特屯、百琴屯</t>
  </si>
  <si>
    <t>崇左宁明县桐棉乡那驮基站-OLT001-HW-MA5608T /OLTIP=172.27.161.10 0-0-9,0-0-10</t>
  </si>
  <si>
    <t>那驮百琴olt光路恢复，那驮出局2.8公里垮路被车刮断</t>
  </si>
  <si>
    <t xml:space="preserve">崇左宁明县那堪乡迁隆村东街屯  亭府屯  百驮屯  </t>
  </si>
  <si>
    <t>崇左宁明县那堪基站-OLT002-HW-MA5800-X7  OLTIP=172.27.249.10   0-2-15  0-3-0  0-3-6  0-3-11  
崇左宁明县那堪乡-OLT001-HW-MA5683T  OLTIP=172.27.44.10  0-1-6  0-1-7</t>
  </si>
  <si>
    <t>那堪-迁隆在那钱村跨路被大车刮断</t>
  </si>
  <si>
    <t>崇左扶绥县山圩镇平天村定强屯</t>
  </si>
  <si>
    <t>崇左扶绥山圩镇雷卡基站-OLT001-HW-MA5800-X7  OLTIP=172.27.155.10  0-1-10</t>
  </si>
  <si>
    <t>故障原因：那派基站到雷卡基站在用纤芯断跳备用已恢复
处理人：凌玉国。李旭强，吴泽文，黄斌津</t>
  </si>
  <si>
    <t>崇左大新县德天大道加油站区域</t>
  </si>
  <si>
    <t>崇左大新县第二节点机房-OLT001-HW-MA5680T  OLTIP=172.27.174.10   0-14-14</t>
  </si>
  <si>
    <t>故障原因：总箱尾纤打折，已处理恢复
处理人：黎元洪、梁宏杰、赵良山</t>
  </si>
  <si>
    <t>崇左江州区江州镇保安村马路屯</t>
  </si>
  <si>
    <t>崇左江州区江州1站-OLT001-HW-MA5680T   OLTIP=172.27.40.10   0-2-4</t>
  </si>
  <si>
    <t>宽带是停电导致，来电后恢复，跟进处理人：王智广，覃冬冬，苏天远</t>
  </si>
  <si>
    <t>崇左大新县龙门乡龙门街道</t>
  </si>
  <si>
    <t>崇左大新龙门2站-OLT001-HW-MA5683T  OLTIP=172.27.84.10  0-3-5</t>
  </si>
  <si>
    <t>故障原因：总箱至龙门街5号TD在用第1芯跳纤至第5芯恢复
处理人：黎元洪、梁宏杰、赵良山</t>
  </si>
  <si>
    <t>崇左江州区江州镇那么村板新屯</t>
  </si>
  <si>
    <t>崇左江州区板崇基站-OLT001-HW-MA5683T	/OLTIP=172.27.171.10	 0-1-3</t>
  </si>
  <si>
    <t>故障原因是传输光缆断导致，传输修复光缆后恢复</t>
  </si>
  <si>
    <t>崇左大新县宝圩乡板六村桥玩屯、板难屯、三良屯、板价村板统屯、板赦屯</t>
  </si>
  <si>
    <t>崇左大新县宝圩乡-OLT001-HW-MA5683T  OLTIP=172.27.42.10  0-0-6 0-1-0 0-1-7 0-2-0 0-2-1 0-2-4 0-2-5 0-2-6 0-4-2 0-4-4 0-5-5</t>
  </si>
  <si>
    <t>已询问 未见反馈</t>
  </si>
  <si>
    <t>崇左宁明县那楠乡44K开发区、念柴村念柴屯</t>
  </si>
  <si>
    <t>崇左宁明县桐棉乡基站1-OLT001-HW-MA5683T OLTIP=172.27.49.10 0-3-4</t>
  </si>
  <si>
    <t>那楠至桐棉10G环光路恢复，故障原因，那楠基站出局15公里接头盒进蚂蚁</t>
  </si>
  <si>
    <t>崇左大新县雷平镇后益村那琼屯</t>
  </si>
  <si>
    <t>崇左大新县雷平镇基站-OLT001-HW-MA5680T OLTIP=172.27.8.10 0-5-4</t>
  </si>
  <si>
    <t>故障原因:雷平2站直后益基站在用纤芯不通，在用第5芯跳至第8芯恢复
处理人:何笛照，黄伊康，黄春平，赵良山</t>
  </si>
  <si>
    <t>崇左江州区那隆镇那内村那内屯</t>
  </si>
  <si>
    <t>崇左江州区那隆镇群黎基站-OLT001-HW-MA5800-X7 OLTIP=10.141.96.10 0-2-0</t>
  </si>
  <si>
    <t>故障已自动恢复。处理人:冯善斌，梁东恒，何培锋</t>
  </si>
  <si>
    <t>崇左大新县雷平镇太平路25号雷平中军潭水电站</t>
  </si>
  <si>
    <t>崇左大新县雷平镇基站-OLT001-HW-MA5680T OLTIP=172.27.8.10 0-6-4</t>
  </si>
  <si>
    <t>故障原因:基站光模块坏，损耗大，更换恢复
处理人:何笛照，黄伊康，黄春平，赵良山</t>
  </si>
  <si>
    <t>崇左宁明县城中镇馗塘村那却屯、那荷屯</t>
  </si>
  <si>
    <t>崇左宁明县怀利基站-OLT001-HW-MA5680T  OLTIP=172.27.217.10   0-1-14 0-2-2</t>
  </si>
  <si>
    <t>那却出局600米接头断纤。</t>
  </si>
  <si>
    <t>崇左龙州县上金乡上金村石厂屯</t>
  </si>
  <si>
    <t>崇左龙州上金乡-OLT001-HW-MA5683T OLTIP=172.27.94.10 0-4-11</t>
  </si>
  <si>
    <t>故障原因：中山村委GJ至弄庙屯96分纤箱在用第3芯断，跳纤至第6芯恢复。处理人：黄建、唐廷丰、陆洁伟</t>
  </si>
  <si>
    <t>崇左宁明县城中镇馗塘村宁明县通盛建材公司</t>
  </si>
  <si>
    <t>崇左宁明县怀利基站-OLT001-HW-MA5680T OLTIP=172.27.217.10 0-2-4小微</t>
  </si>
  <si>
    <t>馗塘基站至那却基站在用纤芯断</t>
  </si>
  <si>
    <t>崇左扶绥县中东镇新灵基站-OLT001-HW-MA5608T  OLTIP=10.141.3.10 0-0-2 0-0-0</t>
  </si>
  <si>
    <t>新灵-凤凰林场砍树扯断光缆</t>
  </si>
  <si>
    <t>崇左天等县上映乡亮钦村那良屯</t>
  </si>
  <si>
    <t>崇左天等县上映乡上映新乡镇机房-OLT002-HW-MA5800-X17 OLTIP=10.141.98.10 0-1-12</t>
  </si>
  <si>
    <t>汇聚机房至上映02GJ在用纤芯不通跳纤恢复，处理人：黄英忠、赵勤华、黄泽鑫</t>
  </si>
  <si>
    <t>崇左江州区江州1站-OLT001-HW-MA5680T   OLTIP=172.27.40.10   0-4-12</t>
  </si>
  <si>
    <t>马路屯一级到江州04GJ在用纤芯断，跳新缆恢复，1-12/24第5芯</t>
  </si>
  <si>
    <t>崇左宁明县东安乡六审村琴兵屯</t>
  </si>
  <si>
    <t>崇左宁明县东安乡高头基站-OLT001-HW-MA5608T  OLTIP=172.27.247.10  0-1-3</t>
  </si>
  <si>
    <t>板脉96分纤箱至六审96分纤箱在用纤芯损耗，跳纤恢复</t>
  </si>
  <si>
    <t>崇左宁明县明江镇祥春村那律屯</t>
  </si>
  <si>
    <t>崇左宁明县明江基站-OLT002-HW-MA5680T OLTIP=172.27.219.10 0-1-2  0-1-5</t>
  </si>
  <si>
    <t>祥春分纤箱-那律分纤箱之间跨路被刮断</t>
  </si>
  <si>
    <t>崇左宁明县寨安乡立门村扣山屯</t>
  </si>
  <si>
    <t>崇左宁明县板宙基站-OLT001-HW-MA5800-X7 OLTIP=172.27.244.10 0-1-0</t>
  </si>
  <si>
    <t>故障原因:板山分纤箱出局680米处垮马路光缆断
处理结果:布放12芯光缆50米溶纤修复
处理人:周洁毅，李位军</t>
  </si>
  <si>
    <t>崇左大新县五山乡三合村常屯</t>
  </si>
  <si>
    <t>崇左大新龙门2站-OLT001-HW-MA5683T OLTIP=172.27.84.10 0-0-14</t>
  </si>
  <si>
    <t xml:space="preserve">大新龙门2站OLT001 0/0/14 常屯
故障原因：上育基站至锌矿基站杆路倒光榄断，布50米光榄熔接后恢复
处理人：黎元洪、许蒙包、林艺强
</t>
  </si>
  <si>
    <t>崇左天等县东平镇那造村、那定屯</t>
  </si>
  <si>
    <t>崇左天等县东平乡-OLT001-HW-MA5683T OLTIP=172.27.36.10 0-1-3 0-2-6</t>
  </si>
  <si>
    <t>东平矿区～那造跨路光缆被刮断。</t>
  </si>
  <si>
    <t>崇左扶绥县东门镇科园路中心小学高小部新教学楼企业宽带</t>
  </si>
  <si>
    <t>崇左扶绥县东门镇-OLT001-HW-MA5680T OLTIP=172.27.7.10 0-15-12</t>
  </si>
  <si>
    <t>市政施工挖断直埋光缆，重新熔纤恢复，处理人凌玉国，李旭强，黄斌津，吴泽文</t>
  </si>
  <si>
    <t>崇左天等县东平镇那造村干房屯、那么屯、六造屯</t>
  </si>
  <si>
    <t>崇左天等县东平乡东平新乡镇机房-OLT001-HW-MA5800-X17 OLTIP=10.141.133.10 0-2-0 0-2-4 0-2-5</t>
  </si>
  <si>
    <t>崇左大新县那岭乡岜伏村那福屯</t>
  </si>
  <si>
    <r>
      <rPr>
        <sz val="9"/>
        <color rgb="FF000000"/>
        <rFont val="宋体"/>
        <charset val="134"/>
      </rPr>
      <t>崇左大新县那岭龙贺基站-OLT001-HW-MA5800-X7  OLTIP=172.27.209.10  0-1-6</t>
    </r>
    <r>
      <rPr>
        <sz val="9"/>
        <color rgb="FFFF0000"/>
        <rFont val="宋体"/>
        <charset val="134"/>
      </rPr>
      <t xml:space="preserve">二级箱故障12 </t>
    </r>
  </si>
  <si>
    <t>一级箱纤盘被老鼠咬，重新成端恢复</t>
  </si>
  <si>
    <t>崇左凭祥市市区南山村板价屯</t>
  </si>
  <si>
    <t>崇左凭祥市中心机房-OLT002-HW-MA5680T OLTIP=172.27.178.10 0-5-15</t>
  </si>
  <si>
    <t>南大03GJ-中心机房1-12/1芯断至944米处，跳至25-36/4芯恢复</t>
  </si>
  <si>
    <t xml:space="preserve">崇左扶绥县柳桥镇坡利村坡淡屯
</t>
  </si>
  <si>
    <t xml:space="preserve">13
</t>
  </si>
  <si>
    <t>崇左扶绥县柳桥西长基站-OLT001-HW-MA5800-X17/OLTIP=10.141.1.10  0-1-10</t>
  </si>
  <si>
    <t>崇左龙州县逐卜乡崇德村伏德屯、下录屯、上宙屯、冷岜屯小区、逐卜板弄屯</t>
  </si>
  <si>
    <r>
      <rPr>
        <sz val="9"/>
        <color rgb="FF000000"/>
        <rFont val="宋体"/>
        <charset val="134"/>
      </rPr>
      <t>崇左市龙州县逐卜乡新汇聚机房-OLT001-HW-MA5800-X17/OLTIP=10.141.86.10  0-1-5</t>
    </r>
    <r>
      <rPr>
        <sz val="9"/>
        <color rgb="FFFF0000"/>
        <rFont val="宋体"/>
        <charset val="134"/>
      </rPr>
      <t>弱光 ,</t>
    </r>
    <r>
      <rPr>
        <sz val="9"/>
        <color rgb="FF000000"/>
        <rFont val="宋体"/>
        <charset val="134"/>
      </rPr>
      <t>0-2-4,0-2-5,0-2-10,0-2-13,0-2-14,0-3-8 恢复</t>
    </r>
  </si>
  <si>
    <t>,0-2-4,0-2-5,0-2-10,0-2-13,0-2-14,0-3-8   2021/5/10 17:29 恢复 板弄基站出局1公里巴凭高速施工挖断</t>
  </si>
  <si>
    <t>崇左天等县东平镇那造村那慢屯</t>
  </si>
  <si>
    <t>崇左天等县东平乡东平新乡镇机房-OLT001-HW-MA5800-X1 OLTIP=10.141.133.10 0-2-3</t>
  </si>
  <si>
    <t>传输修复光缆
东平矿区～那造跨路光缆被刮断。
处理恢复</t>
  </si>
  <si>
    <t>崇左宁明县县城桥东路街道、兴宁大道东宁明地税局宿舍</t>
  </si>
  <si>
    <t>崇左宁明中心机房-OLT002-HW-MA5800-X17 OLTIP=10.141.65.10 0-2-6</t>
  </si>
  <si>
    <t>原因是兴宁02GJ至兴宁07GJ在用纤芯断，跳纤恢复</t>
  </si>
  <si>
    <t>崇左宁明县城中镇馗塘村下街屯、上街屯</t>
  </si>
  <si>
    <t>崇左宁明县怀利基站-OLT001-HW-MA5680T/OLTIP=172.27.217.10   0-2-0,0-2-1</t>
  </si>
  <si>
    <t>崇左宁明县亭亮乡龙关村龙关屯</t>
  </si>
  <si>
    <t>崇左宁明县亭亮乡龙旺基站-OLT001-HW-MA5608T OLTIP=10.141.12.10 0-0-5</t>
  </si>
  <si>
    <t>2021/5/9 17:30宁明县龙旺OLT001  0/0/0    0/0/5  下带那浪屯，龙关屯，龙旺基站至龙关光缆问题(龙旺基站出局1.8Km处断芯)，烦转传输处理 2021/5/10 19:06跨路光缆被车刮断，一公里左右的光缆被压断、拉伤 恢复</t>
  </si>
  <si>
    <t xml:space="preserve">崇左江州区驮卢镇驮卢街
</t>
  </si>
  <si>
    <t>崇左江州区驮卢镇驮卢2基站-OLT001-HW-MA5680T /OLTIP=172.27.126.10 0-1-6</t>
  </si>
  <si>
    <t>传输光缆断，传输处理后一级收光正常，碰到停电碰口未恢复，来电后恢复
2021/5/9 14:35 驮卢2站OLT1-0/1/6掉口，下带驮卢第二小学宽带，是传输光缆断导致，小学门卫一级出局0.51公里处断，请转传输处理。处理人:冯善斌，何培锋，梁东恒</t>
  </si>
  <si>
    <t>崇左宁明县驮龙乡驮龙村浦果屯</t>
  </si>
  <si>
    <t>崇左宁明县驮龙乡-OLT001-HW-MA5683T  OLTIP=172.27.95.10   0-0-10</t>
  </si>
  <si>
    <t>新龙基站至那龙直放站光缆断</t>
  </si>
  <si>
    <t>崇左大新县雷平镇中军村浦楞屯</t>
  </si>
  <si>
    <t>崇左大新县雷平镇基站-OLT001-HW-MA5680T  OLTIP=172.27.8.10  0-12-13</t>
  </si>
  <si>
    <t>故障原因；浦楞一级箱往丈认基站测出断点在0.43公里处，且没有备用钎芯，请转传输处理 2021/5/10 14:15 梁灏：带通光缆被压断  恢复</t>
  </si>
  <si>
    <t>崇左宁明县亭亮乡龙关村那浪屯</t>
  </si>
  <si>
    <t>崇左宁明县亭亮乡龙旺基站-OLT001-HW-MA5608T OLTIP=10.141.12.10 0-0-0</t>
  </si>
  <si>
    <t>2021/5/9 17:30宁明县龙旺OLT001  0/0/0    0/0/5  下带那浪屯，龙关屯，龙旺基站至龙关光缆问题(龙旺基站出局1.8Km处断芯)，烦转传输处理  跨路光缆被车刮断，一公里左右的光缆被压断、拉伤 恢复</t>
  </si>
  <si>
    <t>崇左龙州县逐卜乡广和村伏茶屯伏隆屯、下茶屯、板克屯、板罗屯、岜降屯、岩洋屯、下额屯、叫么屯</t>
  </si>
  <si>
    <t xml:space="preserve">崇左市龙州县逐卜乡新汇聚机房-OLT001-HW-MA5800-X17  OLTIP=10.141.86.10  0-1-3   0-1-11  0-1-12   0-1-13  0-2-7  0-2-11  0-2-12   0-3-0  0-3-1  0-3-2  </t>
  </si>
  <si>
    <t>逐卜至广合高速施工剪断光缆</t>
  </si>
  <si>
    <t>崇左扶绥县昌平乡昌平村岜皮屯</t>
  </si>
  <si>
    <r>
      <rPr>
        <sz val="9"/>
        <color rgb="FF000000"/>
        <rFont val="宋体"/>
        <charset val="134"/>
      </rPr>
      <t xml:space="preserve">崇左扶绥县昌平乡-OLT001-HW-MA5683T OLTIP=172.27.79.10 0-0-5 </t>
    </r>
    <r>
      <rPr>
        <sz val="9"/>
        <color rgb="FFFF0000"/>
        <rFont val="宋体"/>
        <charset val="134"/>
      </rPr>
      <t>二级箱故障6</t>
    </r>
  </si>
  <si>
    <t>故障原因:2级箱至1级箱在用芯断
处理过程:跳备用芯恢复
处理人:韦彩广，李红川，马干睿</t>
  </si>
  <si>
    <t>崇左龙州县上龙乡弄平村弄匡屯、弄平屯</t>
  </si>
  <si>
    <t>崇左龙州县上龙乡-OLT001-HW-MA5683T  OLTIP=172.27.82.10  0-1-3  0-1-8</t>
  </si>
  <si>
    <t>上龙至弄平分纤箱光缆断</t>
  </si>
  <si>
    <t>崇左大新县雷平镇安平村新平屯、左安村冲六屯</t>
  </si>
  <si>
    <t>崇左大新县雷平镇基站-OLT001-HW-MA5680T OLTIP=172.27.8.10 0-16-0 0-3-6</t>
  </si>
  <si>
    <t>带通光缆被搞断</t>
  </si>
  <si>
    <t>崇左凭祥市市区南大路中区菜市</t>
  </si>
  <si>
    <r>
      <rPr>
        <sz val="9"/>
        <color rgb="FF000000"/>
        <rFont val="宋体"/>
        <charset val="134"/>
      </rPr>
      <t>崇左凭祥市第二中心机房-OLT006-HW-MA5800-X17  OLTIP=10.141.135.10  0-5-8</t>
    </r>
    <r>
      <rPr>
        <sz val="9"/>
        <color rgb="FFFF0000"/>
        <rFont val="宋体"/>
        <charset val="134"/>
      </rPr>
      <t>二级箱故障8</t>
    </r>
  </si>
  <si>
    <t>二级箱1比8坏家宽师傅换一个新的恢复</t>
  </si>
  <si>
    <t>分光器</t>
  </si>
  <si>
    <t>崇左大新县雷平镇左安村左安村教学点、岜零屯、骆越自驾游营地、弄宁屯、巴凑屯、弄在屯、新兴屯</t>
  </si>
  <si>
    <t>崇左大新县雷平镇基站-OLT001-HW-MA5680T  OLTIP=172.27.8.10  0-4-3  0-4-7  0-5-5  0-8-3   0-11-8  0-12-5  0-15-10  0-16-6  0-16-7    0-16-1</t>
  </si>
  <si>
    <t>故障原因:传输光缆问题，传输处理恢复  2021/5/10 13:36   黎健松：带通光缆被搞断</t>
  </si>
  <si>
    <t>崇左大新龙门乡龙门街</t>
  </si>
  <si>
    <t>崇左大新龙门2站-OLT001-HW-MA5683T OLTIP=172.27.84.10 0-3-3</t>
  </si>
  <si>
    <t>一级箱法兰头坏，更换后恢复
处理人：黎元洪、许蒙包、林艺强、梁宏杰</t>
  </si>
  <si>
    <t>宁明县派阳山林场、板棍中心小学</t>
  </si>
  <si>
    <t>崇左宁明县板棍乡基站-OLT001-HW-MA5683T/OLTIP=10.172.27.97.10  0/0/4</t>
  </si>
  <si>
    <t>崇左宁明县板棍乡基站-OLT001-HW-MA5683T/OLTIP=10.172.27.97.10  0/0/4
下带：宁明县派阳山林场、板棍中心小学
影响用户：13
故障时间：2021/5/9    17:24:09 
故障原因:大王山林场分纤出局2.7公里垮马路光缆被车刮断
处理结果:布放12芯光缆80米溶纤处理
处理人:周洁毅，李位军，周品川</t>
  </si>
  <si>
    <t>崇左凭祥市凭祥市市区三联新村二队</t>
  </si>
  <si>
    <t xml:space="preserve">崇左凭祥市第二中心机房-OLT006-HW-MA5800-X17/OLTIP=10.141.135.10  0/8/10
</t>
  </si>
  <si>
    <t>三联村委-三联基站再用纤芯1-12第5芯光衰过大，重新跳到1-12第7芯后恢复，处理人韦益祥，黄祥，李海宾。
2021/5/10 12:16  崇左凭祥市第二中心机房-OLT006-HW-MA5800-X17/OLTIP=10.141.135.10 0/7/4   
崇左凭祥1站-OLT004-HW-MA5680T  OLTIP=172.27.196.10  0-3-2  查光恢复       2021/5/10 12:33 刘国艺反馈0-8-10   一级箱收光－1.60，转家宽维护</t>
  </si>
  <si>
    <t>崇左龙州县县城塘巧村噤塘屯</t>
  </si>
  <si>
    <t>崇左龙州县下冻镇塘巧基站-OLT001-HW-MA5683T   OLTIP=172.27.134.10   0-1-15</t>
  </si>
  <si>
    <t>塘巧拉远基站至光交跨路光缆断放50米光缆熔纤恢复。处理人:雷世锋 黄渭  周星宝 农文君</t>
  </si>
  <si>
    <t>崇左江州区江州镇江州街道片区、江州街道第二人民医院区域企业宽带</t>
  </si>
  <si>
    <t>崇左江州区江州1站-OLT001-HW-MA5680T OLTIP=172.27.40.10 0-4-1</t>
  </si>
  <si>
    <t>故障原因，江州02GJ到中心小学96分纤箱24芯光缆全断，请转传输处理，02GJ出局0.2886公里断
处理人，王智广，覃冬冬</t>
  </si>
  <si>
    <t>崇左扶绥县柳桥镇坡利村坡淡屯</t>
  </si>
  <si>
    <t>崇左扶绥县柳桥西长基站-OLT001-HW-MA5800-X17   OLTIP=10.141.1.10  0-1-10</t>
  </si>
  <si>
    <t>崇左江州区罗白乡芭旦屯</t>
  </si>
  <si>
    <t>崇左江州区罗白乡-OLT001-HW-MA5683T  OLTIP=172.27.18.10 0-4-1</t>
  </si>
  <si>
    <t>罗白基站OLT  4/1掉口，下带岜旦屯宽带
故障原因，岜旦屯一级在用法兰头坏导致，更换后恢复
处理人，王智广，覃冬冬</t>
  </si>
  <si>
    <t>崇左扶绥县渠黎镇三哈村、华侨林场</t>
  </si>
  <si>
    <t>崇左扶绥渠黎镇-OLT001-HW-MA5683T  OLTIP=172.27.28.10  0-4-0 0-2-6 0-4-2 0-4-1 0-2-5</t>
  </si>
  <si>
    <t>待查 2021/5/10 17:50  核查PON口已恢复 0-2-2 2021/5/10 18:45 碧计至投资区TD基站代通光缆被人砍断 恢复</t>
  </si>
  <si>
    <t>广西崇左大新县昌明乡昌明街昌明街道内闸屯</t>
  </si>
  <si>
    <t xml:space="preserve">崇左大新县昌明乡-OLT001-HW-MA5683T   OLTIP=172.27.29.10    0-2-7  </t>
  </si>
  <si>
    <t>故障原因：一级箱至昌明社区TD在用第2芯跳纤至第7芯恢复
处理人：黎元洪、许蒙包、林艺强、梁宏杰</t>
  </si>
  <si>
    <t>崇左扶绥县中东镇四新村岜苗屯、南哨屯</t>
  </si>
  <si>
    <t>崇左扶绥县中东镇基站-OLT002-HW-MA5680T   OLTIP=172.27.215.10  0-1-1</t>
  </si>
  <si>
    <t xml:space="preserve">崇左凭祥市夏石镇那楼村夏石那其屯、那楼村那榴屯 </t>
  </si>
  <si>
    <t>崇左凭祥夏石镇-OLT001-HW-MA5683T  OLTIP=172.27.20.10 0-3-1 0-2-1  
崇左凭祥夏石基站-OLT002-HW-MA5680T  OLTIP=172.27.195.10   0-3-6 0-5-2 0-7-6</t>
  </si>
  <si>
    <t>带通光缆被刮伤
夏石镇04GJ-板坤基站</t>
  </si>
  <si>
    <t>崇左扶绥县柳桥镇西长村那埋屯</t>
  </si>
  <si>
    <t>崇左扶绥县柳桥西长基站-OLT001-HW-MA5800-X17  OLTIP=10.141.1.10 0-1-12</t>
  </si>
  <si>
    <t>崇左江州区江州镇江州镇街道片区小学附近、江州中心小学、六味饭店后面</t>
  </si>
  <si>
    <t>崇左江州区江州1站-OLT001-HW-MA5680T  OLTIP=172.27.40.10   0-1-2   0-6-15 0-14-4 0-4-0 0-12-7 0-14-5    0-3-7</t>
  </si>
  <si>
    <t>故障段落:江州02Gj至中心小学96分纤箱
故障原因:光缆被施工人员搞断</t>
  </si>
  <si>
    <t>崇左江州区板利乡-OLT001-HW-MA5683T OLTIP=172.27.19.10 0-4-15</t>
  </si>
  <si>
    <t>渠麻一柳白1级箱接头盒被扯断，重新熔纤恢复</t>
  </si>
  <si>
    <t>崇左龙州县县城龙北农场龙州卡马分场一带民房</t>
  </si>
  <si>
    <t>崇左龙州1站-OLT002-HW-MA5680T OLTIP=172.27.133.10 0-4-4</t>
  </si>
  <si>
    <t>故障原因，城北04GJ至城北06GJ纤芯断，跳纤至（1－24第6芯后恢复）处理人，周丁建，杨升，符技龙</t>
  </si>
  <si>
    <t>崇左龙州县县城龙水路龙州经济房小区</t>
  </si>
  <si>
    <t>崇左龙州中心机房-OLT002-HW-5800-X17 OLTIP=10.141.77.10 0-3-14</t>
  </si>
  <si>
    <t>故障原因，城北01GJ至国龙基站，纤芯断，跳纤至（1－24芯第24芯后恢复），处理人，周丁建，杨升，符技龙</t>
  </si>
  <si>
    <t>崇左扶绥县中东镇三哨村</t>
  </si>
  <si>
    <t>崇左扶绥县中东镇基站-OLT002-HW-MA5680T OLTIP=172.27.215.10 0-2-4</t>
  </si>
  <si>
    <t>崇左凭祥市友谊镇弄怀村友谊广东商贸城</t>
  </si>
  <si>
    <t>崇左凭祥弄怀基站-OLT001-HW-MA5683T OLTIP=172.27.107.10 0-3-3</t>
  </si>
  <si>
    <t>凭祥弄怀基站olt001-0/3/3，广东商贸城，广东商贸城基站-四方岭商店一级箱在用纤芯1-12第4芯断，重新跳到1-12第7芯后恢复，处理人韦益祥，黄祥，李海宾</t>
  </si>
  <si>
    <t>崇左江州区太平镇</t>
  </si>
  <si>
    <t>崇左江州区东城国际基站-OLT002-HW-MA5800-X17  OLTIP=10.141.30.10 0-1-14 0-5-0</t>
  </si>
  <si>
    <t>故障原因，城西01GJ传输割接导致掉口，熔接后恢复
处理人，王智广，覃冬冬</t>
  </si>
  <si>
    <t>崇左江州区城区城西路街道</t>
  </si>
  <si>
    <t>崇左江州区中心机房-OLT001-HW-MA5800-X17 OLTIP=172.27.0.10 0-4-2</t>
  </si>
  <si>
    <t>故障原因：诚西01GJ传输割接导致掉口，熔纤后恢复。
跟进处理人：王智广，覃冬冬</t>
  </si>
  <si>
    <t>龙州上龙村板丰屯</t>
  </si>
  <si>
    <t>崇左龙州县上龙乡-OLT001  172.27.82.10    0/4/4</t>
  </si>
  <si>
    <t>故障原因，上龙基站至板点基站在用纤芯断跳纤后恢复，处理人：周星宝.黄渭.农文君.雷师锋</t>
  </si>
  <si>
    <t>崇左宁明县寨安乡板墩村那郊屯</t>
  </si>
  <si>
    <t>崇左宁明县寨安乡-OLT001-HW-MA5683T  OLTIP=172.27.92.10 0-3-14  0-3-13</t>
  </si>
  <si>
    <t>崇左天等县龙茗镇东南村烟屯</t>
  </si>
  <si>
    <t>崇左天等县龙茗镇龙茗新乡镇机房-OLT001-HW-MA5800-X17  OLTIP=10.141.108.10 0-1-0</t>
  </si>
  <si>
    <t>广西崇左宁明县亭亮乡龙关村六更屯，龙关屯、渠旺屯</t>
  </si>
  <si>
    <t xml:space="preserve">崇左宁明县亭亮乡龙旺基站-OLT001-HW-MA5608T    OLTIP=10.141.12.10    0-0-15    0-0-4 </t>
  </si>
  <si>
    <t>龙旺一龙关之间光缆打折引起</t>
  </si>
  <si>
    <t>崇左凭祥市市区金象大道200米江景苑小区</t>
  </si>
  <si>
    <t>崇左凭祥市中心机房-OLT002-HW-MA5680T  OLTIP=172.27.178.10 0-8-15</t>
  </si>
  <si>
    <t>一级尾纤打折，捋顺恢复。处理人：韦益祥，黄祥，李海宾。</t>
  </si>
  <si>
    <t>崇左大新县硕龙镇岩应村</t>
  </si>
  <si>
    <t xml:space="preserve">崇左大新县硕龙镇岩应基站-OLT001-HW-MA5683T   172.27.140.10 0-1-6 </t>
  </si>
  <si>
    <t>2021/5/9 09:28 岩应基站OLT001  0/1/6下带南建项目部企业宽带，岩应基站至底屯贸易点光缆杆路被钩机挖断，请转传输         2021/5/11 14:26:15已处理恢复    故障原因：岩应至底屯边贸点至念典，水渠改道，碰断光缆</t>
  </si>
  <si>
    <t>崇左宁明县宁明岽站村板溪屯</t>
  </si>
  <si>
    <t xml:space="preserve">崇左宁明县那楠乡-OLT001-HW-MA5683T/OLTIP=172.27.63.10   0-0-2,0-4-5 </t>
  </si>
  <si>
    <t>2021/5/10 13:21 查光 0-0-2,0-4-5恢复
那楠-新岽力，北江-板烂二级路施工埋断</t>
  </si>
  <si>
    <t>崇左大新县雷平镇安民村下索屯、新东屯、弄库屯</t>
  </si>
  <si>
    <t>崇左大新雷平安平-OLT001-HW-MA5683T  OLTIP=172.27.211.10  0-0-10 0-1-5 0-1-6</t>
  </si>
  <si>
    <t>安民出局1.0公里往冬阴总箱附挂广电杆路被剪断</t>
  </si>
  <si>
    <t>广西崇左龙州县下冻镇两庄村两庄屯</t>
  </si>
  <si>
    <r>
      <rPr>
        <sz val="9"/>
        <color rgb="FF000000"/>
        <rFont val="宋体"/>
        <charset val="134"/>
      </rPr>
      <t xml:space="preserve">崇左龙州县下冻镇-OLT001-HW-MA5683T OLTIP=172.27.43.10  0-1-0 2021/5/11 19:29 恢复 </t>
    </r>
    <r>
      <rPr>
        <sz val="9"/>
        <color rgb="FFFF0000"/>
        <rFont val="宋体"/>
        <charset val="134"/>
      </rPr>
      <t>二级箱故障5</t>
    </r>
  </si>
  <si>
    <t>2021年5月11日19:31  二级箱故障5户已上线， PON口弱光
2021年5月11日19:31  黄建：现在疫情，那边封村了，不能过去处理</t>
  </si>
  <si>
    <t>崇左凭祥市上石镇马垌村板马屯界牌屯</t>
  </si>
  <si>
    <r>
      <rPr>
        <sz val="9"/>
        <color rgb="FF000000"/>
        <rFont val="宋体"/>
        <charset val="134"/>
      </rPr>
      <t>崇左凭祥市上石镇-OLT001-HW-MA5683T OLTIP=172.27.21.10  0-3-6</t>
    </r>
    <r>
      <rPr>
        <sz val="9"/>
        <color rgb="FFFF0000"/>
        <rFont val="宋体"/>
        <charset val="134"/>
      </rPr>
      <t>二级箱故障13 待迁改</t>
    </r>
  </si>
  <si>
    <t>凭祥～韦益祥反馈工程待迁改，挖高速公路弄断</t>
  </si>
  <si>
    <t xml:space="preserve">崇左宁明县北江北明村一带民房
</t>
  </si>
  <si>
    <t>崇左宁明北江乡那小基站-OLT001-HW-MA5800-X7/OLTIP=10.141.50.10  0-1-10</t>
  </si>
  <si>
    <t>2021/5/10 21:09 宁明北江OLT001  0/1/10  下带北明屯，下间基站至北明96分纤箱在用纤芯断，备用纤芯也断(北明96分纤箱出局570米处断芯)，烦转传输处理   2021/5/11 13:24 下间基站-北明分纤箱 掉地光缆被车压断 恢复</t>
  </si>
  <si>
    <t>凭祥市市区南山社区凭祥市南山万通物流园沿街企业宽带</t>
  </si>
  <si>
    <r>
      <rPr>
        <sz val="9"/>
        <color rgb="FF000000"/>
        <rFont val="宋体"/>
        <charset val="134"/>
      </rPr>
      <t>崇左凭祥中心机房-OLT001-HW-MA5680T OLTIP=172.27.5.10  0-3-5</t>
    </r>
    <r>
      <rPr>
        <sz val="9"/>
        <color rgb="FFFF0000"/>
        <rFont val="宋体"/>
        <charset val="134"/>
      </rPr>
      <t>弱光</t>
    </r>
  </si>
  <si>
    <t>2021/5/10  15:07  一级箱1二级箱在用纤芯第1芯断，重新跳到第4芯后恢复，处理人韦益祥，黄祥，李海宾。</t>
  </si>
  <si>
    <t>崇左龙州县县城城北酒厂路</t>
  </si>
  <si>
    <r>
      <rPr>
        <sz val="9"/>
        <color rgb="FF000000"/>
        <rFont val="宋体"/>
        <charset val="134"/>
      </rPr>
      <t>崇左龙州县龙州大酒店机房-OLT003-HW-5800-X17  OLTIP=10.141.58.10  0-3-8</t>
    </r>
    <r>
      <rPr>
        <sz val="9"/>
        <color rgb="FFFF0000"/>
        <rFont val="宋体"/>
        <charset val="134"/>
      </rPr>
      <t>二级箱故障5</t>
    </r>
  </si>
  <si>
    <t>故障原因：跨路光缆被刮断
处理人：杨升，符技龙，周丁建，周星宝</t>
  </si>
  <si>
    <t>崇左大新县福隆乡布陆屯、龙荣屯</t>
  </si>
  <si>
    <t>崇左大新县福隆乡福隆新乡镇机房-OLT001-HW-MA5800-X17 OLTIP=10.141.95.10  0-1-1 0-1-12</t>
  </si>
  <si>
    <t>2021/5/10 09:31  这个是新工程未验收未交维！请转工程处理，谢谢  处理人：大新陈圣文</t>
  </si>
  <si>
    <t xml:space="preserve">崇左江州区新和镇庆合村佳威建材贸易有限公司 </t>
  </si>
  <si>
    <t xml:space="preserve">崇左江州区新和糖厂基站-OLT001-HW-MA5680T    172.27.191.10    0-7-5   </t>
  </si>
  <si>
    <t>2021/5/10 13:19 新和糖厂基站-OLT001 0-7-5  掉口，下带崇左江州区新和镇庆合村佳威建材贸易有限公司 
是传输光缆断导致，佳威建材公司一级出局2.14公里处断。请转传输处理。处理人:冯善斌，黄勇，梁东恒 
故障段落:楞球一级至佳威建材GJ0001
故障原因:直埋光缆被钩机挖断</t>
  </si>
  <si>
    <t>崇左扶绥县县城白岭路前段扶绥白岭路荣景家园小区</t>
  </si>
  <si>
    <t>崇左扶绥宏源大景城机房-OLT002-HW-MA5680T OLTIP=172.27.175.10  0-8-4</t>
  </si>
  <si>
    <t>荣景家园总箱到贤士02GJ直埋主缆断，放缆熔接恢复。施工人:凌玉国，黄斌津，吴泽文</t>
  </si>
  <si>
    <t>崇左大新县昌明乡良党村昌明良党村</t>
  </si>
  <si>
    <t>崇左大新县昌明乡-OLT001-HW-MA5683T OLTIP=172.27.29.10 0-1-0</t>
  </si>
  <si>
    <t>大新昌明OLT001 0/1/0 良党屯
故障原因：一级箱至良党基站纤芯打折，已处理恢复。
些一级箱需要线箱整改
处理人：黎元洪、许蒙包、梁宏杰</t>
  </si>
  <si>
    <t>崇左扶绥县渠黎镇东园大道渠黎华侨林场嘉宝莉漆店</t>
  </si>
  <si>
    <r>
      <rPr>
        <sz val="9"/>
        <color rgb="FF000000"/>
        <rFont val="宋体"/>
        <charset val="134"/>
      </rPr>
      <t>崇左扶绥渠黎镇-OLT001-HW-MA5683T OLTIP=172.27.28.10  0-2-1</t>
    </r>
    <r>
      <rPr>
        <sz val="9"/>
        <color rgb="FFFF0000"/>
        <rFont val="宋体"/>
        <charset val="134"/>
      </rPr>
      <t>弱光</t>
    </r>
  </si>
  <si>
    <t>渠黎碧计基站尾纤打折，更换尾纤恢复，处理人，凌玉国黄斌津，吴泽文</t>
  </si>
  <si>
    <t>崇左扶绥县昌平乡联豪村一带民房</t>
  </si>
  <si>
    <r>
      <rPr>
        <sz val="9"/>
        <color rgb="FF000000"/>
        <rFont val="宋体"/>
        <charset val="134"/>
      </rPr>
      <t xml:space="preserve">崇左扶绥县昌平乡-OLT001-HW-MA5683T OLTIP=172.27.79.10 0-2-4 </t>
    </r>
    <r>
      <rPr>
        <sz val="9"/>
        <color rgb="FFFF0000"/>
        <rFont val="宋体"/>
        <charset val="134"/>
      </rPr>
      <t>二级箱故障9</t>
    </r>
  </si>
  <si>
    <t>昌平olt001－0/2/4联豪村2级故障
故障原因:2级箱至1级箱光缆附挂危房被剪断
处理过程:重新布放光缆熔接恢复</t>
  </si>
  <si>
    <t>崇左江州区驮卢镇桂润水务投资有限公司企业宽带</t>
  </si>
  <si>
    <t>崇左江州区驮卢基站-OLT001-HW-MA5680T OLTIP=172.27.13.10 0-13-8</t>
  </si>
  <si>
    <t xml:space="preserve">下带驮卢桂闰水务公司宽带，是水务公司一级到驮卢光交01光缆附挂杆路断导致，已临时抢通恢复，当前故障已上报迁改。处理人:冯善斌，何培锋，梁东恒 </t>
  </si>
  <si>
    <t>广西崇左扶绥县岜盆乡岜堪村一带民房</t>
  </si>
  <si>
    <r>
      <rPr>
        <sz val="9"/>
        <color rgb="FF000000"/>
        <rFont val="宋体"/>
        <charset val="134"/>
      </rPr>
      <t xml:space="preserve">崇左扶绥岜盆基站-OLT001-HW-MA5683 OLTIP=172.27.37.10 0-2-3 </t>
    </r>
    <r>
      <rPr>
        <sz val="9"/>
        <color rgb="FFFF0000"/>
        <rFont val="宋体"/>
        <charset val="134"/>
      </rPr>
      <t>弱光 待迁改</t>
    </r>
  </si>
  <si>
    <t>2021/5/11 11:03  2-3二级箱20（离线用户已上线，PON口弱光）
2021/5/11 11:04 吴泽文：没办法了，岜堪新村到旧村杆路倒了，只能等迁改后再处理了
2021/5/11 11:15 扶绥_lingyuguo :崇左扶绥岜盆基站-OLT001-HW-MA5683T OLTIP=172.27.37.10  0-2-3  二级箱20户，熔纤恢复，光猫已在线，岜坎新村到旧村电信杆路已倒完，待迁改，处理人凌玉国，吴泽文，黄斌津
2021/5/11 18:42 何权峰：杆倒太多了，光缆受损严重，弱光需要迁改才恢复了，先临时抢通</t>
  </si>
  <si>
    <t>凭祥市上石镇油隘村那贯屯</t>
  </si>
  <si>
    <r>
      <rPr>
        <sz val="9"/>
        <color rgb="FF000000"/>
        <rFont val="宋体"/>
        <charset val="134"/>
      </rPr>
      <t xml:space="preserve">崇左凭祥市油隘基站-OLT001-HW-MA5608T OLTIP=172.27.176.10  0/1/3 </t>
    </r>
    <r>
      <rPr>
        <sz val="9"/>
        <color rgb="FFFF0000"/>
        <rFont val="宋体"/>
        <charset val="134"/>
      </rPr>
      <t>二级箱故障6</t>
    </r>
  </si>
  <si>
    <t>油隘基站olt001 0/1/3 那贯二级箱故障，二级-一级光缆第一芯不通，跳至第二芯恢复。处理人：韦益祥，黄祥，李海宾。</t>
  </si>
  <si>
    <t>崇左大新县桃城镇万礼村大新综合食品厂小区</t>
  </si>
  <si>
    <t>崇左大新教礼基站-OLT001-HW-MA5683T OLTIP=172.27.202.10 0-0-5</t>
  </si>
  <si>
    <t>一级箱至万礼村委LTE在用第2芯跳纤至第3芯恢复</t>
  </si>
  <si>
    <t>崇左大新县桃城镇黎明村横沙屯</t>
  </si>
  <si>
    <t>崇左大新中心机房-OLT003-HW-MA5680T  OLTIP=172.27.199.10 0-13-4</t>
  </si>
  <si>
    <t>一级箱尾纤被老鼠咬，更换恢复</t>
  </si>
  <si>
    <t>崇左宁明县峙浪乡洞浪村新洞屯、旧洞屯</t>
  </si>
  <si>
    <t xml:space="preserve">崇左宁明县峙浪新机房-OLT001-HW-MA5800-X7 OLTIP=10.141.38.10   0-2-6  </t>
  </si>
  <si>
    <t>2021/5/11 20:22下间基站至北明一级箱在用纤芯断，没有备用纤芯了，传输去修复的
2021/5/11 13:58   0-2-4,0-2-8收光合格</t>
  </si>
  <si>
    <t>崇左大新县榄圩乡新吉村板榄屯</t>
  </si>
  <si>
    <t>崇左大新县榄圩乡新吉基站-OLT001-HW-MA5608T OLTIP=172.27.252.10 0-0-14</t>
  </si>
  <si>
    <t>2021/5/11 14:53 故障原因：一级箱至咘沸基站在用9芯测出283米，12芯光榄无备用纤芯跳纤，请转传输处理
处理人：许蒙包、黎元洪、梁宏杰
2021/5/11 18:56一级箱至咘沸基站光缆断</t>
  </si>
  <si>
    <t>陇均至陇助光缆被砍断</t>
  </si>
  <si>
    <t>崇左大新县那岭乡那岭街政府区域(企业宽带)</t>
  </si>
  <si>
    <t>崇左大新县那岭乡-OLT001-HW-MA5683T OLTIP=172.27.38.10 0-3-9</t>
  </si>
  <si>
    <t>大新那岭OLT001-0/3/9掉口，下带那岭街政府区域企业宽带，故障原因：大新那岭街144分纤箱至那岭光交在用第二芯不通，跳到第四芯恢复，处理人：许蒙包，梁宏杰，黎元洪</t>
  </si>
  <si>
    <t>崇左宁明县北江乡林芬村北江乡林芬村北乐屯、那岜屯、浦峙村</t>
  </si>
  <si>
    <t>崇左宁明北江乡-OLT001-HW-MA5680T OLTIP=172.27.10.10 0-3-0 0-11-5  0-11-6</t>
  </si>
  <si>
    <t>北江-林芬 远端机光路尾纤被咬导致设备掉线</t>
  </si>
  <si>
    <t>崇左江州区罗白乡渠姆村渠姆小学</t>
  </si>
  <si>
    <r>
      <rPr>
        <sz val="9"/>
        <color rgb="FF000000"/>
        <rFont val="宋体"/>
        <charset val="134"/>
      </rPr>
      <t xml:space="preserve">崇左江州区罗白渠姆基站-OLT001-HW-MA5800-X17 OLTIP=172.27.237.10 0-1-5  </t>
    </r>
    <r>
      <rPr>
        <sz val="9"/>
        <color rgb="FFFF0000"/>
        <rFont val="宋体"/>
        <charset val="134"/>
      </rPr>
      <t>二级箱故障3</t>
    </r>
  </si>
  <si>
    <t>故障原因，渠母屯一级在用法兰头坏，更换后恢复</t>
  </si>
  <si>
    <r>
      <rPr>
        <sz val="9"/>
        <color rgb="FF000000"/>
        <rFont val="宋体"/>
        <charset val="134"/>
      </rPr>
      <t xml:space="preserve">崇左江州区板利乡-OLT001-HW-MA5683T OLTIP=172.27.19.10 0-4-15 </t>
    </r>
    <r>
      <rPr>
        <sz val="9"/>
        <color rgb="FFFF0000"/>
        <rFont val="宋体"/>
        <charset val="134"/>
      </rPr>
      <t>二级箱故障17</t>
    </r>
  </si>
  <si>
    <t>下带柳白屯宽带
故障原因，柳白屯一级到二级尾纤插错，插回回恢复
处理人，王智广，苏天远，覃冬冬，黄勇</t>
  </si>
  <si>
    <t>崇左凭祥市乐球体育用品有限公司宿舍区企业宽带宿舍楼</t>
  </si>
  <si>
    <t>崇左凭祥夏石基站-OLT002-HW-MA5680T/OLTIP=172.27.195.10  0/7/5</t>
  </si>
  <si>
    <t>用户开电后恢复</t>
  </si>
  <si>
    <t>崇左天等县都康乡龙布村上柳屯</t>
  </si>
  <si>
    <t>崇左天等县上映乡1-OLT001-HW-MA5683T OLTIP=172.27.22.10 0-5-8</t>
  </si>
  <si>
    <t>仙人桥基站更换尾纤处理后理恢复。处理人：黄泽鑫，黄英忠，黄柯富。</t>
  </si>
  <si>
    <t>崇左扶绥县县城大塘村扶绥新村屯、新咘练屯</t>
  </si>
  <si>
    <t>崇左扶绥宏源大景城机房-OLT004-HW-MA5800-X17 OLTIP=10.141.126.10 0-2-1
崇左扶绥宏源大景城机房-OLT002-HW-MA5680T    OLTIP=172.27.175.10  0-8-2</t>
  </si>
  <si>
    <t>故障原因:大塘新村代通主缆被压断
处理过程:布放光缆临时代通
该故障点需要迁改
处理人:韦彩广，李红川，马干睿</t>
  </si>
  <si>
    <t>崇左扶绥县昌平乡昌平街</t>
  </si>
  <si>
    <t>崇左扶绥县昌平乡-OLT001-HW-MA5683T OLTIP=172.27.79.10 0-0-0</t>
  </si>
  <si>
    <t>昌平olt001－0/0/0昌平街掉口
故障原因:昌平基站至营业厅后墙1级箱在用芯断
处理过程:跳备用芯恢复
处理人:韦彩广，李红川，马干睿</t>
  </si>
  <si>
    <t>崇左天等县上映乡佩光村陇旦屯</t>
  </si>
  <si>
    <t>崇左天等县上映乡1-OLT001-HW-MA5683T  OLTIP=172.27.22.10 0-5-2</t>
  </si>
  <si>
    <t>茗屯直放站至龙旦直放站光被砍断抽缆熔纤处理后理恢复。处理人：黄泽鑫，黄英忠，黄柯富。</t>
  </si>
  <si>
    <t>崇左江州区友谊大道连成路南500米碧桂园二期</t>
  </si>
  <si>
    <t>崇左江州区东源名城-OLT003-HW-MA5800-X17 OLTIP=10.141.25.10 0-4-3</t>
  </si>
  <si>
    <t>是停电导致，来电后恢复，跟进处理人；王智广，黄勇，覃冬冬，苏天远</t>
  </si>
  <si>
    <t>广西崇左江州区太平镇马安村大渌屯、陇良屯 、咘角屯</t>
  </si>
  <si>
    <t>崇左理工学院基站-OLT003-HW-MA5800-X17 OLTIP=10.141.33.10 0-4-5 0-4-4</t>
  </si>
  <si>
    <t> 理工01GJ至马安站直埋光缆被勾机挖断</t>
  </si>
  <si>
    <t>崇左凭祥市凭祥市市区北环路凭祥保险公司</t>
  </si>
  <si>
    <r>
      <rPr>
        <sz val="9"/>
        <color rgb="FF000000"/>
        <rFont val="宋体"/>
        <charset val="134"/>
      </rPr>
      <t>崇左凭祥市第二中心机房-OLT006-HW-MA5800-X17 OLTIP=10.141.135.10 0/2/12</t>
    </r>
    <r>
      <rPr>
        <sz val="9"/>
        <color rgb="FFFF0000"/>
        <rFont val="宋体"/>
        <charset val="134"/>
      </rPr>
      <t>二级箱故障8</t>
    </r>
  </si>
  <si>
    <t>财政局2栋二级箱两个分光器尾纤被人插反， 换回来恢复。</t>
  </si>
  <si>
    <t>广西崇左大新县大新县县城桃城镇大新北三村</t>
  </si>
  <si>
    <r>
      <rPr>
        <sz val="9"/>
        <color rgb="FF000000"/>
        <rFont val="宋体"/>
        <charset val="134"/>
      </rPr>
      <t xml:space="preserve">崇左大新县中心机房-OLT004-HW-5800-X17   10.141.67.10 0-1-1 </t>
    </r>
    <r>
      <rPr>
        <sz val="9"/>
        <color rgb="FFFF0000"/>
        <rFont val="宋体"/>
        <charset val="134"/>
      </rPr>
      <t>二级箱故障5</t>
    </r>
  </si>
  <si>
    <t>一级箱至二级箱纤芯不通，跳纤恢复</t>
  </si>
  <si>
    <t>崇左扶绥县渠黎镇华侨林场</t>
  </si>
  <si>
    <t>崇左扶绥县岜盆乡渠仔基站-OLT001-HW-MA5608T   OLTIP=172.27.226.10  0-1-2</t>
  </si>
  <si>
    <t>总箱尾纤打折光大掉口，撸直恢复，处理人凌玉国，黄斌津，吴泽文</t>
  </si>
  <si>
    <t>崇左大新县全茗镇顿周村弄强、弄怀屯、逐民屯</t>
  </si>
  <si>
    <t>崇左大新县全茗基站-OLT002-HW-MA5683T  OLTIP=172.27.225.10  0-1-8 0-2-7</t>
  </si>
  <si>
    <t>崇左龙州县彬桥乡岜苗村那坟屯</t>
  </si>
  <si>
    <t>崇左龙州大酒店-OLT002-HW-MA5680T OLTIP=172.27.145.10 0-14-7</t>
  </si>
  <si>
    <t>橡胶所GJ在用第3芯断，跳至第5芯后恢复，处理人：周丁键，符技龙，杨升，周星宝</t>
  </si>
  <si>
    <t>崇左江州区城区环山路公务员小区</t>
  </si>
  <si>
    <t>崇左市移动公司一楼综合机房-OLT001-HW-MA5680T OLTIP=172.27.139.10 0-17-8</t>
  </si>
  <si>
    <t>故障原因，佛子04GJ在用尾纤打折导致掉口，更换尾纤后恢复正常
处理人，王智广，苏天远，覃冬冬，黄勇</t>
  </si>
  <si>
    <t>崇左凭祥市市区连城路凭祥连城屯</t>
  </si>
  <si>
    <t>崇左凭祥1站-OLT005-HW-5800-X7 OLTIP=10.141.43.10 0-3-11</t>
  </si>
  <si>
    <t>凭祥一站olt005-0/3/11，大连城，凭祥一站-北环01原在用纤芯旧盘1-12第6芯光衰过大，重新跳到新盘13-24第1后恢复，处理人韦益祥，黄祥，李海宾。</t>
  </si>
  <si>
    <t>崇左宁明北江红岭屯、北明村一带民房、北明屯</t>
  </si>
  <si>
    <t>崇左宁明北江乡-OLT001-HW-MA5680T/OLTIP=172.27.10.10    0/2/7   0/5/4</t>
  </si>
  <si>
    <t>下间基站-北明分纤箱 掉地光缆被车压断</t>
  </si>
  <si>
    <t>0/5/4是</t>
  </si>
  <si>
    <t xml:space="preserve">崇左宁明县北江乡北明村驮藏屯
</t>
  </si>
  <si>
    <t>崇左宁明北江乡那小基站-OLT001-HW-MA5800-X7/OLTIP=10.141.50.10   0-1-6</t>
  </si>
  <si>
    <t>2021/5/11 20:14 农明山：下间基站至北明一级分纤箱在用纤芯断，电信杆路断，光缆掉地上，需迁改 传输修复</t>
  </si>
  <si>
    <t>广西崇左龙州县上降乡纯仁那荷屯</t>
  </si>
  <si>
    <t>崇左龙州县上降乡-OLT001-HW-MA5683T   OLTIP=172.27.101.10  0-1-1</t>
  </si>
  <si>
    <t>上降基站OLT001-0/1/1那荷屯，故障原因：上降基站至那荷屯光交在用第1芯断，跳纤至第9芯恢复。处理人：黄建、陆洁伟、唐廷丰</t>
  </si>
  <si>
    <t>崇左大新县县城新平路大新新平路街道新城汽车配润滑油服务部</t>
  </si>
  <si>
    <t xml:space="preserve">崇左大新县中心机房-OLT004-HW-5800-X17  OLTIP=10.141.67.10 0-5-8 </t>
  </si>
  <si>
    <t>伦理01光交至新平04光交，在用纤芯损耗过大掉口，在用第5芯，跳至第7芯恢复</t>
  </si>
  <si>
    <t>崇左龙州县县城城南路112号先锋叫及分厂</t>
  </si>
  <si>
    <t>崇左龙州龙江街传输机房-OLT001-HW-5800-X17 OLTIP=10.141.41.10 0-2-11</t>
  </si>
  <si>
    <t>故障原因：利民03光交法兰盘纤芯被蚂蚁咬断，熔接1芯恢复。处理人：黄建、唐廷丰、陆洁伟</t>
  </si>
  <si>
    <t>崇左宁明县峙浪乡洞浪村宁明峙浪旧洞屯、新洞屯</t>
  </si>
  <si>
    <t>崇左宁明县峙浪新机房-OLT001-HW-MA5800-X7 OLTIP=10.141.38.10 0-2-8</t>
  </si>
  <si>
    <t>2021/5/11 20:08 农明山：分光器损坏</t>
  </si>
  <si>
    <t>崇左扶绥县县城扶绥白岭路荣景家园小区</t>
  </si>
  <si>
    <t>崇左扶绥宏源大景城机房-OLT004-HW-MA5800-X17  OLTIP=10.141.126.10 0-2-0</t>
  </si>
  <si>
    <t>贤士03GJ.在用纤心打折，跳纤恢复，处理人凌玉国，吴泽文，黄斌津</t>
  </si>
  <si>
    <t>崇左天等县上映乡温江村桑屯、村末屯</t>
  </si>
  <si>
    <t>崇左天等县上映乡1-OLT001-HW-MA5683T  OLTIP=172.27.22.10 0-5-6</t>
  </si>
  <si>
    <t>上映基站OLT1套5槽6掉口：下带桑屯，末屯宽带：温江小学总箱出局260米接头盒修复处理后理恢复。处理人：黄泽鑫，黄英忠，黄柯富。</t>
  </si>
  <si>
    <t>崇左天等县向都镇贵合村贵合村刀屯、向都镇定明村里仁屯、汉洞村大汉屯、伏旺屯二期小区二组</t>
  </si>
  <si>
    <t>崇左天等县向都镇向都新乡镇机房-OLT001-HW-MA5800-X17 OLTIP=10.141.134.10 0-2-15 0-2-11 0-2-12 0-2-14 0-2-10</t>
  </si>
  <si>
    <t>向都~汉洞，跨路被车刮断</t>
  </si>
  <si>
    <t>崇左凭祥市市区连城路连城屯</t>
  </si>
  <si>
    <t>崇左凭祥1站-OLT005-HW-5800-X7  OLTIP=10.141.43.10  0-3-11</t>
  </si>
  <si>
    <t>凭祥一站olt005-0/3/11，大连城二级箱故障，一级箱-二级箱在用纤芯纤芯第1芯光衰过大，重新跳到第二芯后恢复，处理人韦益祥，黄祥，李海宾。</t>
  </si>
  <si>
    <t>崇左扶绥县山圩镇那任村定芘屯</t>
  </si>
  <si>
    <t>崇左扶绥县山圩镇九塔基站-OLT001-HW-MA5683T OLTIP=10.141.14.10 0-1-2</t>
  </si>
  <si>
    <t>定比总箱到定比基站，在用第3芯断，无备用纤芯跳，需传输修复
处理人:凌玉国，黄斌津，吴泽文
2021/5/12 11:35定芘总箱至定芘基站代通光缆被人砍断</t>
  </si>
  <si>
    <t>崇左龙州县逐卜乡逐卜村寺良屯</t>
  </si>
  <si>
    <t>崇左市龙州县逐卜乡新汇聚机房-OLT001-HW-MA5800-X17  OLTIP=10.141.86.10  0-1-7</t>
  </si>
  <si>
    <t>寺良屯光交至逐卜01光交，607米处光缆断，请转传输处理，2021/5/12 11:38逐卜基站出局2公里巴凭高速施工搞断熔接后恢复</t>
  </si>
  <si>
    <t>崇左江州区罗白村枯隆村板乐屯</t>
  </si>
  <si>
    <t>崇左江州区板利乡-OLT001-HW-MA5683T OLTIP=172.27.19.10  0-4-3</t>
  </si>
  <si>
    <t>2021/5/10 15:00 板利基站OLT   4/3掉口，下带板乐屯宽带
板乐屯一级出局4.6公里断，请转传输处理
处理人，王智广，覃冬冬
2021/5/12 10:08枯隆基站尾纤被咬</t>
  </si>
  <si>
    <t>崇左扶绥县新宁镇坛佑村扶绥新宁坛佑屯</t>
  </si>
  <si>
    <r>
      <rPr>
        <sz val="9"/>
        <color rgb="FF000000"/>
        <rFont val="宋体"/>
        <charset val="134"/>
      </rPr>
      <t>崇左扶绥中心机房-OLT004-HW-MA5680T OLTIP=172.27.200.10 0-1-7 0-1-5 0-1-8</t>
    </r>
    <r>
      <rPr>
        <sz val="9"/>
        <color rgb="FFFF0000"/>
        <rFont val="宋体"/>
        <charset val="134"/>
      </rPr>
      <t xml:space="preserve"> 待迁改</t>
    </r>
  </si>
  <si>
    <t xml:space="preserve">2021/5/12 16:19  新宁04GJ至坛佑总箱，大跨路被市政修路拆除，电信立杆重新迁改附挂  
2021/5/10 09:29 附挂电信杆路被市政修路施工拆除杆路剪断，待迁改
</t>
  </si>
  <si>
    <t>崇左江州区罗白乡强胜村岜门屯</t>
  </si>
  <si>
    <t>崇左江州区罗白渠姆基站-OLT001-HW-MA5800-X17/OLTIP=172.27.237.10  0-1-7</t>
  </si>
  <si>
    <t>2021/5/12 13:24   渠姆基站至天真基站在用纤芯断纤  
2021/5/11 15:44 渠姆基站OLT   1/7掉口，下带岜门屯宽带
故障原因，岜门屯一级出局5.98公里断，请转传输处理
处理人，王智广，苏天远，覃冬冬，黄勇</t>
  </si>
  <si>
    <t>崇左大新县大新五一村下朕屯</t>
  </si>
  <si>
    <r>
      <rPr>
        <sz val="9"/>
        <color rgb="FF000000"/>
        <rFont val="宋体"/>
        <charset val="134"/>
      </rPr>
      <t xml:space="preserve">崇左大新县那岭乡-OLT001-HW-MA5683T/OLTIP=172.27.38.10  0-1-2 </t>
    </r>
    <r>
      <rPr>
        <sz val="9"/>
        <color rgb="FFFF0000"/>
        <rFont val="宋体"/>
        <charset val="134"/>
      </rPr>
      <t>二级箱故障 23</t>
    </r>
  </si>
  <si>
    <t>大新那岭OLT 0/1/2 下朕屯宽带。故障原因：井屯基站尾钎打折，整理后恢复。处理人：黄伊康、黄春平、何笛照、赵良山</t>
  </si>
  <si>
    <t>崇左天等县东平镇平贯村果利屯</t>
  </si>
  <si>
    <t>崇左天等县向都镇平尧村-OLT001-HW-MA5683T   OLTIP=172.27.146.10  0-2-6</t>
  </si>
  <si>
    <t>下带平贯果利屯宽带：布卜基站至平贯基站跳纤第18芯处理恢复：处理人：黄泽鑫黄英忠黄柯富赵勤华</t>
  </si>
  <si>
    <t>崇左宁明县县城兴宁大道东沿街商铺</t>
  </si>
  <si>
    <r>
      <rPr>
        <sz val="9"/>
        <color rgb="FF000000"/>
        <rFont val="宋体"/>
        <charset val="134"/>
      </rPr>
      <t>崇左宁明二节点机房-OLT003-HW-MA5800-X17 OLTIP=10.141.131.10 0/2/14</t>
    </r>
    <r>
      <rPr>
        <sz val="9"/>
        <color rgb="FFFF0000"/>
        <rFont val="宋体"/>
        <charset val="134"/>
      </rPr>
      <t>二级箱故障6</t>
    </r>
  </si>
  <si>
    <t>二级箱光缆客户起房剪断。重新布放60米光缆重新</t>
  </si>
  <si>
    <t>崇左扶绥县中东镇基站-OLT002-HW-MA5680/OLTIP=172.27.215.10   0-1-1</t>
  </si>
  <si>
    <t>三哨总箱法兰头坏，处理方法，更换法兰头</t>
  </si>
  <si>
    <t>龙州新龙合龙街一带民房</t>
  </si>
  <si>
    <t>左龙州龙江街传输机房-OLT001-HW-5800-X1/OLTIP=10.141.41.10   0-1-13</t>
  </si>
  <si>
    <t>卖蓝巷96分纤箱至合龙街96分纤箱在用第5芯断，跳纤至第10芯恢复</t>
  </si>
  <si>
    <t>崇左天等县东平镇南务村农宁屯、南务小学企业宽带</t>
  </si>
  <si>
    <t>崇左天等宁干机房-OLT002-HW-MA5680T OLTIP=172.27.212.10 0-1-2 0-2-3</t>
  </si>
  <si>
    <t>砍路被车拉断 岩池~南日~宁干~布卜 需要迁改已经上单了</t>
  </si>
  <si>
    <t>崇左宁明县明江镇凤璜村寨美屯</t>
  </si>
  <si>
    <t>崇左宁明中心机房-OLT002-HW-MA5800-X17  OLTIP=10.141.65.10 0-2-0</t>
  </si>
  <si>
    <t>兴宁02GJ至兴宁11GJ在用纤芯损耗大，跳纤恢复</t>
  </si>
  <si>
    <t>崇左天等县天等东平农宁屯</t>
  </si>
  <si>
    <t>崇左天等宁干机房-OLT002-HW-MA5680T OLTIP=172.27.212.10 0-1-3</t>
  </si>
  <si>
    <t>宁干基站OLT2套0/1/3掉口，下带农宁屯宽带。宁干基站至农宁基站原主纤蕊不通。跳至另盘13至24蕊第1蕊后恢复。处理人:黄？鑫、黄英忠、黄柯富、赵勤华。</t>
  </si>
  <si>
    <t>崇左天等县向都镇定明村竹班屯</t>
  </si>
  <si>
    <t>崇左天等向都镇-OLT001-HW-MA5683T  OLTIP=172.27.53.10  0-5-6</t>
  </si>
  <si>
    <t>竹班拉远站老鼠咬断纤芯从新熔纤处理恢复：处理人：黄泽鑫黄英忠黄柯富赵勤华</t>
  </si>
  <si>
    <t>崇左大新县福隆乡五兆村内律屯</t>
  </si>
  <si>
    <t>崇左大新县福隆乡-OLT001-HW-MA5683T  OLTIP=172.27.51.10  0-1-12</t>
  </si>
  <si>
    <t>福隆oLT001-0/1/12下带福隆五兆村内律屯宽带故障。故障原因：五兆基站至福隆TD在用纤芯不通，已跳纤恢复，处理人：许蒙包，梁宏杰，林艺强</t>
  </si>
  <si>
    <t>崇左扶绥县中东镇百域村弄空屯</t>
  </si>
  <si>
    <t>崇左扶绥县中东镇新隆基站-OLT001-HW-MA5608T   OLTIP=172.27.216.10  0-1-0  0-1-1  0-1-2</t>
  </si>
  <si>
    <t>光缆被挖断。</t>
  </si>
  <si>
    <t>崇左宁明县驮龙乡驮龙街驮龙木帆社</t>
  </si>
  <si>
    <t>崇左宁明县驮龙乡-OLT001-HW-MA5683T  OLTIP=172.27.95.10   0-1-14</t>
  </si>
  <si>
    <t>客户皮线断导致掉口</t>
  </si>
  <si>
    <t>崇左天等县上映乡桃永村上映伏桃屯、上映伏召屯、上映伏旧屯、伏庇一屯</t>
  </si>
  <si>
    <r>
      <rPr>
        <sz val="9"/>
        <color rgb="FF000000"/>
        <rFont val="宋体"/>
        <charset val="134"/>
      </rPr>
      <t>崇左天等县上映乡1-OLT001-HW-MA5683T OLTIP=172.27.22.10 0-5-10</t>
    </r>
    <r>
      <rPr>
        <sz val="9"/>
        <color rgb="FFFF0000"/>
        <rFont val="宋体"/>
        <charset val="134"/>
      </rPr>
      <t>弱光 、0-1-3 0-1-4 恢复</t>
    </r>
  </si>
  <si>
    <t>2021/5/12 17:01 已恢复0-1-3 0-1-4 。5/10弱光 
2021/5/12 17:05 冯佳龙:光缆穿过树林被老鼠咬，桃永一级箱至仙人桥基站出局1.4公里，现场布放50米光缆附挂到电信到电信没穿过树林部分。仍存在隐患，需整改。</t>
  </si>
  <si>
    <t>崇左扶绥县昌平乡四和村扶绥昌平恒丰屯</t>
  </si>
  <si>
    <t>崇左扶绥昌平基站-OLT002-HW-MA5683T  OLTIP=172.27.205.10 0-0-14</t>
  </si>
  <si>
    <t>故障原因，恒丰总箱到岜细总箱在用纤芯损耗大，跳备用芯恢复。</t>
  </si>
  <si>
    <t>崇左江州区江州区城区友谊大道连成路南500米碧桂园二期</t>
  </si>
  <si>
    <t>崇左江州区东源名城-OLT003-HW-MA5800-X17  OLTIP=10.141.25.10  0-4-3</t>
  </si>
  <si>
    <t>崇左江州区环城东路崇左市城市职业学院学生宿舍楼</t>
  </si>
  <si>
    <r>
      <rPr>
        <sz val="9"/>
        <color rgb="FF000000"/>
        <rFont val="宋体"/>
        <charset val="134"/>
      </rPr>
      <t>崇左江州区汇金现代城-OLT002-HW-MA5680T 172.27.128.10 0/14/3</t>
    </r>
    <r>
      <rPr>
        <sz val="9"/>
        <color rgb="FFFF0000"/>
        <rFont val="宋体"/>
        <charset val="134"/>
      </rPr>
      <t>二级箱故障7（15778189451）</t>
    </r>
  </si>
  <si>
    <t>2021/5/12 11:39 汇金基站OLT2-0/14/3二级箱故障，是电井房一级到二级箱主芯打折导致，整理后恢复，(电井房杂乱，现正整改中)。处理人:冯善斌，何培锋，梁东恒</t>
  </si>
  <si>
    <t>崇左城市职业学院学生宿舍楼</t>
  </si>
  <si>
    <r>
      <rPr>
        <sz val="9"/>
        <color rgb="FF000000"/>
        <rFont val="宋体"/>
        <charset val="134"/>
      </rPr>
      <t>崇左江州区汇金现代城-OLT002-HW-MA5680T 172.27.128.10 0-16-1</t>
    </r>
    <r>
      <rPr>
        <sz val="9"/>
        <color rgb="FFFF0000"/>
        <rFont val="宋体"/>
        <charset val="134"/>
      </rPr>
      <t>二级箱故障4（18275991634）</t>
    </r>
  </si>
  <si>
    <t>2021/5/12 11:37 汇金现代城基站OLT002－0/16/1二级箱故障，故障原因是城职四区一楼二级箱至一级箱在用纤芯打折严重导致，捋顺后恢复，处理人  冯善斌  何培锋  梁东恒</t>
  </si>
  <si>
    <t>崇左龙州县下冻镇塘巧村卫生室</t>
  </si>
  <si>
    <t>崇左龙州县下冻镇塘巧基站-OLT001-HW-MA5683T   OLTIP=172.27.134.10    0-1-2</t>
  </si>
  <si>
    <t>故障原因塘巧村委GJ至塘巧基站在用芯断跳纤至第5芯恢复 无隐患无需整改，处理人：周星宝.黄渭.农文君</t>
  </si>
  <si>
    <t>崇左江州区江州镇卜松村武冬屯、盛景农业发展有限公司企业宽带</t>
  </si>
  <si>
    <t>崇左江州区江州1站-OLT001-HW-MA5680T  OLTIP=172.27.40.10  0-4-9  0-12-2</t>
  </si>
  <si>
    <t>江州01GJ至武冬一级光缆被刮断 已上过迁改单</t>
  </si>
  <si>
    <t>崇左龙州县上龙乡民强村那新屯、红岩屯、红岩屯、岜炉屯</t>
  </si>
  <si>
    <t>崇左龙州县上龙乡-OLT001-HW-MA5683T   OLTIP=172.27.82.10   0-5-5   0-1-9</t>
  </si>
  <si>
    <t>红岩基站出局2.8公里带通光缆被砍，熔接后恢复</t>
  </si>
  <si>
    <t>崇左凭祥市凭祥市市区南大路凭祥红木街王府红木市场</t>
  </si>
  <si>
    <r>
      <rPr>
        <sz val="9"/>
        <color rgb="FF000000"/>
        <rFont val="宋体"/>
        <charset val="134"/>
      </rPr>
      <t>崇左凭祥中心机房-OLT001-HW-MA5680T 172.27.5.10 0-16-0</t>
    </r>
    <r>
      <rPr>
        <sz val="9"/>
        <color rgb="FFFF0000"/>
        <rFont val="宋体"/>
        <charset val="134"/>
      </rPr>
      <t>二级箱故障9</t>
    </r>
  </si>
  <si>
    <t>凭祥中心机房olt001-0/16/0二级箱故障，一级箱-二级箱光缆被剪断，重新布放一条30米24芯光缆熔接两头后恢复，处理人韦益祥，黄祥，李海宾。</t>
  </si>
  <si>
    <t>崇左宁明县亭亮乡龙关村龙关屯 、六更屯、那浪屯</t>
  </si>
  <si>
    <t>崇左宁明县亭亮乡龙旺基站-OLT001-HW-MA5608T   OLTIP=10.141.12.10   0-0-0 0-0-4  0-0-5  0-0-15</t>
  </si>
  <si>
    <t>2021/5/12 16:15 龙旺至龙关接头盒被拉断。重溶恢复</t>
  </si>
  <si>
    <t>崇左江州区太平镇马安村崇左太平元壮屯、岭南屯、卜寨村卜寨屯</t>
  </si>
  <si>
    <t>崇左理工学院基站-OLT003-HW-MA5800-X17 OLTIP=10.141.33.10  0-5-2 0-5-0 0-5-13 0-5-1</t>
  </si>
  <si>
    <t xml:space="preserve">2021-5-12 17:15:29   0-5-0  0-5-2 已恢复，0-5-13 弱光，0-5-1收光正常但是还有9个猫没起。
 </t>
  </si>
  <si>
    <t>崇左大新县福隆乡福隆街道</t>
  </si>
  <si>
    <t xml:space="preserve">崇左大新县福隆乡-OLT001-HW-MA5683T OLTIP=172.27.51.10  0-4-2 </t>
  </si>
  <si>
    <t>福隆oLT001-0/4/2下带福隆街道故障，故障原因：一级箱尾纤被老鼠咬，已更换恢复，处理人：许蒙包，梁宏杰，林艺强，</t>
  </si>
  <si>
    <t>崇左江州区濑湍大贯屯</t>
  </si>
  <si>
    <t>崇左江州区濑湍镇-OLT001-HW-MA5683T      OLTIP=172.27.14.10    0-1-5</t>
  </si>
  <si>
    <t>下带濑湍大贯村宽带是大贯村一级箱在用纤芯法兰头损坏导致，更换法兰头后恢复，处理人  何培锋  冯善斌  梁东恒</t>
  </si>
  <si>
    <t>广西崇左江州区那隆镇那练村那榄屯</t>
  </si>
  <si>
    <t>崇左江州区那光基站-OLT001-HW-MA5800-X7  OLTIP=172.27.242.10  0-2-5</t>
  </si>
  <si>
    <t>那光基站OLT001－0/2/5掉口，下带那隆那榄屯宽带故障已自动恢复，跟进处理人  冯善斌  何培锋  梁东恒</t>
  </si>
  <si>
    <t>广西崇左天等县东平镇南务村南利屯</t>
  </si>
  <si>
    <t>崇左天等宁干机房-OLT002-HW-MA5680T   OLTIP=172.27.212.10   0-2-10</t>
  </si>
  <si>
    <t>宁干基站尾纤光衰更换后恢复</t>
  </si>
  <si>
    <t>广西崇左龙州县水口镇共和村弄寨屯</t>
  </si>
  <si>
    <t>崇左龙州水口镇-OLT002-HW-MA5800-X7  OLTIP=10.141.73.10  0-1-4</t>
  </si>
  <si>
    <t>05/12/ 14:01:12</t>
  </si>
  <si>
    <t>故障原因水口GJ04至水口工业园GJ01在用纤芯光衰跳后恢复</t>
  </si>
  <si>
    <t>崇左扶绥县岜盆乡岜伦村扶绥岜盆那河屯</t>
  </si>
  <si>
    <t>崇左扶绥县岜盆基站-OLT002-HW-MA5683T  OLTIP=172.27.213.10  0-0-2 0-0-3</t>
  </si>
  <si>
    <t>岜盆~那何隐患割接</t>
  </si>
  <si>
    <t>崇左天等县上映乡桃永村伏庇一屯</t>
  </si>
  <si>
    <t>崇左天等县上映乡1-OLT001-HW-MA5683T  OLTIP=172.27.22.10  0-5-9</t>
  </si>
  <si>
    <t>崇左天等县上映乡桃永村伏永屯旧街屯、伏永屯</t>
  </si>
  <si>
    <t>崇左天等县上映乡1-OLT001-HW-MA5683T  OLTIP=172.27.22.10  0-5-3  0-5-4</t>
  </si>
  <si>
    <t>2021/5/12 17:05 冯佳龙:光缆穿过树林被老鼠咬，桃永一级箱至仙人桥基站出局1.4公里，现场布放50米光缆附挂到电信到电信没穿过树林部分。仍存在隐患，需整改。</t>
  </si>
  <si>
    <t>崇左扶绥县昌平乡八联村扶绥昌平关全屯</t>
  </si>
  <si>
    <t>崇左扶绥昌平基站-OLT002-HW-MA5683T OLTIP=172.27.205.10 0-2-13</t>
  </si>
  <si>
    <t>2021/5/11 11:55 永安基站至关全屯1级箱测试
（在用第9芯断在1.89公里处）
备用芯也断在该位置
影响昌平olt002－0/2/13关全屯掉口
需要传输修复</t>
  </si>
  <si>
    <t>崇左大新县下雷镇信孚村下房屯、巴里屯</t>
  </si>
  <si>
    <t>崇左大新县土湖-OLT001-HW-MA5683T   OLTIP=172.27.88.10  0-5-6</t>
  </si>
  <si>
    <t xml:space="preserve">2021/5/13 13:58土湖光交出4.5公里光缆被压断，重新熔纤后恢复。     
2021/5/12 13:56 土湖OLT001  0/5/5
土湖OLT001  0/5/6下带上房屯，巴里屯宽带
故障原因:正屯光交至信伏基站测出4.5km,无备用纤芯，转传输处理  </t>
  </si>
  <si>
    <t>崇左天等县龙茗镇东南村告屯</t>
  </si>
  <si>
    <t>崇左天等县龙茗镇龙茗新乡镇机房-OLT001-HW-MA5800-X17 OLTIP=10.141.108.10  0-1-1</t>
  </si>
  <si>
    <t>经核查总箱，二级箱光正常，是到客户家线路问题，属地师傅处理后恢复</t>
  </si>
  <si>
    <t>崇左天等县向都镇中和村龙内屯</t>
  </si>
  <si>
    <t>崇左天等向都镇-OLT001-HW-MA5683T/ OLTIP=172.27.53.10	 0-0-9</t>
  </si>
  <si>
    <t>2021-5-13 11:33:21  收光正常 还有一个猫没起 ，赵勤华 ；刚才已打电话给客户，客户已停机无法联系。让属地师傅上门才行    故障原因；向都01至03GJ备用都不通改路由向都基站至02GJ第9芯至向都03GJ第5芯处理恢复</t>
  </si>
  <si>
    <t>崇左大新县桃城镇新华村大栋屯</t>
  </si>
  <si>
    <r>
      <rPr>
        <sz val="9"/>
        <color rgb="FF000000"/>
        <rFont val="宋体"/>
        <charset val="134"/>
      </rPr>
      <t xml:space="preserve">崇左大新县第二节点机房-OLT001-HW-MA5680T  0/16/3   </t>
    </r>
    <r>
      <rPr>
        <sz val="9"/>
        <color rgb="FFFF0000"/>
        <rFont val="宋体"/>
        <charset val="134"/>
      </rPr>
      <t xml:space="preserve"> 二级箱故障4 </t>
    </r>
  </si>
  <si>
    <t>大新二节点OLT001 0/16/3 大栋屯二级箱
故障原因：1号总箱至2号总箱在用第1芯跳纤至第7芯恢复
处理人：许蒙包、黎元洪、梁宏杰、林艺强</t>
  </si>
  <si>
    <t>崇左大新县那岭乡那廉村那廉屯、硕龙镇岩应村寿屯</t>
  </si>
  <si>
    <t>崇左大新县那岭乡-OLT001-HW-MA5683T OLTIP=172.27.38.10 0-3-11</t>
  </si>
  <si>
    <t>故障原因:那岭光交尾纤被老鼠咬断，更换尾纤已恢复
处理人:黄伊康，何笛照，赵良山，黄春平</t>
  </si>
  <si>
    <t>崇左扶绥县扶绥昌平小同屯，昌平乡四和村卫生室,昌平涔淋屯</t>
  </si>
  <si>
    <t>崇左扶绥昌平基站-OLT002  172.27.205.10    0/1/0   0/1/1  0/1/6  0/1/7  0/3/3</t>
  </si>
  <si>
    <t>潭产～涔淋拉远，垮路被挂断，待迁改</t>
  </si>
  <si>
    <t xml:space="preserve">崇左江州区江州区城区崇善大道55号崇左幼儿师范高等专科学校   </t>
  </si>
  <si>
    <t>崇左市移动公司一楼综合机房-OLT002-HW-MA5680T   OLTIP=172.27.210.10  0-15-2  崇左移动综合楼机房-OLT004-HW-MA5800-X17  OLTIP=10.141.26.10  0-7-2</t>
  </si>
  <si>
    <t>2021/5/13 10:04 王智广：崇左市移动公司一楼综合机房-OLT002-HW-MA5680T OLTIP=172.27.210.10 0/15/2
影响小区：崇左幼儿师范高等专科学校教学楼
故障时间：2021/5/12 21:36
影响用户：28
教学楼2栋室分在用纤芯打折光大导致，整治纤芯后恢复。
当前故障一级箱需要整治。
处理人：王智广，覃冬冬，黄勇
2021/5/13 10:22 幽魂：移动综合楼OLT第四套7/2掉口，下带崇幼11栋宽带
故障原因，崇幼教师培训楼一级在用纤芯打折导致光大掉口，整理后恢复
处理人，王智广，覃冬冬，黄勇</t>
  </si>
  <si>
    <t>县份</t>
  </si>
  <si>
    <t>影响用户</t>
  </si>
  <si>
    <t>处理进度/故障原因</t>
  </si>
  <si>
    <t>是否重复故障</t>
  </si>
  <si>
    <t>崇左天等县向都真中和村坡州屯</t>
  </si>
  <si>
    <t>崇左天等向都镇-OLT001-HW-MA5683T OLTIP=172.27.53.10   0-0-11</t>
  </si>
  <si>
    <t>未恢复</t>
  </si>
  <si>
    <t>0-5-5恢复</t>
  </si>
  <si>
    <t>崇左龙州县逐卜乡崇德村陇关屯</t>
  </si>
  <si>
    <r>
      <rPr>
        <sz val="9"/>
        <color rgb="FF000000"/>
        <rFont val="宋体"/>
        <charset val="134"/>
      </rPr>
      <t xml:space="preserve">崇左市龙州县逐卜乡新汇聚机房-OLT001-HW-MA5800-X17/ 10.141.86.10 ,0-4-0 </t>
    </r>
    <r>
      <rPr>
        <sz val="9"/>
        <color rgb="FFFF0000"/>
        <rFont val="宋体"/>
        <charset val="134"/>
      </rPr>
      <t>待迁改</t>
    </r>
  </si>
  <si>
    <t>2021/5/11 15:00逐卜至陇关0/4/0 PON口高速施工无法代通，待迁改      
2021/4/30 17:24  0-1-5,0-2-13,0-2-14,0-3-8 恢复了</t>
  </si>
  <si>
    <t>崇左天等县福新乡康苗村渠莫屯</t>
  </si>
  <si>
    <t>崇左天等县江岸基站-OLT001-HW-MA5800-X7 OLTIP=172.27.250.10 0-2-11</t>
  </si>
  <si>
    <t>2021/5/10 11:09 江岸基站OLT1套2槽11掉口：渠莫屯拉远站至布亮基站主芯备用芯都不通无法跳纤（渠莫拉远站出局2.428公里）请转传输处理吧！</t>
  </si>
  <si>
    <t>崇左宁明县桐棉乡那却村六客屯、枯究屯</t>
  </si>
  <si>
    <t>崇左宁明桐棉那却基站-MA5800-X7 OLTIP=10.141.47.10 0-1-8  0-1-11</t>
  </si>
  <si>
    <t>扶绥县龙头乡肖汉教学点(明厨亮灶)企业宽带</t>
  </si>
  <si>
    <t xml:space="preserve">崇左扶绥县龙头乡肖汉基站-OLT001-HW-MA5608T  OLTIP=172.27.222.10 0-1-4 </t>
  </si>
  <si>
    <t>崇左宁明县那楠乡44K开发区宁明那楠44K开发区</t>
  </si>
  <si>
    <t>2021/5/13 10:16  桐棉OLT001  0/3/4  下带44K开发区，44K基站至桐棉基站光缆纤芯损耗，烦转传输处理。</t>
  </si>
  <si>
    <t>广西崇左宁明县那堪乡百六村宁明那堪那苏屯</t>
  </si>
  <si>
    <t xml:space="preserve">崇左宁明县那堪乡-OLT001-HW-MA5683T   OLTIP=172.27.44.10   0-5-5   </t>
  </si>
  <si>
    <t>崇左宁明县桐棉乡那梨村旧街小区</t>
  </si>
  <si>
    <t>崇左宁明县桐棉乡那驮基站-OLT001-HW-MA5608T OLTIP=172.27.161.10 0-0-3</t>
  </si>
  <si>
    <t>崇左扶绥县渠旧镇崇边村岜模屯</t>
  </si>
  <si>
    <t>崇左扶绥县渠旧镇渠旧新乡镇机房-OLT001-HW-MA5800-X17 OLTIP=10.141.114.10 0-2-0</t>
  </si>
  <si>
    <t>2021-5-13 14:35:18  崇左扶绥县渠旧镇渠旧新乡镇机房-OLT001-HW-MA5800-X17 OLTIP=10.141.114.10 0-2-0掉口，岜模拉远到崇边基站在用第1芯断，无备用纤芯跳，需传输修复</t>
  </si>
  <si>
    <t>崇左宁明县北江乡下间村米荷屯</t>
  </si>
  <si>
    <t>崇左宁明北江乡-OLT001-HW-MA5680T OLTIP=172.27.10.10 0-7-13</t>
  </si>
  <si>
    <t>2021/5/11 19:06 蒙军：宁明县北江OLT001  0/7/13  一级收光正常，二级箱移箱收光正常，装维未接皮线，已通知区域人员
2021/5/13 14:43农明山：北江oLT001/0-7-13装维员说皮线已经接了</t>
  </si>
  <si>
    <t xml:space="preserve">崇左宁明县明江镇百泉村百泉屯
</t>
  </si>
  <si>
    <t>宁明县明江镇安马基站-OLT001-HW-MA5800-X17/OLTIP=10.141.9.10   0-1-12</t>
  </si>
  <si>
    <t>崇左扶绥县东门镇枯潭村扶绥东门枯争屯</t>
  </si>
  <si>
    <t>崇左扶绥山圩镇雷卡基站-OLT001-HW-MA5800-X7 OLTIP=172.27.155.10 0-1-12</t>
  </si>
  <si>
    <t>崇左宁明县寨安乡立门村宁明寨安扣山屯</t>
  </si>
  <si>
    <t>崇左宁明县板宙基站-OLT001-HW-MA5800-X7  OLTIP=172.27.244.10  0-1-0</t>
  </si>
  <si>
    <t>崇左宁明县那楠乡驮英村六域屯、汪温屯</t>
  </si>
  <si>
    <t>崇左宁明县那楠乡新机房-OLT001-HW-MA5800-X17   OLTIP=10.141.37.10   0-1-6  0-1-7</t>
  </si>
  <si>
    <t xml:space="preserve">2021/5/12 19:19   0-1-2  0-1-3  0-1-5  0-3-9已恢复  0-1-6  0-1-7 没起 </t>
  </si>
  <si>
    <t>崇左扶绥县渠旧镇渠旧新乡镇机房-OLT001-HW-MA5800-X17  OLTIP=10.141.114.10   0-5-6</t>
  </si>
  <si>
    <t>崇左宁明县板棍乡板棍街板棍街街道板棍街</t>
  </si>
  <si>
    <r>
      <rPr>
        <sz val="9"/>
        <color rgb="FF000000"/>
        <rFont val="宋体"/>
        <charset val="134"/>
      </rPr>
      <t>崇左宁明县板棍乡板棍新乡镇机房-OLT001-HW-MA5800-X17 10.141.106.10 0/1/6</t>
    </r>
    <r>
      <rPr>
        <sz val="9"/>
        <color rgb="FFFF0000"/>
        <rFont val="宋体"/>
        <charset val="134"/>
      </rPr>
      <t>二级箱故障7</t>
    </r>
  </si>
  <si>
    <t xml:space="preserve">广西崇左龙州县逐卜乡广和村龙州逐卜下额屯、板弄屯、冷岜屯小区、广合村板克屯、那汤屯、锦阁村板罗屯、岜降屯小区岜降屯、岩洋屯、伏茶屯上茶屯、伏隆屯、崇德村伏陇屯、上宙屯、下渌屯、坡贯屯小区、三叉村叫么屯等   </t>
  </si>
  <si>
    <t>崇左市龙州县逐卜乡新汇聚机房-OLT001-HW-MA5800-X17 OLTIP=10.141.86.10   0-1-7</t>
  </si>
  <si>
    <t>2021/5/13 11:32     0-1-3 0-1-5 0-1-11 0-1-12 0-1-13 0-2-4 0-2-5 0-2-7 0-2-10 0-2-11 0-2-12 0-2-13 0-2-14 0-3-0 0-3-1 0-3-2 0-3-8已恢复</t>
  </si>
  <si>
    <t>广西崇左大新县堪圩乡芦山村逐匡屯、咘啶屯</t>
  </si>
  <si>
    <t>崇左大新县堪圩乡政府楼基站(堪圩2站)-OLT001-HW-MA5680T   OLTIP=172.27.194.10   0-11-7 0-11-6</t>
  </si>
  <si>
    <t>广西崇左天等县向都镇贵合村贵合村刀屯</t>
  </si>
  <si>
    <t xml:space="preserve">崇左天等县向都镇向都新乡镇机房-OLT001-HW-MA5800-X17  OLTIP=10.141.134.10   0-2-10   </t>
  </si>
  <si>
    <t>2021/5/12 17:24:53   已恢复0-2-15   0-2-1    0-2-14   0-2-11      0-2-12       未恢复0/2/10</t>
  </si>
  <si>
    <t>崇左江州区左州镇渠西村塘顶屯</t>
  </si>
  <si>
    <r>
      <rPr>
        <sz val="9"/>
        <color rgb="FF000000"/>
        <rFont val="宋体"/>
        <charset val="134"/>
      </rPr>
      <t xml:space="preserve">崇左江州区左州镇-OLT001-HW-MA5683T  OLTIP=172.27.16.10   0-2-2  </t>
    </r>
    <r>
      <rPr>
        <sz val="9"/>
        <color rgb="FFFF0000"/>
        <rFont val="宋体"/>
        <charset val="134"/>
      </rPr>
      <t>二级箱故障22</t>
    </r>
  </si>
  <si>
    <t>崇左江州区太平镇马安村壮屯</t>
  </si>
  <si>
    <r>
      <rPr>
        <sz val="9"/>
        <color rgb="FF000000"/>
        <rFont val="宋体"/>
        <charset val="134"/>
      </rPr>
      <t xml:space="preserve">崇左理工学院基站-OLT003-HW-MA5800-X17 OLTIP=10.141.33.10  0-5-1 </t>
    </r>
    <r>
      <rPr>
        <sz val="9"/>
        <color rgb="FFFF0000"/>
        <rFont val="宋体"/>
        <charset val="134"/>
      </rPr>
      <t>还有9个光猫没起</t>
    </r>
  </si>
  <si>
    <t xml:space="preserve">2021-5-12 17:15:29   0-5-0  0-5-2 已恢复，0-5-13 弱光，0-5-1收光正常但是 还有9个猫没起。
 </t>
  </si>
  <si>
    <t>崇左江州区新和镇庆合村佳威建材贸易有限公司</t>
  </si>
  <si>
    <t>崇左江州区新和糖厂基站-OLT001-HW-MA5680T OLTIP=172.27.191.10  0-7-5</t>
  </si>
  <si>
    <t>崇左宁明县宁明桐棉贯市屯、宁明桐棉木标屯、桐棉乡派时村</t>
  </si>
  <si>
    <r>
      <rPr>
        <sz val="9"/>
        <color rgb="FF000000"/>
        <rFont val="宋体"/>
        <charset val="134"/>
      </rPr>
      <t xml:space="preserve">崇左宁明县桐棉乡基站1-OLT001-HW-MA5683T OLTIP=172.27.49.10  </t>
    </r>
    <r>
      <rPr>
        <sz val="9"/>
        <color rgb="FFFF0000"/>
        <rFont val="宋体"/>
        <charset val="134"/>
      </rPr>
      <t>弱光</t>
    </r>
    <r>
      <rPr>
        <sz val="9"/>
        <color rgb="FF000000"/>
        <rFont val="宋体"/>
        <charset val="134"/>
      </rPr>
      <t xml:space="preserve"> 0/1/1 0/1/6 0/1/7 0/3/0 </t>
    </r>
  </si>
  <si>
    <t>崇左江州区左州镇林村村岜陇屯</t>
  </si>
  <si>
    <t>崇左江州区左州镇落城-OLT001-HW-MA5608T OLTIP=10.141.16.10 0/0/1</t>
  </si>
  <si>
    <t>2021/5/13 12:26  落城基站OLT1-0/0/1掉口，下带林村岜陇屯宽带，是传输光缆断导致，岜陇一级出局6.47公里处断。请转传输处理。处理人:冯善斌，何培锋，梁东恒</t>
  </si>
  <si>
    <t>崇左凭祥市夏石镇白马村板岜屯</t>
  </si>
  <si>
    <t>崇左凭祥夏石基站-OLT002-HW-MA5680T OLTIP=172.27.195.10   0-6-13</t>
  </si>
  <si>
    <t>崇左宁明旧派出所宿舍、福仁街街道</t>
  </si>
  <si>
    <t>崇左宁明1站-OLT003-HW-MA5800-X7 OLTIP=172.27.110.10 0/3/14</t>
  </si>
  <si>
    <t>崇左扶绥县扶绥柳桥平利屯</t>
  </si>
  <si>
    <t>崇左扶绥县东罗镇东罗2站-OLT001-HW-MA5800-X7 OLTIP=10.141.56.10 0/1/4</t>
  </si>
  <si>
    <t>2021-5-13 13:54:31 柳桥平利屯至岜亿屯测试
（在用第12芯断在213米处）
备用芯全部断在50米处
需要传输修复
影响东罗2站olt001－0/1/4平利屯掉口</t>
  </si>
  <si>
    <t>崇左江州区江州镇那贞村那杯屯、江州镇那贞村渠保屯</t>
  </si>
  <si>
    <t>崇左江州区江州1站-OLT001-HW-MA5680T OLTIP=172.27.40.10 0/12/4 0/8/8</t>
  </si>
  <si>
    <t>崇左大新县下雷镇土湖乡兴湖锰矿一工区（企业宽带）</t>
  </si>
  <si>
    <t xml:space="preserve">崇左大新县土湖-OLT001-HW-MA5683T OLTIP=172.27.88.10 0-2-0 </t>
  </si>
  <si>
    <t>崇左宁明县那堪乡上根村委帝也屯</t>
  </si>
  <si>
    <t>崇左宁明县那堪乡-OLT001-HW-MA5683T  OLTIP=172.27.44.10  0-0-13</t>
  </si>
  <si>
    <t>崇左江州区濑湍镇渠楼村渠凹屯</t>
  </si>
  <si>
    <t>崇左市江州区濑湍镇全凤基站-OLT001-HW-MA5608T  OLTIP=172.27.179.10  0-1-11</t>
  </si>
  <si>
    <t>崇左大新县硕龙镇义显村蚕屯</t>
  </si>
  <si>
    <t>崇左大新县硕龙镇-OLT001-HW-MA5683T  OLTIP;172.27.39.10  0-4-15</t>
  </si>
  <si>
    <t>崇左天等县驮堪乡帡龙村华屯</t>
  </si>
  <si>
    <t>崇左天等县都康基站-OLT002-HW-MA5800-X17  OLTIP=10.141.7.10  0-4-4</t>
  </si>
  <si>
    <t>崇左宁明县城中镇馗塘村宁明县通盛建材公司企业宽带</t>
  </si>
  <si>
    <t>崇左宁明县怀利基站-OLT001-HW-MA5680T   OLTIP=172.27.217.10 0-2-4</t>
  </si>
  <si>
    <t>崇左江州区东源名城-OLT003-HW-MA5800-X17  OLTIP=10.141.25.10   0-4-3</t>
  </si>
  <si>
    <t>崇左江州区左州镇林村思崖外坡屯</t>
  </si>
  <si>
    <t>崇左江州区左州镇落城-OLT001-HW-MA5608T  OLTIP=10.141.16.10   0-1-12</t>
  </si>
  <si>
    <t>崇左江州区太平果线屯、太平镇卜寨小学企业宽带、教场屯小区、崇左太平雁楼屯、江州区臻品工坊衣柜定制加工厂(新建深覆盖)企业宽带</t>
  </si>
  <si>
    <t>崇左江州区理工学院1站-OLT001-HW-MA5680T  OLTIP=172.27.129.10 0-7-2 0-7-15 0-7-14 0-7-9 0-4-0 0-1-4 ，崇左理工学院基站-OLT003-HW-MA5800-X17  OLTIP=10.141.33.10 0-4-2</t>
  </si>
  <si>
    <t>崇左宁明县县城福龙大道花山路</t>
  </si>
  <si>
    <r>
      <rPr>
        <sz val="9"/>
        <color rgb="FF000000"/>
        <rFont val="宋体"/>
        <charset val="134"/>
      </rPr>
      <t xml:space="preserve">崇左宁明1站-OLT004-HW-MA5800-X7 OLTIP=10.141.130.10 0-2-15  </t>
    </r>
    <r>
      <rPr>
        <sz val="9"/>
        <color rgb="FFFF0000"/>
        <rFont val="宋体"/>
        <charset val="134"/>
      </rPr>
      <t>二级箱故障8</t>
    </r>
  </si>
  <si>
    <t>崇左扶绥县柳桥镇灶瓦村那利屯</t>
  </si>
  <si>
    <t>崇左扶绥县柳桥镇灶瓦基站-OLT001-HW-MA5608T OLTIP=172.27.214.10  0-0-4</t>
  </si>
  <si>
    <t>广西崇左大新大新县-全茗镇全茗社区</t>
  </si>
  <si>
    <t>崇左大新县全茗镇-OLT001-HW-MA5683T 172.27.55.10 0-0-1</t>
  </si>
  <si>
    <t>崇左大新县龙门乡礼合村礼合屯、龙门乡宝山村中目屯、新安屯</t>
  </si>
  <si>
    <t>崇左大新龙门2站-OLT001-HW-MA5683T  OLTIP=172.27.84.10 0-5-3 0-5-4</t>
  </si>
  <si>
    <t>广西崇左宁明县东安乡六审村枯究屯</t>
  </si>
  <si>
    <t xml:space="preserve">崇左宁明县东安乡高头基站-OLT001-HW-MA5608T	  172.27.247.10	  0-0-9   </t>
  </si>
  <si>
    <t>广西崇左凭祥市凭祥市市区南大路街道中段凭祥西园小区</t>
  </si>
  <si>
    <r>
      <rPr>
        <sz val="9"/>
        <color rgb="FF000000"/>
        <rFont val="宋体"/>
        <charset val="134"/>
      </rPr>
      <t>崇左凭祥市第二中心机房-OLT007-   10.141.136.10    0/2/10</t>
    </r>
    <r>
      <rPr>
        <sz val="9"/>
        <color rgb="FFFF0000"/>
        <rFont val="宋体"/>
        <charset val="134"/>
      </rPr>
      <t>二级箱故障6</t>
    </r>
  </si>
</sst>
</file>

<file path=xl/styles.xml><?xml version="1.0" encoding="utf-8"?>
<styleSheet xmlns="http://schemas.openxmlformats.org/spreadsheetml/2006/main">
  <numFmts count="6">
    <numFmt numFmtId="176" formatCode="0.00_);[Red]\(0.00\)"/>
    <numFmt numFmtId="44" formatCode="_ &quot;￥&quot;* #,##0.00_ ;_ &quot;￥&quot;* \-#,##0.00_ ;_ &quot;￥&quot;* &quot;-&quot;??_ ;_ @_ "/>
    <numFmt numFmtId="42" formatCode="_ &quot;￥&quot;* #,##0_ ;_ &quot;￥&quot;* \-#,##0_ ;_ &quot;￥&quot;* &quot;-&quot;_ ;_ @_ "/>
    <numFmt numFmtId="43" formatCode="_ * #,##0.00_ ;_ * \-#,##0.00_ ;_ * &quot;-&quot;??_ ;_ @_ "/>
    <numFmt numFmtId="177" formatCode="0.00_ "/>
    <numFmt numFmtId="41" formatCode="_ * #,##0_ ;_ * \-#,##0_ ;_ * &quot;-&quot;_ ;_ @_ "/>
  </numFmts>
  <fonts count="45">
    <font>
      <sz val="11"/>
      <color theme="1"/>
      <name val="宋体"/>
      <charset val="134"/>
      <scheme val="minor"/>
    </font>
    <font>
      <b/>
      <sz val="9"/>
      <color theme="1"/>
      <name val="宋体"/>
      <charset val="134"/>
      <scheme val="minor"/>
    </font>
    <font>
      <sz val="9"/>
      <color theme="1"/>
      <name val="宋体"/>
      <charset val="134"/>
      <scheme val="minor"/>
    </font>
    <font>
      <b/>
      <sz val="9"/>
      <color rgb="FF000000"/>
      <name val="宋体"/>
      <charset val="134"/>
      <scheme val="minor"/>
    </font>
    <font>
      <b/>
      <sz val="9"/>
      <color rgb="FF000000"/>
      <name val="宋体"/>
      <charset val="134"/>
    </font>
    <font>
      <sz val="9"/>
      <color rgb="FF000000"/>
      <name val="宋体"/>
      <charset val="134"/>
      <scheme val="minor"/>
    </font>
    <font>
      <sz val="9"/>
      <color rgb="FF000000"/>
      <name val="宋体"/>
      <charset val="134"/>
    </font>
    <font>
      <sz val="9"/>
      <color theme="1"/>
      <name val="宋体"/>
      <charset val="134"/>
    </font>
    <font>
      <b/>
      <sz val="9"/>
      <name val="宋体"/>
      <charset val="134"/>
      <scheme val="minor"/>
    </font>
    <font>
      <sz val="12"/>
      <name val="宋体"/>
      <charset val="134"/>
    </font>
    <font>
      <b/>
      <sz val="12"/>
      <name val="宋体"/>
      <charset val="134"/>
    </font>
    <font>
      <sz val="12"/>
      <color rgb="FFFF0000"/>
      <name val="宋体"/>
      <charset val="134"/>
    </font>
    <font>
      <b/>
      <sz val="11"/>
      <color theme="1"/>
      <name val="宋体"/>
      <charset val="134"/>
      <scheme val="minor"/>
    </font>
    <font>
      <sz val="9"/>
      <color rgb="FFFF0000"/>
      <name val="等线"/>
      <charset val="134"/>
    </font>
    <font>
      <sz val="10"/>
      <name val="等线"/>
      <charset val="134"/>
    </font>
    <font>
      <sz val="11"/>
      <color indexed="8"/>
      <name val="等线"/>
      <charset val="134"/>
    </font>
    <font>
      <b/>
      <u/>
      <sz val="16"/>
      <name val="宋体"/>
      <charset val="134"/>
    </font>
    <font>
      <sz val="12"/>
      <name val="黑体"/>
      <charset val="134"/>
    </font>
    <font>
      <b/>
      <sz val="16"/>
      <name val="宋体"/>
      <charset val="134"/>
    </font>
    <font>
      <sz val="12"/>
      <color theme="1"/>
      <name val="宋体"/>
      <charset val="134"/>
    </font>
    <font>
      <sz val="11"/>
      <color rgb="FFFF0000"/>
      <name val="等线"/>
      <charset val="134"/>
    </font>
    <font>
      <sz val="11"/>
      <name val="宋体"/>
      <charset val="134"/>
      <scheme val="minor"/>
    </font>
    <font>
      <b/>
      <sz val="11"/>
      <name val="宋体"/>
      <charset val="134"/>
      <scheme val="minor"/>
    </font>
    <font>
      <sz val="11"/>
      <color theme="0"/>
      <name val="宋体"/>
      <charset val="0"/>
      <scheme val="minor"/>
    </font>
    <font>
      <sz val="11"/>
      <color theme="1"/>
      <name val="宋体"/>
      <charset val="0"/>
      <scheme val="minor"/>
    </font>
    <font>
      <b/>
      <sz val="13"/>
      <color theme="3"/>
      <name val="宋体"/>
      <charset val="134"/>
      <scheme val="minor"/>
    </font>
    <font>
      <b/>
      <sz val="11"/>
      <color rgb="FFFFFFFF"/>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sz val="11"/>
      <color rgb="FF9C0006"/>
      <name val="宋体"/>
      <charset val="0"/>
      <scheme val="minor"/>
    </font>
    <font>
      <b/>
      <sz val="11"/>
      <color rgb="FF3F3F3F"/>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sz val="11"/>
      <color rgb="FFFA7D00"/>
      <name val="宋体"/>
      <charset val="0"/>
      <scheme val="minor"/>
    </font>
    <font>
      <sz val="11"/>
      <color rgb="FF006100"/>
      <name val="宋体"/>
      <charset val="0"/>
      <scheme val="minor"/>
    </font>
    <font>
      <sz val="9"/>
      <color rgb="FFFF0000"/>
      <name val="宋体"/>
      <charset val="134"/>
    </font>
    <font>
      <sz val="9"/>
      <color rgb="FFFF0000"/>
      <name val="宋体"/>
      <charset val="134"/>
      <scheme val="minor"/>
    </font>
    <font>
      <sz val="9"/>
      <color rgb="FFED7D31"/>
      <name val="宋体"/>
      <charset val="134"/>
    </font>
  </fonts>
  <fills count="36">
    <fill>
      <patternFill patternType="none"/>
    </fill>
    <fill>
      <patternFill patternType="gray125"/>
    </fill>
    <fill>
      <patternFill patternType="solid">
        <fgColor rgb="FFFFC000"/>
        <bgColor indexed="64"/>
      </patternFill>
    </fill>
    <fill>
      <patternFill patternType="solid">
        <fgColor rgb="FFED7D31"/>
        <bgColor indexed="64"/>
      </patternFill>
    </fill>
    <fill>
      <patternFill patternType="solid">
        <fgColor rgb="FFFFFF00"/>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C99"/>
        <bgColor indexed="64"/>
      </patternFill>
    </fill>
    <fill>
      <patternFill patternType="solid">
        <fgColor rgb="FFFFEB9C"/>
        <bgColor indexed="64"/>
      </patternFill>
    </fill>
    <fill>
      <patternFill patternType="solid">
        <fgColor rgb="FFF2F2F2"/>
        <bgColor indexed="64"/>
      </patternFill>
    </fill>
    <fill>
      <patternFill patternType="solid">
        <fgColor rgb="FFFFC7CE"/>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bgColor indexed="64"/>
      </patternFill>
    </fill>
    <fill>
      <patternFill patternType="solid">
        <fgColor theme="4"/>
        <bgColor indexed="64"/>
      </patternFill>
    </fill>
    <fill>
      <patternFill patternType="solid">
        <fgColor rgb="FFC6EFCE"/>
        <bgColor indexed="64"/>
      </patternFill>
    </fill>
    <fill>
      <patternFill patternType="solid">
        <fgColor theme="6"/>
        <bgColor indexed="64"/>
      </patternFill>
    </fill>
    <fill>
      <patternFill patternType="solid">
        <fgColor theme="4"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11" borderId="0" applyNumberFormat="0" applyBorder="0" applyAlignment="0" applyProtection="0">
      <alignment vertical="center"/>
    </xf>
    <xf numFmtId="0" fontId="27" fillId="13"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7" borderId="0" applyNumberFormat="0" applyBorder="0" applyAlignment="0" applyProtection="0">
      <alignment vertical="center"/>
    </xf>
    <xf numFmtId="0" fontId="30" fillId="16" borderId="0" applyNumberFormat="0" applyBorder="0" applyAlignment="0" applyProtection="0">
      <alignment vertical="center"/>
    </xf>
    <xf numFmtId="43" fontId="0" fillId="0" borderId="0" applyFont="0" applyFill="0" applyBorder="0" applyAlignment="0" applyProtection="0">
      <alignment vertical="center"/>
    </xf>
    <xf numFmtId="0" fontId="23" fillId="18" borderId="0" applyNumberFormat="0" applyBorder="0" applyAlignment="0" applyProtection="0">
      <alignment vertical="center"/>
    </xf>
    <xf numFmtId="0" fontId="32"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8" borderId="9" applyNumberFormat="0" applyFont="0" applyAlignment="0" applyProtection="0">
      <alignment vertical="center"/>
    </xf>
    <xf numFmtId="0" fontId="23" fillId="6"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10" applyNumberFormat="0" applyFill="0" applyAlignment="0" applyProtection="0">
      <alignment vertical="center"/>
    </xf>
    <xf numFmtId="0" fontId="25" fillId="0" borderId="10" applyNumberFormat="0" applyFill="0" applyAlignment="0" applyProtection="0">
      <alignment vertical="center"/>
    </xf>
    <xf numFmtId="0" fontId="23" fillId="5" borderId="0" applyNumberFormat="0" applyBorder="0" applyAlignment="0" applyProtection="0">
      <alignment vertical="center"/>
    </xf>
    <xf numFmtId="0" fontId="35" fillId="0" borderId="16" applyNumberFormat="0" applyFill="0" applyAlignment="0" applyProtection="0">
      <alignment vertical="center"/>
    </xf>
    <xf numFmtId="0" fontId="23" fillId="20" borderId="0" applyNumberFormat="0" applyBorder="0" applyAlignment="0" applyProtection="0">
      <alignment vertical="center"/>
    </xf>
    <xf numFmtId="0" fontId="31" fillId="15" borderId="13" applyNumberFormat="0" applyAlignment="0" applyProtection="0">
      <alignment vertical="center"/>
    </xf>
    <xf numFmtId="0" fontId="29" fillId="15" borderId="12" applyNumberFormat="0" applyAlignment="0" applyProtection="0">
      <alignment vertical="center"/>
    </xf>
    <xf numFmtId="0" fontId="26" fillId="12" borderId="11" applyNumberFormat="0" applyAlignment="0" applyProtection="0">
      <alignment vertical="center"/>
    </xf>
    <xf numFmtId="0" fontId="24" fillId="19" borderId="0" applyNumberFormat="0" applyBorder="0" applyAlignment="0" applyProtection="0">
      <alignment vertical="center"/>
    </xf>
    <xf numFmtId="0" fontId="23" fillId="25" borderId="0" applyNumberFormat="0" applyBorder="0" applyAlignment="0" applyProtection="0">
      <alignment vertical="center"/>
    </xf>
    <xf numFmtId="0" fontId="40" fillId="0" borderId="15" applyNumberFormat="0" applyFill="0" applyAlignment="0" applyProtection="0">
      <alignment vertical="center"/>
    </xf>
    <xf numFmtId="0" fontId="34" fillId="0" borderId="14" applyNumberFormat="0" applyFill="0" applyAlignment="0" applyProtection="0">
      <alignment vertical="center"/>
    </xf>
    <xf numFmtId="0" fontId="41" fillId="27" borderId="0" applyNumberFormat="0" applyBorder="0" applyAlignment="0" applyProtection="0">
      <alignment vertical="center"/>
    </xf>
    <xf numFmtId="0" fontId="28" fillId="14" borderId="0" applyNumberFormat="0" applyBorder="0" applyAlignment="0" applyProtection="0">
      <alignment vertical="center"/>
    </xf>
    <xf numFmtId="0" fontId="24" fillId="22" borderId="0" applyNumberFormat="0" applyBorder="0" applyAlignment="0" applyProtection="0">
      <alignment vertical="center"/>
    </xf>
    <xf numFmtId="0" fontId="23" fillId="26" borderId="0" applyNumberFormat="0" applyBorder="0" applyAlignment="0" applyProtection="0">
      <alignment vertical="center"/>
    </xf>
    <xf numFmtId="0" fontId="24" fillId="23" borderId="0" applyNumberFormat="0" applyBorder="0" applyAlignment="0" applyProtection="0">
      <alignment vertical="center"/>
    </xf>
    <xf numFmtId="0" fontId="24" fillId="29" borderId="0" applyNumberFormat="0" applyBorder="0" applyAlignment="0" applyProtection="0">
      <alignment vertical="center"/>
    </xf>
    <xf numFmtId="0" fontId="24" fillId="17" borderId="0" applyNumberFormat="0" applyBorder="0" applyAlignment="0" applyProtection="0">
      <alignment vertical="center"/>
    </xf>
    <xf numFmtId="0" fontId="24" fillId="31" borderId="0" applyNumberFormat="0" applyBorder="0" applyAlignment="0" applyProtection="0">
      <alignment vertical="center"/>
    </xf>
    <xf numFmtId="0" fontId="23" fillId="28" borderId="0" applyNumberFormat="0" applyBorder="0" applyAlignment="0" applyProtection="0">
      <alignment vertical="center"/>
    </xf>
    <xf numFmtId="0" fontId="23" fillId="30" borderId="0" applyNumberFormat="0" applyBorder="0" applyAlignment="0" applyProtection="0">
      <alignment vertical="center"/>
    </xf>
    <xf numFmtId="0" fontId="24" fillId="24" borderId="0" applyNumberFormat="0" applyBorder="0" applyAlignment="0" applyProtection="0">
      <alignment vertical="center"/>
    </xf>
    <xf numFmtId="0" fontId="24" fillId="33" borderId="0" applyNumberFormat="0" applyBorder="0" applyAlignment="0" applyProtection="0">
      <alignment vertical="center"/>
    </xf>
    <xf numFmtId="0" fontId="23" fillId="35" borderId="0" applyNumberFormat="0" applyBorder="0" applyAlignment="0" applyProtection="0">
      <alignment vertical="center"/>
    </xf>
    <xf numFmtId="0" fontId="24" fillId="10" borderId="0" applyNumberFormat="0" applyBorder="0" applyAlignment="0" applyProtection="0">
      <alignment vertical="center"/>
    </xf>
    <xf numFmtId="0" fontId="23" fillId="9" borderId="0" applyNumberFormat="0" applyBorder="0" applyAlignment="0" applyProtection="0">
      <alignment vertical="center"/>
    </xf>
    <xf numFmtId="0" fontId="23" fillId="21" borderId="0" applyNumberFormat="0" applyBorder="0" applyAlignment="0" applyProtection="0">
      <alignment vertical="center"/>
    </xf>
    <xf numFmtId="0" fontId="24" fillId="34" borderId="0" applyNumberFormat="0" applyBorder="0" applyAlignment="0" applyProtection="0">
      <alignment vertical="center"/>
    </xf>
    <xf numFmtId="0" fontId="23" fillId="32" borderId="0" applyNumberFormat="0" applyBorder="0" applyAlignment="0" applyProtection="0">
      <alignment vertical="center"/>
    </xf>
  </cellStyleXfs>
  <cellXfs count="142">
    <xf numFmtId="0" fontId="0" fillId="0" borderId="0" xfId="0">
      <alignment vertical="center"/>
    </xf>
    <xf numFmtId="0" fontId="1" fillId="2" borderId="0" xfId="0" applyFont="1" applyFill="1" applyBorder="1" applyAlignment="1">
      <alignment horizontal="left" vertical="center" wrapText="1"/>
    </xf>
    <xf numFmtId="0" fontId="2" fillId="0" borderId="0" xfId="0" applyFont="1" applyFill="1" applyBorder="1" applyAlignment="1">
      <alignment vertical="center"/>
    </xf>
    <xf numFmtId="0" fontId="2" fillId="3" borderId="1" xfId="0" applyFont="1" applyFill="1" applyBorder="1" applyAlignment="1">
      <alignment vertical="center"/>
    </xf>
    <xf numFmtId="0" fontId="2" fillId="0" borderId="1" xfId="0" applyNumberFormat="1"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1" xfId="0" applyNumberFormat="1" applyFont="1" applyBorder="1" applyAlignment="1">
      <alignment horizontal="left" vertical="center"/>
    </xf>
    <xf numFmtId="176" fontId="2" fillId="0" borderId="1" xfId="0" applyNumberFormat="1" applyFont="1" applyBorder="1" applyAlignment="1">
      <alignment horizontal="left" vertical="center"/>
    </xf>
    <xf numFmtId="177" fontId="2" fillId="0" borderId="1" xfId="0" applyNumberFormat="1" applyFont="1" applyFill="1" applyBorder="1" applyAlignment="1">
      <alignment horizontal="left" vertical="center"/>
    </xf>
    <xf numFmtId="0" fontId="2" fillId="0" borderId="1" xfId="0" applyFont="1" applyFill="1" applyBorder="1" applyAlignment="1">
      <alignment vertical="center"/>
    </xf>
    <xf numFmtId="22" fontId="3" fillId="2" borderId="1" xfId="0" applyNumberFormat="1" applyFont="1" applyFill="1" applyBorder="1" applyAlignment="1">
      <alignment horizontal="left" vertical="center" wrapText="1"/>
    </xf>
    <xf numFmtId="22" fontId="3" fillId="2" borderId="1" xfId="0" applyNumberFormat="1" applyFont="1" applyFill="1" applyBorder="1" applyAlignment="1">
      <alignment horizontal="center" vertical="center" wrapText="1"/>
    </xf>
    <xf numFmtId="22" fontId="4" fillId="2" borderId="1" xfId="0" applyNumberFormat="1" applyFont="1" applyFill="1" applyBorder="1" applyAlignment="1">
      <alignment horizontal="left" vertical="center" wrapText="1"/>
    </xf>
    <xf numFmtId="0" fontId="2" fillId="4"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22" fontId="2" fillId="0" borderId="1" xfId="0" applyNumberFormat="1" applyFont="1" applyBorder="1" applyAlignment="1">
      <alignment horizontal="left" vertical="center"/>
    </xf>
    <xf numFmtId="0" fontId="6" fillId="0" borderId="1" xfId="0" applyFont="1" applyFill="1" applyBorder="1" applyAlignment="1">
      <alignment vertical="center"/>
    </xf>
    <xf numFmtId="0"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22" fontId="2" fillId="3" borderId="1" xfId="0" applyNumberFormat="1" applyFont="1" applyFill="1" applyBorder="1" applyAlignment="1">
      <alignment horizontal="left" vertical="center"/>
    </xf>
    <xf numFmtId="0" fontId="2" fillId="0" borderId="1" xfId="0" applyFont="1" applyBorder="1" applyAlignment="1">
      <alignment vertical="center" wrapText="1"/>
    </xf>
    <xf numFmtId="22" fontId="2" fillId="0" borderId="1" xfId="0" applyNumberFormat="1" applyFont="1" applyBorder="1" applyAlignment="1">
      <alignment horizontal="left" vertical="center" wrapText="1"/>
    </xf>
    <xf numFmtId="0" fontId="6" fillId="0" borderId="1" xfId="0" applyFont="1" applyBorder="1" applyAlignment="1">
      <alignment vertical="center"/>
    </xf>
    <xf numFmtId="0" fontId="6" fillId="3" borderId="1" xfId="0" applyFont="1" applyFill="1" applyBorder="1" applyAlignment="1">
      <alignment vertical="center"/>
    </xf>
    <xf numFmtId="0" fontId="2" fillId="3" borderId="1" xfId="0" applyFont="1" applyFill="1" applyBorder="1" applyAlignment="1">
      <alignment vertical="center" wrapText="1"/>
    </xf>
    <xf numFmtId="176" fontId="3" fillId="2"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5" fillId="0" borderId="1" xfId="0" applyNumberFormat="1" applyFont="1" applyBorder="1" applyAlignment="1">
      <alignment horizontal="left" vertical="center"/>
    </xf>
    <xf numFmtId="0" fontId="7" fillId="0" borderId="1" xfId="0" applyFont="1" applyBorder="1" applyAlignment="1">
      <alignment horizontal="left" vertical="center"/>
    </xf>
    <xf numFmtId="0" fontId="2" fillId="0" borderId="1" xfId="0" applyFont="1" applyBorder="1">
      <alignment vertical="center"/>
    </xf>
    <xf numFmtId="0" fontId="5" fillId="0" borderId="2" xfId="0" applyNumberFormat="1" applyFont="1" applyFill="1" applyBorder="1" applyAlignment="1">
      <alignment horizontal="left" vertical="center"/>
    </xf>
    <xf numFmtId="0" fontId="2" fillId="3" borderId="1" xfId="0" applyFont="1" applyFill="1" applyBorder="1" applyAlignment="1">
      <alignment horizontal="left" vertical="center" wrapText="1"/>
    </xf>
    <xf numFmtId="0" fontId="2" fillId="3" borderId="1" xfId="0" applyNumberFormat="1" applyFont="1" applyFill="1" applyBorder="1" applyAlignment="1">
      <alignment horizontal="left" vertical="center"/>
    </xf>
    <xf numFmtId="0" fontId="5" fillId="3" borderId="2" xfId="0" applyNumberFormat="1" applyFont="1" applyFill="1" applyBorder="1" applyAlignment="1">
      <alignment horizontal="left" vertical="center"/>
    </xf>
    <xf numFmtId="22" fontId="3" fillId="2" borderId="3"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77" fontId="4" fillId="2" borderId="1" xfId="0" applyNumberFormat="1" applyFont="1" applyFill="1" applyBorder="1" applyAlignment="1">
      <alignment horizontal="left" vertical="center" wrapText="1"/>
    </xf>
    <xf numFmtId="22" fontId="2" fillId="0" borderId="3" xfId="0" applyNumberFormat="1" applyFont="1" applyBorder="1" applyAlignment="1">
      <alignment horizontal="left" vertical="center"/>
    </xf>
    <xf numFmtId="177" fontId="2" fillId="3" borderId="1" xfId="0" applyNumberFormat="1" applyFont="1" applyFill="1" applyBorder="1" applyAlignment="1">
      <alignment horizontal="left" vertical="center"/>
    </xf>
    <xf numFmtId="0" fontId="2" fillId="3" borderId="1" xfId="0" applyFont="1" applyFill="1" applyBorder="1" applyAlignment="1">
      <alignment horizontal="left" vertical="center"/>
    </xf>
    <xf numFmtId="0" fontId="2" fillId="0" borderId="0" xfId="0" applyFont="1" applyFill="1" applyAlignment="1">
      <alignment horizontal="left" vertical="center" wrapText="1"/>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3" borderId="1" xfId="0" applyFont="1" applyFill="1" applyBorder="1">
      <alignment vertical="center"/>
    </xf>
    <xf numFmtId="0" fontId="2" fillId="0" borderId="4" xfId="0" applyFont="1" applyFill="1" applyBorder="1" applyAlignment="1">
      <alignment horizontal="center" vertical="center"/>
    </xf>
    <xf numFmtId="0" fontId="2" fillId="0" borderId="4" xfId="0" applyFont="1" applyFill="1" applyBorder="1" applyAlignment="1">
      <alignment horizontal="left" vertical="center"/>
    </xf>
    <xf numFmtId="0" fontId="2" fillId="0" borderId="4" xfId="0" applyFont="1" applyFill="1" applyBorder="1" applyAlignment="1">
      <alignment vertical="center"/>
    </xf>
    <xf numFmtId="177" fontId="2" fillId="0" borderId="4" xfId="0" applyNumberFormat="1" applyFont="1" applyFill="1" applyBorder="1" applyAlignment="1">
      <alignment horizontal="left" vertical="center"/>
    </xf>
    <xf numFmtId="0" fontId="2" fillId="0" borderId="5" xfId="0" applyFont="1" applyFill="1" applyBorder="1" applyAlignment="1">
      <alignment horizontal="center" vertical="center"/>
    </xf>
    <xf numFmtId="0" fontId="8" fillId="0" borderId="4" xfId="0" applyFont="1" applyFill="1" applyBorder="1" applyAlignment="1">
      <alignment horizontal="left" vertical="center" wrapText="1"/>
    </xf>
    <xf numFmtId="22" fontId="8" fillId="0" borderId="4" xfId="0" applyNumberFormat="1" applyFont="1" applyFill="1" applyBorder="1" applyAlignment="1">
      <alignment horizontal="left" vertical="center" wrapText="1"/>
    </xf>
    <xf numFmtId="0" fontId="2" fillId="0" borderId="4" xfId="0" applyNumberFormat="1" applyFont="1" applyFill="1" applyBorder="1" applyAlignment="1">
      <alignment horizontal="center" vertical="center"/>
    </xf>
    <xf numFmtId="0" fontId="6" fillId="0" borderId="4" xfId="0" applyFont="1" applyFill="1" applyBorder="1" applyAlignment="1">
      <alignment vertical="center"/>
    </xf>
    <xf numFmtId="22" fontId="2" fillId="0" borderId="4" xfId="0" applyNumberFormat="1" applyFont="1" applyFill="1" applyBorder="1" applyAlignment="1">
      <alignment horizontal="left" vertical="center"/>
    </xf>
    <xf numFmtId="0" fontId="5" fillId="0" borderId="4" xfId="0" applyNumberFormat="1" applyFont="1" applyFill="1" applyBorder="1" applyAlignment="1">
      <alignment horizontal="center" vertical="center"/>
    </xf>
    <xf numFmtId="0" fontId="5" fillId="0" borderId="4" xfId="0" applyNumberFormat="1" applyFont="1" applyFill="1" applyBorder="1">
      <alignment vertical="center"/>
    </xf>
    <xf numFmtId="22" fontId="5" fillId="0" borderId="4" xfId="0" applyNumberFormat="1" applyFont="1" applyFill="1" applyBorder="1" applyAlignment="1">
      <alignment horizontal="left" vertical="center"/>
    </xf>
    <xf numFmtId="0" fontId="7" fillId="0" borderId="4" xfId="0" applyNumberFormat="1" applyFont="1" applyFill="1" applyBorder="1" applyAlignment="1">
      <alignment horizontal="center" vertical="center"/>
    </xf>
    <xf numFmtId="0" fontId="7" fillId="0" borderId="4" xfId="0" applyFont="1" applyFill="1" applyBorder="1" applyAlignment="1">
      <alignment vertical="center"/>
    </xf>
    <xf numFmtId="0" fontId="7" fillId="0" borderId="4" xfId="0" applyFont="1" applyFill="1" applyBorder="1" applyAlignment="1">
      <alignment horizontal="center" vertical="center"/>
    </xf>
    <xf numFmtId="22" fontId="2" fillId="0" borderId="4" xfId="0" applyNumberFormat="1" applyFont="1" applyFill="1" applyBorder="1" applyAlignment="1">
      <alignment horizontal="left" vertical="center" wrapText="1"/>
    </xf>
    <xf numFmtId="0" fontId="2" fillId="0" borderId="4" xfId="0" applyFont="1" applyFill="1" applyBorder="1" applyAlignment="1">
      <alignment vertical="center" wrapText="1"/>
    </xf>
    <xf numFmtId="22" fontId="1" fillId="0" borderId="4" xfId="0" applyNumberFormat="1" applyFont="1" applyFill="1" applyBorder="1" applyAlignment="1">
      <alignment horizontal="left" vertical="center" wrapText="1"/>
    </xf>
    <xf numFmtId="49" fontId="8" fillId="0" borderId="4" xfId="0" applyNumberFormat="1" applyFont="1" applyFill="1" applyBorder="1" applyAlignment="1">
      <alignment horizontal="left" vertical="center" wrapText="1"/>
    </xf>
    <xf numFmtId="22" fontId="1" fillId="0" borderId="4" xfId="0" applyNumberFormat="1" applyFont="1" applyFill="1" applyBorder="1" applyAlignment="1">
      <alignment vertical="center" wrapText="1"/>
    </xf>
    <xf numFmtId="177" fontId="8" fillId="0" borderId="4" xfId="0" applyNumberFormat="1"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4" xfId="0" applyNumberFormat="1" applyFont="1" applyFill="1" applyBorder="1" applyAlignment="1">
      <alignment vertical="center"/>
    </xf>
    <xf numFmtId="177" fontId="5" fillId="0" borderId="4" xfId="0" applyNumberFormat="1" applyFont="1" applyFill="1" applyBorder="1" applyAlignment="1">
      <alignment horizontal="left" vertical="center"/>
    </xf>
    <xf numFmtId="0" fontId="5" fillId="0" borderId="4" xfId="0" applyNumberFormat="1" applyFont="1" applyFill="1" applyBorder="1" applyAlignment="1">
      <alignment horizontal="left" vertical="center" wrapText="1"/>
    </xf>
    <xf numFmtId="0" fontId="5" fillId="0" borderId="4" xfId="0" applyNumberFormat="1" applyFont="1" applyFill="1" applyBorder="1" applyAlignment="1">
      <alignment vertical="center"/>
    </xf>
    <xf numFmtId="22" fontId="7" fillId="0" borderId="4" xfId="0" applyNumberFormat="1" applyFont="1" applyFill="1" applyBorder="1" applyAlignment="1">
      <alignment horizontal="left" vertical="center"/>
    </xf>
    <xf numFmtId="0" fontId="7" fillId="0" borderId="4" xfId="0" applyNumberFormat="1" applyFont="1" applyFill="1" applyBorder="1" applyAlignment="1">
      <alignment vertical="center"/>
    </xf>
    <xf numFmtId="177" fontId="1" fillId="0" borderId="4" xfId="0" applyNumberFormat="1" applyFont="1" applyFill="1" applyBorder="1" applyAlignment="1">
      <alignment horizontal="left" vertical="center" wrapText="1"/>
    </xf>
    <xf numFmtId="0" fontId="1" fillId="0" borderId="0" xfId="0" applyFont="1" applyFill="1" applyAlignment="1">
      <alignment horizontal="left" vertical="center" wrapText="1"/>
    </xf>
    <xf numFmtId="177" fontId="0" fillId="0" borderId="4" xfId="0" applyNumberFormat="1" applyFill="1" applyBorder="1" applyAlignment="1">
      <alignment horizontal="left" vertical="center"/>
    </xf>
    <xf numFmtId="0" fontId="2" fillId="0" borderId="4" xfId="0" applyNumberFormat="1" applyFont="1" applyFill="1" applyBorder="1" applyAlignment="1">
      <alignment horizontal="left" vertical="center"/>
    </xf>
    <xf numFmtId="0" fontId="6" fillId="0" borderId="4" xfId="0" applyFont="1" applyFill="1" applyBorder="1" applyAlignment="1">
      <alignment horizontal="left" vertical="center"/>
    </xf>
    <xf numFmtId="0" fontId="2" fillId="0" borderId="4" xfId="0" applyFont="1" applyFill="1" applyBorder="1" applyAlignment="1">
      <alignment horizontal="center" vertical="center" wrapText="1"/>
    </xf>
    <xf numFmtId="22" fontId="2" fillId="0" borderId="4" xfId="0" applyNumberFormat="1" applyFont="1" applyFill="1" applyBorder="1" applyAlignment="1">
      <alignment vertical="center"/>
    </xf>
    <xf numFmtId="14" fontId="2" fillId="0" borderId="4" xfId="0" applyNumberFormat="1" applyFont="1" applyFill="1" applyBorder="1" applyAlignment="1">
      <alignment horizontal="left" vertical="center" wrapText="1"/>
    </xf>
    <xf numFmtId="0" fontId="2" fillId="0" borderId="4" xfId="0" applyFont="1" applyFill="1" applyBorder="1">
      <alignment vertical="center"/>
    </xf>
    <xf numFmtId="0" fontId="0" fillId="0" borderId="4" xfId="0" applyFill="1" applyBorder="1">
      <alignment vertical="center"/>
    </xf>
    <xf numFmtId="22" fontId="2" fillId="0" borderId="4" xfId="0" applyNumberFormat="1" applyFont="1" applyFill="1" applyBorder="1" applyAlignment="1">
      <alignment horizontal="center" vertical="center"/>
    </xf>
    <xf numFmtId="0" fontId="0" fillId="0" borderId="4" xfId="0" applyFill="1" applyBorder="1" applyAlignment="1">
      <alignment horizontal="left" vertical="center"/>
    </xf>
    <xf numFmtId="0" fontId="0" fillId="0" borderId="4" xfId="0" applyFill="1" applyBorder="1" applyAlignment="1">
      <alignment vertical="center"/>
    </xf>
    <xf numFmtId="0" fontId="2" fillId="0" borderId="4" xfId="0" applyNumberFormat="1" applyFont="1" applyFill="1" applyBorder="1" applyAlignment="1">
      <alignment horizontal="center" vertical="center" wrapText="1"/>
    </xf>
    <xf numFmtId="0" fontId="2" fillId="0" borderId="4" xfId="0" applyNumberFormat="1" applyFont="1" applyFill="1" applyBorder="1" applyAlignment="1">
      <alignment vertical="center" wrapText="1"/>
    </xf>
    <xf numFmtId="177" fontId="5" fillId="0" borderId="4"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22" fontId="2" fillId="0" borderId="1" xfId="0" applyNumberFormat="1" applyFont="1" applyFill="1" applyBorder="1" applyAlignment="1">
      <alignment horizontal="left" vertical="center"/>
    </xf>
    <xf numFmtId="22" fontId="2" fillId="0" borderId="2" xfId="0" applyNumberFormat="1" applyFont="1" applyFill="1" applyBorder="1" applyAlignment="1">
      <alignment horizontal="left" vertical="center"/>
    </xf>
    <xf numFmtId="0" fontId="2" fillId="0" borderId="2" xfId="0" applyFont="1" applyFill="1" applyBorder="1" applyAlignment="1">
      <alignment horizontal="left" vertical="center"/>
    </xf>
    <xf numFmtId="0" fontId="2" fillId="0" borderId="1" xfId="0" applyNumberFormat="1" applyFont="1" applyFill="1" applyBorder="1" applyAlignment="1">
      <alignment vertical="center"/>
    </xf>
    <xf numFmtId="177" fontId="5" fillId="0" borderId="2" xfId="0" applyNumberFormat="1" applyFont="1" applyFill="1" applyBorder="1" applyAlignment="1">
      <alignment horizontal="left" vertical="center"/>
    </xf>
    <xf numFmtId="0" fontId="2" fillId="0" borderId="1" xfId="0" applyFont="1" applyFill="1" applyBorder="1" applyAlignment="1">
      <alignment horizontal="left" vertical="center"/>
    </xf>
    <xf numFmtId="22" fontId="2" fillId="3" borderId="1"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2" fillId="0" borderId="6" xfId="0" applyFont="1" applyFill="1" applyBorder="1" applyAlignment="1">
      <alignment vertical="center"/>
    </xf>
    <xf numFmtId="22" fontId="2" fillId="3" borderId="1" xfId="0" applyNumberFormat="1" applyFont="1" applyFill="1" applyBorder="1" applyAlignment="1">
      <alignment horizontal="left" vertical="center" wrapText="1"/>
    </xf>
    <xf numFmtId="14" fontId="2" fillId="3" borderId="1" xfId="0" applyNumberFormat="1" applyFont="1" applyFill="1" applyBorder="1" applyAlignment="1">
      <alignment horizontal="left" vertical="center" wrapText="1"/>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Fill="1" applyAlignment="1">
      <alignment horizontal="center" vertical="center"/>
    </xf>
    <xf numFmtId="0" fontId="12" fillId="0" borderId="0" xfId="0" applyFont="1" applyFill="1" applyAlignment="1">
      <alignment horizontal="center" vertical="center"/>
    </xf>
    <xf numFmtId="0" fontId="0" fillId="0" borderId="0" xfId="0" applyFill="1" applyAlignment="1">
      <alignment vertical="center"/>
    </xf>
    <xf numFmtId="14" fontId="13" fillId="0" borderId="0" xfId="0" applyNumberFormat="1" applyFont="1" applyFill="1" applyBorder="1" applyAlignment="1">
      <alignment vertical="center"/>
    </xf>
    <xf numFmtId="0" fontId="13" fillId="0" borderId="0" xfId="0" applyFont="1" applyFill="1" applyBorder="1" applyAlignment="1"/>
    <xf numFmtId="0" fontId="14" fillId="0" borderId="0" xfId="0" applyFont="1" applyFill="1" applyBorder="1" applyAlignment="1">
      <alignment horizontal="center" vertical="center"/>
    </xf>
    <xf numFmtId="0" fontId="15" fillId="0" borderId="0" xfId="0" applyFont="1" applyFill="1" applyBorder="1" applyAlignment="1">
      <alignment vertical="center"/>
    </xf>
    <xf numFmtId="0" fontId="16" fillId="5" borderId="5" xfId="0" applyFont="1" applyFill="1" applyBorder="1" applyAlignment="1">
      <alignment horizontal="center" vertical="center"/>
    </xf>
    <xf numFmtId="0" fontId="16" fillId="5" borderId="7" xfId="0" applyFont="1" applyFill="1" applyBorder="1" applyAlignment="1">
      <alignment horizontal="center" vertical="center"/>
    </xf>
    <xf numFmtId="0" fontId="17" fillId="0" borderId="4" xfId="0" applyFont="1" applyFill="1" applyBorder="1" applyAlignment="1">
      <alignment horizontal="center" vertical="center"/>
    </xf>
    <xf numFmtId="0" fontId="17" fillId="0" borderId="4" xfId="0" applyFont="1" applyFill="1" applyBorder="1" applyAlignment="1">
      <alignment horizontal="center" vertical="center" wrapText="1"/>
    </xf>
    <xf numFmtId="0" fontId="9" fillId="0" borderId="4" xfId="0" applyFont="1" applyFill="1" applyBorder="1" applyAlignment="1">
      <alignment horizontal="center" vertical="center"/>
    </xf>
    <xf numFmtId="0" fontId="0" fillId="0" borderId="4" xfId="0" applyBorder="1" applyAlignment="1">
      <alignment horizontal="center" vertical="center"/>
    </xf>
    <xf numFmtId="176" fontId="0" fillId="0" borderId="4" xfId="0" applyNumberFormat="1" applyBorder="1" applyAlignment="1">
      <alignment horizontal="center" vertical="center"/>
    </xf>
    <xf numFmtId="10" fontId="0" fillId="0" borderId="4" xfId="11" applyNumberFormat="1" applyBorder="1" applyAlignment="1">
      <alignment horizontal="center" vertical="center"/>
    </xf>
    <xf numFmtId="0" fontId="10" fillId="0" borderId="4" xfId="0" applyFont="1" applyFill="1" applyBorder="1" applyAlignment="1">
      <alignment horizontal="center" vertical="center"/>
    </xf>
    <xf numFmtId="0" fontId="12" fillId="0" borderId="4" xfId="0" applyFont="1" applyBorder="1" applyAlignment="1">
      <alignment horizontal="center" vertical="center"/>
    </xf>
    <xf numFmtId="176" fontId="12" fillId="0" borderId="4" xfId="0" applyNumberFormat="1" applyFont="1" applyBorder="1" applyAlignment="1">
      <alignment horizontal="center" vertical="center"/>
    </xf>
    <xf numFmtId="10" fontId="12" fillId="0" borderId="4" xfId="11" applyNumberFormat="1" applyFont="1" applyBorder="1" applyAlignment="1">
      <alignment horizontal="center" vertical="center"/>
    </xf>
    <xf numFmtId="0" fontId="11" fillId="0" borderId="5" xfId="0" applyFont="1" applyFill="1" applyBorder="1" applyAlignment="1">
      <alignment horizontal="center" vertical="center"/>
    </xf>
    <xf numFmtId="0" fontId="11" fillId="0" borderId="7" xfId="0" applyFont="1" applyFill="1" applyBorder="1" applyAlignment="1">
      <alignment horizontal="center" vertical="center"/>
    </xf>
    <xf numFmtId="0" fontId="18" fillId="5" borderId="5" xfId="0" applyFont="1" applyFill="1" applyBorder="1" applyAlignment="1">
      <alignment horizontal="center" vertical="center"/>
    </xf>
    <xf numFmtId="0" fontId="18" fillId="5" borderId="7" xfId="0" applyFont="1" applyFill="1" applyBorder="1" applyAlignment="1">
      <alignment horizontal="center" vertical="center"/>
    </xf>
    <xf numFmtId="10" fontId="19" fillId="0" borderId="0" xfId="0" applyNumberFormat="1" applyFont="1" applyFill="1" applyBorder="1" applyAlignment="1">
      <alignment horizontal="center" vertical="center"/>
    </xf>
    <xf numFmtId="0" fontId="10" fillId="0" borderId="4" xfId="0" applyFont="1" applyFill="1" applyBorder="1" applyAlignment="1">
      <alignment horizontal="center" vertical="center" wrapText="1"/>
    </xf>
    <xf numFmtId="0" fontId="20" fillId="4" borderId="4" xfId="0" applyFont="1" applyFill="1" applyBorder="1" applyAlignment="1">
      <alignment horizontal="center" vertical="center" wrapText="1"/>
    </xf>
    <xf numFmtId="0" fontId="20" fillId="4" borderId="4" xfId="0" applyFont="1" applyFill="1" applyBorder="1" applyAlignment="1">
      <alignment horizontal="center" vertical="center"/>
    </xf>
    <xf numFmtId="0" fontId="16" fillId="5" borderId="8" xfId="0" applyFont="1" applyFill="1" applyBorder="1" applyAlignment="1">
      <alignment horizontal="center" vertical="center"/>
    </xf>
    <xf numFmtId="0" fontId="21" fillId="0" borderId="4" xfId="0" applyFont="1" applyBorder="1" applyAlignment="1">
      <alignment horizontal="center" vertical="center"/>
    </xf>
    <xf numFmtId="0" fontId="22" fillId="0" borderId="4" xfId="0" applyFont="1" applyBorder="1" applyAlignment="1">
      <alignment horizontal="center" vertical="center"/>
    </xf>
    <xf numFmtId="0" fontId="11" fillId="0" borderId="8" xfId="0" applyFont="1" applyFill="1" applyBorder="1" applyAlignment="1">
      <alignment horizontal="center" vertical="center"/>
    </xf>
    <xf numFmtId="0" fontId="18" fillId="5" borderId="8"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3</xdr:row>
      <xdr:rowOff>0</xdr:rowOff>
    </xdr:from>
    <xdr:to>
      <xdr:col>2</xdr:col>
      <xdr:colOff>10160</xdr:colOff>
      <xdr:row>3</xdr:row>
      <xdr:rowOff>10160</xdr:rowOff>
    </xdr:to>
    <xdr:pic>
      <xdr:nvPicPr>
        <xdr:cNvPr id="530" name="图片 52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31" name="图片 53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32" name="图片 53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33" name="图片 53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34" name="图片 53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35" name="图片 53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36" name="图片 53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37" name="图片 53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38" name="图片 53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39" name="图片 53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40" name="图片 53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41" name="图片 54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42" name="图片 54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43" name="图片 54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44" name="图片 54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45" name="图片 54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46" name="图片 54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47" name="图片 54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48" name="图片 54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49" name="图片 54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50" name="图片 54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51" name="图片 55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52" name="图片 55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53" name="图片 55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54" name="图片 55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55" name="图片 55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56" name="图片 55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57" name="图片 55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58" name="图片 55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59" name="图片 55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60" name="图片 55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61" name="图片 56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62" name="图片 56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63" name="图片 56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64" name="图片 56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65" name="图片 56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66" name="图片 56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67" name="图片 56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68" name="图片 56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69" name="图片 56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70" name="图片 56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71" name="图片 57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72" name="图片 57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73" name="图片 57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74" name="图片 57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75" name="图片 57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76" name="图片 57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77" name="图片 57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78" name="图片 57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79" name="图片 57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80" name="图片 57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81" name="图片 58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82" name="图片 58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83" name="图片 58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84" name="图片 58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85" name="图片 58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86" name="图片 58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87" name="图片 58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88" name="图片 58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89" name="图片 58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90" name="图片 58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91" name="图片 59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92" name="图片 59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93" name="图片 59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94" name="图片 59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95" name="图片 59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96" name="图片 59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97" name="图片 59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98" name="图片 59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599" name="图片 59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00" name="图片 59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01" name="图片 60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02" name="图片 60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03" name="图片 60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04" name="图片 60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05" name="图片 60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06" name="图片 60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07" name="图片 60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08" name="图片 60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09" name="图片 60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10" name="图片 60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11" name="图片 61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12" name="图片 61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13" name="图片 61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14" name="图片 61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15" name="图片 61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16" name="图片 61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17" name="图片 61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18" name="图片 61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19" name="图片 61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20" name="图片 61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21" name="图片 62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22" name="图片 62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23" name="图片 62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24" name="图片 62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25" name="图片 62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26" name="图片 62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27" name="图片 62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28" name="图片 62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29" name="图片 62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30" name="图片 62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31" name="图片 63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32" name="图片 63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33" name="图片 63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34" name="图片 63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35" name="图片 63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36" name="图片 63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37" name="图片 63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38" name="图片 63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39" name="图片 63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40" name="图片 63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41" name="图片 64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42" name="图片 64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43" name="图片 64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44" name="图片 64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45" name="图片 64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46" name="图片 64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47" name="图片 64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48" name="图片 64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49" name="图片 64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50" name="图片 64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51" name="图片 65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52" name="图片 65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53" name="图片 65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54" name="图片 65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55" name="图片 65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56" name="图片 65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57" name="图片 65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58" name="图片 65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59" name="图片 65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60" name="图片 65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61" name="图片 66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62" name="图片 66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63" name="图片 66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64" name="图片 66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65" name="图片 66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66" name="图片 66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67" name="图片 66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68" name="图片 66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69" name="图片 66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70" name="图片 66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71" name="图片 67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72" name="图片 67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73" name="图片 67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74" name="图片 67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75" name="图片 67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76" name="图片 67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77" name="图片 67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78" name="图片 67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79" name="图片 67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80" name="图片 67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81" name="图片 68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82" name="图片 68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83" name="图片 68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84" name="图片 68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85" name="图片 68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86" name="图片 68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87" name="图片 68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88" name="图片 68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89" name="图片 68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90" name="图片 68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91" name="图片 69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92" name="图片 69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93" name="图片 69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94" name="图片 69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95" name="图片 69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96" name="图片 69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97" name="图片 69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98" name="图片 69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699" name="图片 69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00" name="图片 69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01" name="图片 70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02" name="图片 70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03" name="图片 70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04" name="图片 70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05" name="图片 70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06" name="图片 70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07" name="图片 70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08" name="图片 70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09" name="图片 70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10" name="图片 70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11" name="图片 71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12" name="图片 71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13" name="图片 71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14" name="图片 71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15" name="图片 71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16" name="图片 71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17" name="图片 71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18" name="图片 71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19" name="图片 71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20" name="图片 71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21" name="图片 72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22" name="图片 72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23" name="图片 72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24" name="图片 72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25" name="图片 72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26" name="图片 72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27" name="图片 72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28" name="图片 72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29" name="图片 72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30" name="图片 72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31" name="图片 73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32" name="图片 73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33" name="图片 73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34" name="图片 73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35" name="图片 73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36" name="图片 73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37" name="图片 73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38" name="图片 73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39" name="图片 73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40" name="图片 73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41" name="图片 74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42" name="图片 74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43" name="图片 74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44" name="图片 74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45" name="图片 74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46" name="图片 74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47" name="图片 74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48" name="图片 74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49" name="图片 74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50" name="图片 74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51" name="图片 75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52" name="图片 75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53" name="图片 75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54" name="图片 75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55" name="图片 75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56" name="图片 75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57" name="图片 75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58" name="图片 75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59" name="图片 75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60" name="图片 75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61" name="图片 76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62" name="图片 76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63" name="图片 76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64" name="图片 76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65" name="图片 76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66" name="图片 76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67" name="图片 76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68" name="图片 76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69" name="图片 76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70" name="图片 76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71" name="图片 77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72" name="图片 77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73" name="图片 77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74" name="图片 77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75" name="图片 77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76" name="图片 77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77" name="图片 77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78" name="图片 77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79" name="图片 77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80" name="图片 77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81" name="图片 78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82" name="图片 78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83" name="图片 78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84" name="图片 783"/>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85" name="图片 784"/>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86" name="图片 785"/>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87" name="图片 786"/>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88" name="图片 787"/>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89" name="图片 788"/>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90" name="图片 789"/>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91" name="图片 790"/>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92" name="图片 791"/>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2</xdr:col>
      <xdr:colOff>0</xdr:colOff>
      <xdr:row>3</xdr:row>
      <xdr:rowOff>0</xdr:rowOff>
    </xdr:from>
    <xdr:to>
      <xdr:col>2</xdr:col>
      <xdr:colOff>10160</xdr:colOff>
      <xdr:row>3</xdr:row>
      <xdr:rowOff>10160</xdr:rowOff>
    </xdr:to>
    <xdr:pic>
      <xdr:nvPicPr>
        <xdr:cNvPr id="793" name="图片 792"/>
        <xdr:cNvPicPr>
          <a:picLocks noChangeAspect="1"/>
        </xdr:cNvPicPr>
      </xdr:nvPicPr>
      <xdr:blipFill>
        <a:stretch>
          <a:fillRect/>
        </a:stretch>
      </xdr:blipFill>
      <xdr:spPr>
        <a:xfrm>
          <a:off x="953770" y="698500"/>
          <a:ext cx="10160" cy="10160"/>
        </a:xfrm>
        <a:prstGeom prst="rect">
          <a:avLst/>
        </a:prstGeom>
        <a:noFill/>
        <a:ln w="9525">
          <a:noFill/>
        </a:ln>
      </xdr:spPr>
    </xdr:pic>
    <xdr:clientData/>
  </xdr:twoCellAnchor>
  <xdr:twoCellAnchor editAs="oneCell">
    <xdr:from>
      <xdr:col>12</xdr:col>
      <xdr:colOff>0</xdr:colOff>
      <xdr:row>1</xdr:row>
      <xdr:rowOff>0</xdr:rowOff>
    </xdr:from>
    <xdr:to>
      <xdr:col>13</xdr:col>
      <xdr:colOff>171450</xdr:colOff>
      <xdr:row>2</xdr:row>
      <xdr:rowOff>6350</xdr:rowOff>
    </xdr:to>
    <xdr:sp>
      <xdr:nvSpPr>
        <xdr:cNvPr id="794" name="矩形 793"/>
        <xdr:cNvSpPr/>
      </xdr:nvSpPr>
      <xdr:spPr>
        <a:xfrm>
          <a:off x="15375255" y="355600"/>
          <a:ext cx="981075" cy="177800"/>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zoomScale="80" zoomScaleNormal="80" topLeftCell="A9" workbookViewId="0">
      <selection activeCell="L8" sqref="L8"/>
    </sheetView>
  </sheetViews>
  <sheetFormatPr defaultColWidth="9" defaultRowHeight="14.25"/>
  <cols>
    <col min="1" max="1" width="9" style="106"/>
    <col min="2" max="2" width="13.6916666666667" style="106" customWidth="1"/>
    <col min="3" max="3" width="17.125" style="106" customWidth="1"/>
    <col min="4" max="4" width="15" style="106" customWidth="1"/>
    <col min="5" max="7" width="14.5" style="106" customWidth="1"/>
    <col min="8" max="8" width="12.125" style="106" customWidth="1"/>
    <col min="9" max="9" width="14.975" style="106" customWidth="1"/>
    <col min="10" max="10" width="9.625" style="106" customWidth="1"/>
    <col min="11" max="11" width="9.125" style="106" customWidth="1"/>
    <col min="12" max="12" width="11.8666666666667" style="106" customWidth="1"/>
    <col min="13" max="13" width="12" style="106" customWidth="1"/>
    <col min="14" max="19" width="13.625" style="106" customWidth="1"/>
    <col min="20" max="16384" width="9" style="106"/>
  </cols>
  <sheetData>
    <row r="1" s="106" customFormat="1" ht="18" customHeight="1" spans="3:17">
      <c r="C1" s="113"/>
      <c r="D1" s="114"/>
      <c r="P1" s="135" t="s">
        <v>0</v>
      </c>
      <c r="Q1" s="135" t="s">
        <v>1</v>
      </c>
    </row>
    <row r="2" s="106" customFormat="1" ht="18" customHeight="1" spans="3:19">
      <c r="C2" s="115"/>
      <c r="D2" s="116"/>
      <c r="P2" s="136">
        <v>5</v>
      </c>
      <c r="Q2" s="136">
        <v>12</v>
      </c>
      <c r="S2" s="106" t="str">
        <f>P2&amp;"/"&amp;Q2</f>
        <v>5/12</v>
      </c>
    </row>
    <row r="3" s="107" customFormat="1" ht="20" customHeight="1" spans="1:14">
      <c r="A3" s="117" t="str">
        <f>"截至"&amp;TEXT(DATE(2021,P2,Q2),"m月d日")&amp;"影响用户数超10户群障完成情况（铁通）"</f>
        <v>截至5月12日影响用户数超10户群障完成情况（铁通）</v>
      </c>
      <c r="B3" s="118"/>
      <c r="C3" s="118"/>
      <c r="D3" s="118"/>
      <c r="E3" s="118"/>
      <c r="F3" s="118"/>
      <c r="G3" s="118"/>
      <c r="H3" s="118"/>
      <c r="I3" s="118"/>
      <c r="J3" s="118"/>
      <c r="K3" s="118"/>
      <c r="L3" s="118"/>
      <c r="M3" s="118"/>
      <c r="N3" s="137"/>
    </row>
    <row r="4" s="107" customFormat="1" ht="25" customHeight="1" spans="1:14">
      <c r="A4" s="119"/>
      <c r="B4" s="119" t="s">
        <v>2</v>
      </c>
      <c r="C4" s="119"/>
      <c r="D4" s="119"/>
      <c r="E4" s="119" t="s">
        <v>3</v>
      </c>
      <c r="F4" s="119"/>
      <c r="G4" s="119"/>
      <c r="H4" s="119"/>
      <c r="I4" s="120" t="s">
        <v>4</v>
      </c>
      <c r="J4" s="119" t="s">
        <v>5</v>
      </c>
      <c r="K4" s="119" t="s">
        <v>6</v>
      </c>
      <c r="L4" s="120" t="s">
        <v>7</v>
      </c>
      <c r="M4" s="120" t="s">
        <v>8</v>
      </c>
      <c r="N4" s="120" t="s">
        <v>9</v>
      </c>
    </row>
    <row r="5" s="107" customFormat="1" ht="30" customHeight="1" spans="1:14">
      <c r="A5" s="119" t="s">
        <v>10</v>
      </c>
      <c r="B5" s="119" t="s">
        <v>11</v>
      </c>
      <c r="C5" s="119" t="s">
        <v>12</v>
      </c>
      <c r="D5" s="120" t="s">
        <v>13</v>
      </c>
      <c r="E5" s="119" t="s">
        <v>11</v>
      </c>
      <c r="F5" s="119" t="s">
        <v>12</v>
      </c>
      <c r="G5" s="120" t="s">
        <v>14</v>
      </c>
      <c r="H5" s="120" t="s">
        <v>15</v>
      </c>
      <c r="I5" s="120"/>
      <c r="J5" s="119"/>
      <c r="K5" s="119"/>
      <c r="L5" s="120"/>
      <c r="M5" s="120"/>
      <c r="N5" s="120"/>
    </row>
    <row r="6" s="107" customFormat="1" ht="30" customHeight="1" spans="1:14">
      <c r="A6" s="121" t="s">
        <v>16</v>
      </c>
      <c r="B6" s="122">
        <f>COUNTIFS(已修复!A:A,"客响",已修复!B:B,A6,已修复!D:D,$B$5,已修复!F:F,"&gt;=10")</f>
        <v>10</v>
      </c>
      <c r="C6" s="122">
        <f>COUNTIFS(已修复!A:A,"客响",已修复!B:B,A6,已修复!D:D,$C$5,已修复!F:F,"&gt;=10")</f>
        <v>8</v>
      </c>
      <c r="D6" s="122">
        <f t="shared" ref="D6:D12" si="0">SUM(B6:C6)</f>
        <v>18</v>
      </c>
      <c r="E6" s="123">
        <f>AVERAGEIFS(已修复!R:R,已修复!A:A,"客响",已修复!B:B,A6,已修复!D:D,$E$5,已修复!F:F,"&gt;=10")</f>
        <v>6.087999999983</v>
      </c>
      <c r="F6" s="123">
        <f>AVERAGEIFS(已修复!R:R,已修复!A:A,"客响",已修复!B:B,A6,已修复!D:D,$F$5,已修复!F:F,"&gt;=10")</f>
        <v>9.24538194426714</v>
      </c>
      <c r="G6" s="123">
        <f>AVERAGEIFS(已修复!R:R,已修复!A:A,"客响",已修复!B:B,A6,已修复!F:F,"&gt;=10")</f>
        <v>7.49128086410929</v>
      </c>
      <c r="H6" s="124">
        <f>(COUNTIFS(已修复!B:B,A6,已修复!D:D,$B$5,已修复!R:R,"&lt;=18",已修复!A:A,"客响")+COUNTIFS(已修复!B:B,A6,已修复!D:D,$C$5,已修复!R:R,"&lt;=36",已修复!A:A,"客响"))/COUNTIFS(已修复!B:B,A6,已修复!A:A,"客响")</f>
        <v>0.852941176470588</v>
      </c>
      <c r="I6" s="122">
        <f>SUMIFS(已修复!F:F,已修复!A:A,"客响",已修复!B:B,A6,已修复!F:F,"&gt;=10")</f>
        <v>440</v>
      </c>
      <c r="J6" s="122" t="e">
        <f>COUNTIFS(#REF!,"客响",#REF!,A6,#REF!,"&gt;=10")</f>
        <v>#REF!</v>
      </c>
      <c r="K6" s="138" t="e">
        <f>COUNTIFS(#REF!,"客响",#REF!,A6,#REF!,"&gt;=10")</f>
        <v>#REF!</v>
      </c>
      <c r="L6" s="122" t="e">
        <f>COUNTIFS(#REF!,"客响",#REF!,A6,#REF!,"&gt;=10")</f>
        <v>#REF!</v>
      </c>
      <c r="M6" s="122" t="e">
        <f>COUNTIFS(#REF!,"客响",#REF!,A6,#REF!,"&gt;=10",#REF!,"&gt;=48")</f>
        <v>#REF!</v>
      </c>
      <c r="N6" s="122" t="e">
        <f>SUMIFS(#REF!,#REF!,"客响",#REF!,A6,#REF!,"&gt;=10",#REF!,"&gt;=48")</f>
        <v>#REF!</v>
      </c>
    </row>
    <row r="7" s="107" customFormat="1" ht="30" customHeight="1" spans="1:14">
      <c r="A7" s="121" t="s">
        <v>17</v>
      </c>
      <c r="B7" s="122">
        <f>COUNTIFS(已修复!A:A,"客响",已修复!B:B,A7,已修复!D:D,$B$5,已修复!F:F,"&gt;=10")</f>
        <v>11</v>
      </c>
      <c r="C7" s="122">
        <f>COUNTIFS(已修复!A:A,"客响",已修复!B:B,A7,已修复!D:D,$C$5,已修复!F:F,"&gt;=10")</f>
        <v>29</v>
      </c>
      <c r="D7" s="122">
        <f t="shared" si="0"/>
        <v>40</v>
      </c>
      <c r="E7" s="123">
        <f>AVERAGEIFS(已修复!R:R,已修复!A:A,"客响",已修复!B:B,A7,已修复!D:D,$E$5,已修复!F:F,"&gt;=10")</f>
        <v>25.9454545452873</v>
      </c>
      <c r="F7" s="123">
        <f>AVERAGEIFS(已修复!R:R,已修复!A:A,"客响",已修复!B:B,A7,已修复!D:D,$F$5,已修复!F:F,"&gt;=10")</f>
        <v>21.0037547892631</v>
      </c>
      <c r="G7" s="123">
        <f>AVERAGEIFS(已修复!R:R,已修复!A:A,"客响",已修复!B:B,A7,已修复!F:F,"&gt;=10")</f>
        <v>22.3627222221697</v>
      </c>
      <c r="H7" s="124">
        <f>(COUNTIFS(已修复!B:B,A7,已修复!D:D,$B$5,已修复!R:R,"&lt;=18",已修复!A:A,"客响")+COUNTIFS(已修复!B:B,A7,已修复!D:D,$C$5,已修复!R:R,"&lt;=36",已修复!A:A,"客响"))/COUNTIFS(已修复!B:B,A7,已修复!A:A,"客响")</f>
        <v>0.721311475409836</v>
      </c>
      <c r="I7" s="122">
        <f>SUMIFS(已修复!F:F,已修复!A:A,"客响",已修复!B:B,A7,已修复!F:F,"&gt;=10")</f>
        <v>992</v>
      </c>
      <c r="J7" s="122" t="e">
        <f>COUNTIFS(#REF!,"客响",#REF!,A7,#REF!,"&gt;=10")</f>
        <v>#REF!</v>
      </c>
      <c r="K7" s="138" t="e">
        <f>COUNTIFS(#REF!,"客响",#REF!,A7,#REF!,"&gt;=10")</f>
        <v>#REF!</v>
      </c>
      <c r="L7" s="122" t="e">
        <f>COUNTIFS(#REF!,"客响",#REF!,A7,#REF!,"&gt;=10")</f>
        <v>#REF!</v>
      </c>
      <c r="M7" s="122" t="e">
        <f>COUNTIFS(#REF!,"客响",#REF!,A7,#REF!,"&gt;=10",#REF!,"&gt;=48")</f>
        <v>#REF!</v>
      </c>
      <c r="N7" s="122" t="e">
        <f>SUMIFS(#REF!,#REF!,"客响",#REF!,A7,#REF!,"&gt;=10",#REF!,"&gt;=48")</f>
        <v>#REF!</v>
      </c>
    </row>
    <row r="8" s="107" customFormat="1" ht="30" customHeight="1" spans="1:14">
      <c r="A8" s="121" t="s">
        <v>18</v>
      </c>
      <c r="B8" s="122">
        <f>COUNTIFS(已修复!A:A,"客响",已修复!B:B,A8,已修复!D:D,$B$5,已修复!F:F,"&gt;=10")</f>
        <v>5</v>
      </c>
      <c r="C8" s="122">
        <f>COUNTIFS(已修复!A:A,"客响",已修复!B:B,A8,已修复!D:D,$C$5,已修复!F:F,"&gt;=10")</f>
        <v>23</v>
      </c>
      <c r="D8" s="122">
        <f t="shared" si="0"/>
        <v>28</v>
      </c>
      <c r="E8" s="123">
        <f>AVERAGEIFS(已修复!R:R,已修复!A:A,"客响",已修复!B:B,A8,已修复!D:D,$E$5,已修复!F:F,"&gt;=10")</f>
        <v>2.53383333346574</v>
      </c>
      <c r="F8" s="123">
        <f>AVERAGEIFS(已修复!R:R,已修复!A:A,"客响",已修复!B:B,A8,已修复!D:D,$F$5,已修复!F:F,"&gt;=10")</f>
        <v>16.0657125605123</v>
      </c>
      <c r="G8" s="123">
        <f>AVERAGEIFS(已修复!R:R,已修复!A:A,"客响",已修复!B:B,A8,已修复!F:F,"&gt;=10")</f>
        <v>13.6493055556826</v>
      </c>
      <c r="H8" s="124">
        <f>(COUNTIFS(已修复!B:B,A8,已修复!D:D,$B$5,已修复!R:R,"&lt;=18",已修复!A:A,"客响")+COUNTIFS(已修复!B:B,A8,已修复!D:D,$C$5,已修复!R:R,"&lt;=36",已修复!A:A,"客响"))/COUNTIFS(已修复!B:B,A8,已修复!A:A,"客响")</f>
        <v>0.833333333333333</v>
      </c>
      <c r="I8" s="122">
        <f>SUMIFS(已修复!F:F,已修复!A:A,"客响",已修复!B:B,A8,已修复!F:F,"&gt;=10")</f>
        <v>745</v>
      </c>
      <c r="J8" s="122" t="e">
        <f>COUNTIFS(#REF!,"客响",#REF!,A8,#REF!,"&gt;=10")</f>
        <v>#REF!</v>
      </c>
      <c r="K8" s="138" t="e">
        <f>COUNTIFS(#REF!,"客响",#REF!,A8,#REF!,"&gt;=10")</f>
        <v>#REF!</v>
      </c>
      <c r="L8" s="122" t="e">
        <f>COUNTIFS(#REF!,"客响",#REF!,A8,#REF!,"&gt;=10")</f>
        <v>#REF!</v>
      </c>
      <c r="M8" s="122" t="e">
        <f>COUNTIFS(#REF!,"客响",#REF!,A8,#REF!,"&gt;=10",#REF!,"&gt;=48")</f>
        <v>#REF!</v>
      </c>
      <c r="N8" s="122" t="e">
        <f>SUMIFS(#REF!,#REF!,"客响",#REF!,A8,#REF!,"&gt;=10",#REF!,"&gt;=48")</f>
        <v>#REF!</v>
      </c>
    </row>
    <row r="9" s="107" customFormat="1" ht="30" customHeight="1" spans="1:14">
      <c r="A9" s="121" t="s">
        <v>19</v>
      </c>
      <c r="B9" s="122">
        <f>COUNTIFS(已修复!A:A,"客响",已修复!B:B,A9,已修复!D:D,$B$5,已修复!F:F,"&gt;=10")</f>
        <v>11</v>
      </c>
      <c r="C9" s="122">
        <f>COUNTIFS(已修复!A:A,"客响",已修复!B:B,A9,已修复!D:D,$C$5,已修复!F:F,"&gt;=10")</f>
        <v>26</v>
      </c>
      <c r="D9" s="122">
        <f t="shared" si="0"/>
        <v>37</v>
      </c>
      <c r="E9" s="123">
        <f>AVERAGEIFS(已修复!R:R,已修复!A:A,"客响",已修复!B:B,A9,已修复!D:D,$E$5,已修复!F:F,"&gt;=10")</f>
        <v>10.2803787880217</v>
      </c>
      <c r="F9" s="123">
        <f>AVERAGEIFS(已修复!R:R,已修复!A:A,"客响",已修复!B:B,A9,已修复!D:D,$F$5,已修复!F:F,"&gt;=10")</f>
        <v>7.69244658124472</v>
      </c>
      <c r="G9" s="123">
        <f>AVERAGEIFS(已修复!R:R,已修复!A:A,"客响",已修复!B:B,A9,已修复!F:F,"&gt;=10")</f>
        <v>8.46183183190816</v>
      </c>
      <c r="H9" s="124">
        <f>(COUNTIFS(已修复!B:B,A9,已修复!D:D,$B$5,已修复!R:R,"&lt;=18",已修复!A:A,"客响")+COUNTIFS(已修复!B:B,A9,已修复!D:D,$C$5,已修复!R:R,"&lt;=36",已修复!A:A,"客响"))/COUNTIFS(已修复!B:B,A9,已修复!A:A,"客响")</f>
        <v>0.897959183673469</v>
      </c>
      <c r="I9" s="122">
        <f>SUMIFS(已修复!F:F,已修复!A:A,"客响",已修复!B:B,A9,已修复!F:F,"&gt;=10")</f>
        <v>950</v>
      </c>
      <c r="J9" s="122" t="e">
        <f>COUNTIFS(#REF!,"客响",#REF!,A9,#REF!,"&gt;=10")</f>
        <v>#REF!</v>
      </c>
      <c r="K9" s="138" t="e">
        <f>COUNTIFS(#REF!,"客响",#REF!,A9,#REF!,"&gt;=10")</f>
        <v>#REF!</v>
      </c>
      <c r="L9" s="122" t="e">
        <f>COUNTIFS(#REF!,"客响",#REF!,A9,#REF!,"&gt;=10")</f>
        <v>#REF!</v>
      </c>
      <c r="M9" s="122" t="e">
        <f>COUNTIFS(#REF!,"客响",#REF!,A9,#REF!,"&gt;=10",#REF!,"&gt;=48")</f>
        <v>#REF!</v>
      </c>
      <c r="N9" s="122" t="e">
        <f>SUMIFS(#REF!,#REF!,"客响",#REF!,A9,#REF!,"&gt;=10",#REF!,"&gt;=48")</f>
        <v>#REF!</v>
      </c>
    </row>
    <row r="10" s="107" customFormat="1" ht="30" customHeight="1" spans="1:14">
      <c r="A10" s="121" t="s">
        <v>20</v>
      </c>
      <c r="B10" s="122">
        <f>COUNTIFS(已修复!A:A,"客响",已修复!B:B,A10,已修复!D:D,$B$5,已修复!F:F,"&gt;=10")</f>
        <v>15</v>
      </c>
      <c r="C10" s="122">
        <f>COUNTIFS(已修复!A:A,"客响",已修复!B:B,A10,已修复!D:D,$C$5,已修复!F:F,"&gt;=10")</f>
        <v>20</v>
      </c>
      <c r="D10" s="122">
        <f t="shared" si="0"/>
        <v>35</v>
      </c>
      <c r="E10" s="123">
        <f>AVERAGEIFS(已修复!R:R,已修复!A:A,"客响",已修复!B:B,A10,已修复!D:D,$E$5,已修复!F:F,"&gt;=10")</f>
        <v>8.716796296346</v>
      </c>
      <c r="F10" s="123">
        <f>AVERAGEIFS(已修复!R:R,已修复!A:A,"客响",已修复!B:B,A10,已修复!D:D,$F$5,已修复!F:F,"&gt;=10")</f>
        <v>13.6186944446177</v>
      </c>
      <c r="G10" s="123">
        <f>AVERAGEIFS(已修复!R:R,已修复!A:A,"客响",已修复!B:B,A10,已修复!F:F,"&gt;=10")</f>
        <v>11.5178809525013</v>
      </c>
      <c r="H10" s="124">
        <f>(COUNTIFS(已修复!B:B,A10,已修复!D:D,$B$5,已修复!R:R,"&lt;=18",已修复!A:A,"客响")+COUNTIFS(已修复!B:B,A10,已修复!D:D,$C$5,已修复!R:R,"&lt;=36",已修复!A:A,"客响"))/COUNTIFS(已修复!B:B,A10,已修复!A:A,"客响")</f>
        <v>0.907407407407407</v>
      </c>
      <c r="I10" s="122">
        <f>SUMIFS(已修复!F:F,已修复!A:A,"客响",已修复!B:B,A10,已修复!F:F,"&gt;=10")</f>
        <v>952</v>
      </c>
      <c r="J10" s="122" t="e">
        <f>COUNTIFS(#REF!,"客响",#REF!,A10,#REF!,"&gt;=10")</f>
        <v>#REF!</v>
      </c>
      <c r="K10" s="138" t="e">
        <f>COUNTIFS(#REF!,"客响",#REF!,A10,#REF!,"&gt;=10")</f>
        <v>#REF!</v>
      </c>
      <c r="L10" s="122" t="e">
        <f>COUNTIFS(#REF!,"客响",#REF!,A10,#REF!,"&gt;=10")</f>
        <v>#REF!</v>
      </c>
      <c r="M10" s="122" t="e">
        <f>COUNTIFS(#REF!,"客响",#REF!,A10,#REF!,"&gt;=10",#REF!,"&gt;=48")</f>
        <v>#REF!</v>
      </c>
      <c r="N10" s="122" t="e">
        <f>SUMIFS(#REF!,#REF!,"客响",#REF!,A10,#REF!,"&gt;=10",#REF!,"&gt;=48")</f>
        <v>#REF!</v>
      </c>
    </row>
    <row r="11" s="107" customFormat="1" ht="30" customHeight="1" spans="1:14">
      <c r="A11" s="121" t="s">
        <v>21</v>
      </c>
      <c r="B11" s="122">
        <f>COUNTIFS(已修复!A:A,"客响",已修复!B:B,A11,已修复!D:D,$B$5,已修复!F:F,"&gt;=10")</f>
        <v>8</v>
      </c>
      <c r="C11" s="122">
        <f>COUNTIFS(已修复!A:A,"客响",已修复!B:B,A11,已修复!D:D,$C$5,已修复!F:F,"&gt;=10")</f>
        <v>13</v>
      </c>
      <c r="D11" s="122">
        <f t="shared" si="0"/>
        <v>21</v>
      </c>
      <c r="E11" s="123">
        <f>AVERAGEIFS(已修复!R:R,已修复!A:A,"客响",已修复!B:B,A11,已修复!D:D,$E$5,已修复!F:F,"&gt;=10")</f>
        <v>22.8121874998978</v>
      </c>
      <c r="F11" s="123">
        <f>AVERAGEIFS(已修复!R:R,已修复!A:A,"客响",已修复!B:B,A11,已修复!D:D,$F$5,已修复!F:F,"&gt;=10")</f>
        <v>26.0840384617376</v>
      </c>
      <c r="G11" s="123">
        <f>AVERAGEIFS(已修复!R:R,已修复!A:A,"客响",已修复!B:B,A11,已修复!F:F,"&gt;=10")</f>
        <v>24.8376190477034</v>
      </c>
      <c r="H11" s="124">
        <f>(COUNTIFS(已修复!B:B,A11,已修复!D:D,$B$5,已修复!R:R,"&lt;=18",已修复!A:A,"客响")+COUNTIFS(已修复!B:B,A11,已修复!D:D,$C$5,已修复!R:R,"&lt;=36",已修复!A:A,"客响"))/COUNTIFS(已修复!B:B,A11,已修复!A:A,"客响")</f>
        <v>0.777777777777778</v>
      </c>
      <c r="I11" s="122">
        <f>SUMIFS(已修复!F:F,已修复!A:A,"客响",已修复!B:B,A11,已修复!F:F,"&gt;=10")</f>
        <v>607</v>
      </c>
      <c r="J11" s="122" t="e">
        <f>COUNTIFS(#REF!,"客响",#REF!,A11,#REF!,"&gt;=10")</f>
        <v>#REF!</v>
      </c>
      <c r="K11" s="138" t="e">
        <f>COUNTIFS(#REF!,"客响",#REF!,A11,#REF!,"&gt;=10")</f>
        <v>#REF!</v>
      </c>
      <c r="L11" s="122" t="e">
        <f>COUNTIFS(#REF!,"客响",#REF!,A11,#REF!,"&gt;=10")</f>
        <v>#REF!</v>
      </c>
      <c r="M11" s="122" t="e">
        <f>COUNTIFS(#REF!,"客响",#REF!,A11,#REF!,"&gt;=10",#REF!,"&gt;=48")</f>
        <v>#REF!</v>
      </c>
      <c r="N11" s="122" t="e">
        <f>SUMIFS(#REF!,#REF!,"客响",#REF!,A11,#REF!,"&gt;=10",#REF!,"&gt;=48")</f>
        <v>#REF!</v>
      </c>
    </row>
    <row r="12" s="107" customFormat="1" ht="30" customHeight="1" spans="1:14">
      <c r="A12" s="121" t="s">
        <v>22</v>
      </c>
      <c r="B12" s="122">
        <f>COUNTIFS(已修复!A:A,"客响",已修复!B:B,A12,已修复!D:D,$B$5,已修复!F:F,"&gt;=10")</f>
        <v>2</v>
      </c>
      <c r="C12" s="122">
        <f>COUNTIFS(已修复!A:A,"客响",已修复!B:B,A12,已修复!D:D,$C$5,已修复!F:F,"&gt;=10")</f>
        <v>18</v>
      </c>
      <c r="D12" s="122">
        <f t="shared" si="0"/>
        <v>20</v>
      </c>
      <c r="E12" s="123">
        <f>AVERAGEIFS(已修复!R:R,已修复!A:A,"客响",已修复!B:B,A12,已修复!D:D,$E$5,已修复!F:F,"&gt;=10")</f>
        <v>10.8859722226916</v>
      </c>
      <c r="F12" s="123">
        <f>AVERAGEIFS(已修复!R:R,已修复!A:A,"客响",已修复!B:B,A12,已修复!D:D,$F$5,已修复!F:F,"&gt;=10")</f>
        <v>15.6395987657209</v>
      </c>
      <c r="G12" s="123">
        <f>AVERAGEIFS(已修复!R:R,已修复!A:A,"客响",已修复!B:B,A12,已修复!F:F,"&gt;=10")</f>
        <v>15.164236111418</v>
      </c>
      <c r="H12" s="124">
        <f>(COUNTIFS(已修复!B:B,A12,已修复!D:D,$B$5,已修复!R:R,"&lt;=18",已修复!A:A,"客响")+COUNTIFS(已修复!B:B,A12,已修复!D:D,$C$5,已修复!R:R,"&lt;=36",已修复!A:A,"客响"))/COUNTIFS(已修复!B:B,A12,已修复!A:A,"客响")</f>
        <v>0.914285714285714</v>
      </c>
      <c r="I12" s="122">
        <f>SUMIFS(已修复!F:F,已修复!A:A,"客响",已修复!B:B,A12,已修复!F:F,"&gt;=10")</f>
        <v>482</v>
      </c>
      <c r="J12" s="122" t="e">
        <f>COUNTIFS(#REF!,"客响",#REF!,A12,#REF!,"&gt;=10")</f>
        <v>#REF!</v>
      </c>
      <c r="K12" s="138" t="e">
        <f>COUNTIFS(#REF!,"客响",#REF!,A12,#REF!,"&gt;=10")</f>
        <v>#REF!</v>
      </c>
      <c r="L12" s="122" t="e">
        <f>COUNTIFS(#REF!,"客响",#REF!,A12,#REF!,"&gt;=10")</f>
        <v>#REF!</v>
      </c>
      <c r="M12" s="122" t="e">
        <f>COUNTIFS(#REF!,"客响",#REF!,A12,#REF!,"&gt;=10",#REF!,"&gt;=48")</f>
        <v>#REF!</v>
      </c>
      <c r="N12" s="122" t="e">
        <f>SUMIFS(#REF!,#REF!,"客响",#REF!,A12,#REF!,"&gt;=10",#REF!,"&gt;=48")</f>
        <v>#REF!</v>
      </c>
    </row>
    <row r="13" s="108" customFormat="1" ht="30" customHeight="1" spans="1:14">
      <c r="A13" s="125" t="s">
        <v>23</v>
      </c>
      <c r="B13" s="126">
        <f>SUM(B6:B12)</f>
        <v>62</v>
      </c>
      <c r="C13" s="126">
        <f>SUM(C6:C12)</f>
        <v>137</v>
      </c>
      <c r="D13" s="126">
        <f>SUM(D6:D12)</f>
        <v>199</v>
      </c>
      <c r="E13" s="127">
        <f>AVERAGEIFS(已修复!R:R,已修复!A:A,"客响",已修复!D:D,$E$5,已修复!F:F,"&gt;=10")</f>
        <v>13.0170116487631</v>
      </c>
      <c r="F13" s="127">
        <f>AVERAGEIFS(已修复!R:R,已修复!A:A,"客响",已修复!D:D,$F$5,已修复!F:F,"&gt;=10")</f>
        <v>15.6610665045608</v>
      </c>
      <c r="G13" s="127">
        <f>AVERAGEIFS(已修复!R:R,已修复!A:A,"客响",已修复!F:F,"&gt;=10")</f>
        <v>14.8372906198399</v>
      </c>
      <c r="H13" s="128">
        <f>(COUNTIFS(已修复!D:D,B5,已修复!R:R,"&lt;=18",已修复!A:A,"客响")+COUNTIFS(已修复!D:D,C5,已修复!R:R,"&lt;=36",已修复!A:A,"客响"))/COUNTIF(已修复!A:A,"客响")</f>
        <v>0.839116719242902</v>
      </c>
      <c r="I13" s="126">
        <f t="shared" ref="I13:N13" si="1">SUM(I6:I12)</f>
        <v>5168</v>
      </c>
      <c r="J13" s="126" t="e">
        <f t="shared" si="1"/>
        <v>#REF!</v>
      </c>
      <c r="K13" s="139" t="e">
        <f t="shared" si="1"/>
        <v>#REF!</v>
      </c>
      <c r="L13" s="126" t="e">
        <f t="shared" si="1"/>
        <v>#REF!</v>
      </c>
      <c r="M13" s="126" t="e">
        <f t="shared" si="1"/>
        <v>#REF!</v>
      </c>
      <c r="N13" s="126" t="e">
        <f t="shared" si="1"/>
        <v>#REF!</v>
      </c>
    </row>
    <row r="14" s="109" customFormat="1" ht="30" customHeight="1" spans="1:14">
      <c r="A14" s="129" t="s">
        <v>24</v>
      </c>
      <c r="B14" s="130"/>
      <c r="C14" s="130"/>
      <c r="D14" s="130"/>
      <c r="E14" s="130"/>
      <c r="F14" s="130"/>
      <c r="G14" s="130"/>
      <c r="H14" s="130"/>
      <c r="I14" s="130"/>
      <c r="J14" s="130"/>
      <c r="K14" s="130"/>
      <c r="L14" s="130"/>
      <c r="M14" s="130"/>
      <c r="N14" s="140"/>
    </row>
    <row r="15" s="110" customFormat="1" ht="30" customHeight="1" spans="8:8">
      <c r="H15" s="107"/>
    </row>
    <row r="16" s="110" customFormat="1" ht="30" customHeight="1" spans="1:14">
      <c r="A16" s="131" t="str">
        <f>"截至"&amp;TEXT(DATE(2021,P2,Q2),"m月d日")&amp;"网运（浙邮）线路故障完成情况（影响PON口10户以上）"</f>
        <v>截至5月12日网运（浙邮）线路故障完成情况（影响PON口10户以上）</v>
      </c>
      <c r="B16" s="132"/>
      <c r="C16" s="132"/>
      <c r="D16" s="132"/>
      <c r="E16" s="132"/>
      <c r="F16" s="132"/>
      <c r="G16" s="132"/>
      <c r="H16" s="132"/>
      <c r="I16" s="132"/>
      <c r="J16" s="132"/>
      <c r="K16" s="132"/>
      <c r="L16" s="132"/>
      <c r="M16" s="132"/>
      <c r="N16" s="141"/>
    </row>
    <row r="17" s="110" customFormat="1" ht="30" customHeight="1" spans="1:14">
      <c r="A17" s="119"/>
      <c r="B17" s="119" t="s">
        <v>2</v>
      </c>
      <c r="C17" s="119"/>
      <c r="D17" s="119"/>
      <c r="E17" s="119" t="s">
        <v>3</v>
      </c>
      <c r="F17" s="119"/>
      <c r="G17" s="119"/>
      <c r="H17" s="119"/>
      <c r="I17" s="120" t="s">
        <v>4</v>
      </c>
      <c r="J17" s="119" t="s">
        <v>5</v>
      </c>
      <c r="K17" s="119" t="s">
        <v>6</v>
      </c>
      <c r="L17" s="120" t="s">
        <v>7</v>
      </c>
      <c r="M17" s="120" t="s">
        <v>8</v>
      </c>
      <c r="N17" s="120" t="s">
        <v>9</v>
      </c>
    </row>
    <row r="18" s="110" customFormat="1" ht="30" customHeight="1" spans="1:14">
      <c r="A18" s="119" t="s">
        <v>10</v>
      </c>
      <c r="B18" s="119" t="s">
        <v>11</v>
      </c>
      <c r="C18" s="119" t="s">
        <v>12</v>
      </c>
      <c r="D18" s="120" t="s">
        <v>13</v>
      </c>
      <c r="E18" s="119" t="s">
        <v>11</v>
      </c>
      <c r="F18" s="119" t="s">
        <v>12</v>
      </c>
      <c r="G18" s="120" t="s">
        <v>14</v>
      </c>
      <c r="H18" s="120" t="s">
        <v>15</v>
      </c>
      <c r="I18" s="120"/>
      <c r="J18" s="119"/>
      <c r="K18" s="119"/>
      <c r="L18" s="120"/>
      <c r="M18" s="120"/>
      <c r="N18" s="120"/>
    </row>
    <row r="19" s="110" customFormat="1" ht="30" customHeight="1" spans="1:14">
      <c r="A19" s="121" t="s">
        <v>16</v>
      </c>
      <c r="B19" s="122">
        <f>COUNTIFS(已修复!A:A,"传输",已修复!B:B,A19,已修复!D:D,$B$18,已修复!F:F,"&gt;=10")</f>
        <v>3</v>
      </c>
      <c r="C19" s="122">
        <f>COUNTIFS(已修复!A:A,"传输",已修复!B:B,A19,已修复!D:D,$C$18,已修复!F:F,"&gt;=10")</f>
        <v>21</v>
      </c>
      <c r="D19" s="122">
        <f t="shared" ref="D19:D25" si="2">SUM(B19:C19)</f>
        <v>24</v>
      </c>
      <c r="E19" s="123">
        <f>AVERAGEIFS(已修复!R:R,已修复!A:A,"传输",已修复!B:B,A19,已修复!D:D,$E$5,已修复!F:F,"&gt;=10")</f>
        <v>227.941203702474</v>
      </c>
      <c r="F19" s="123">
        <f>AVERAGEIFS(已修复!R:R,已修复!A:A,"传输",已修复!B:B,A19,已修复!D:D,$F$5,已修复!F:F,"&gt;=10")</f>
        <v>26.1710582014389</v>
      </c>
      <c r="G19" s="123">
        <f>AVERAGEIFS(已修复!R:R,已修复!A:A,"传输",已修复!B:B,A19,已修复!F:F,"&gt;=10")</f>
        <v>51.3923263890683</v>
      </c>
      <c r="H19" s="124">
        <f>(COUNTIFS(已修复!B:B,A19,已修复!D:D,$B$5,已修复!R:R,"&lt;=18",已修复!A:A,"传输")+COUNTIFS(已修复!B:B,A19,已修复!D:D,$C$5,已修复!R:R,"&lt;=36",已修复!A:A,"传输"))/COUNTIFS(已修复!B:B,A19,已修复!A:A,"传输")</f>
        <v>0.714285714285714</v>
      </c>
      <c r="I19" s="122">
        <f>SUMIFS(已修复!F:F,已修复!A:A,"传输",已修复!B:B,A19,已修复!F:F,"&gt;=10")</f>
        <v>1014</v>
      </c>
      <c r="J19" s="122" t="e">
        <f>COUNTIFS(#REF!,"传输",#REF!,A19,#REF!,"&gt;=10")</f>
        <v>#REF!</v>
      </c>
      <c r="K19" s="138" t="e">
        <f>COUNTIFS(#REF!,"传输",#REF!,A19,#REF!,"&gt;=10")</f>
        <v>#REF!</v>
      </c>
      <c r="L19" s="122" t="e">
        <f>COUNTIFS(#REF!,"传输",#REF!,A19,#REF!,"&gt;=10")</f>
        <v>#REF!</v>
      </c>
      <c r="M19" s="122" t="e">
        <f>COUNTIFS(#REF!,"传输",#REF!,A19,#REF!,"&gt;=10",#REF!,"&gt;=48")</f>
        <v>#REF!</v>
      </c>
      <c r="N19" s="122" t="e">
        <f>SUMIFS(#REF!,#REF!,"传输",#REF!,A19,#REF!,"&gt;=10",#REF!,"&gt;=48")</f>
        <v>#REF!</v>
      </c>
    </row>
    <row r="20" s="110" customFormat="1" ht="30" customHeight="1" spans="1:14">
      <c r="A20" s="121" t="s">
        <v>17</v>
      </c>
      <c r="B20" s="122">
        <f>COUNTIFS(已修复!A:A,"传输",已修复!B:B,A20,已修复!D:D,$B$18,已修复!F:F,"&gt;=10")</f>
        <v>1</v>
      </c>
      <c r="C20" s="122">
        <f>COUNTIFS(已修复!A:A,"传输",已修复!B:B,A20,已修复!D:D,$C$18,已修复!F:F,"&gt;=10")</f>
        <v>34</v>
      </c>
      <c r="D20" s="122">
        <f t="shared" si="2"/>
        <v>35</v>
      </c>
      <c r="E20" s="123">
        <f>AVERAGEIFS(已修复!R:R,已修复!A:A,"传输",已修复!B:B,A20,已修复!D:D,$E$5,已修复!F:F,"&gt;=10")</f>
        <v>4.35416666645324</v>
      </c>
      <c r="F20" s="123">
        <f>AVERAGEIFS(已修复!R:R,已修复!A:A,"传输",已修复!B:B,A20,已修复!D:D,$F$5,已修复!F:F,"&gt;=10")</f>
        <v>35.0724918301001</v>
      </c>
      <c r="G20" s="123">
        <f>AVERAGEIFS(已修复!R:R,已修复!A:A,"传输",已修复!B:B,A20,已修复!F:F,"&gt;=10")</f>
        <v>34.1948253968531</v>
      </c>
      <c r="H20" s="124">
        <f>(COUNTIFS(已修复!B:B,A20,已修复!D:D,$B$5,已修复!R:R,"&lt;=18",已修复!A:A,"传输")+COUNTIFS(已修复!B:B,A20,已修复!D:D,$C$5,已修复!R:R,"&lt;=36",已修复!A:A,"传输"))/COUNTIFS(已修复!B:B,A20,已修复!A:A,"传输")</f>
        <v>0.575</v>
      </c>
      <c r="I20" s="122">
        <f>SUMIFS(已修复!F:F,已修复!A:A,"传输",已修复!B:B,A20,已修复!F:F,"&gt;=10")</f>
        <v>3590</v>
      </c>
      <c r="J20" s="122" t="e">
        <f>COUNTIFS(#REF!,"传输",#REF!,A20,#REF!,"&gt;=10")</f>
        <v>#REF!</v>
      </c>
      <c r="K20" s="138" t="e">
        <f>COUNTIFS(#REF!,"传输",#REF!,A20,#REF!,"&gt;=10")</f>
        <v>#REF!</v>
      </c>
      <c r="L20" s="122" t="e">
        <f>COUNTIFS(#REF!,"传输",#REF!,A20,#REF!,"&gt;=10")</f>
        <v>#REF!</v>
      </c>
      <c r="M20" s="122" t="e">
        <f>COUNTIFS(#REF!,"传输",#REF!,A20,#REF!,"&gt;=10",#REF!,"&gt;=48")</f>
        <v>#REF!</v>
      </c>
      <c r="N20" s="122" t="e">
        <f>SUMIFS(#REF!,#REF!,"传输",#REF!,A20,#REF!,"&gt;=10",#REF!,"&gt;=48")</f>
        <v>#REF!</v>
      </c>
    </row>
    <row r="21" s="110" customFormat="1" ht="30" customHeight="1" spans="1:14">
      <c r="A21" s="121" t="s">
        <v>18</v>
      </c>
      <c r="B21" s="122">
        <f>COUNTIFS(已修复!A:A,"传输",已修复!B:B,A21,已修复!D:D,$B$18,已修复!F:F,"&gt;=10")</f>
        <v>0</v>
      </c>
      <c r="C21" s="122">
        <f>COUNTIFS(已修复!A:A,"传输",已修复!B:B,A21,已修复!D:D,$C$18,已修复!F:F,"&gt;=10")</f>
        <v>28</v>
      </c>
      <c r="D21" s="122">
        <f t="shared" si="2"/>
        <v>28</v>
      </c>
      <c r="E21" s="123" t="e">
        <f>AVERAGEIFS(已修复!R:R,已修复!A:A,"传输",已修复!B:B,A21,已修复!D:D,$E$5,已修复!F:F,"&gt;=10")</f>
        <v>#DIV/0!</v>
      </c>
      <c r="F21" s="123">
        <f>AVERAGEIFS(已修复!R:R,已修复!A:A,"传输",已修复!B:B,A21,已修复!D:D,$F$5,已修复!F:F,"&gt;=10")</f>
        <v>27.6572916666482</v>
      </c>
      <c r="G21" s="123">
        <f>AVERAGEIFS(已修复!R:R,已修复!A:A,"传输",已修复!B:B,A21,已修复!F:F,"&gt;=10")</f>
        <v>27.6572916666482</v>
      </c>
      <c r="H21" s="124">
        <f>(COUNTIFS(已修复!B:B,A21,已修复!D:D,$B$5,已修复!R:R,"&lt;=18",已修复!A:A,"传输")+COUNTIFS(已修复!B:B,A21,已修复!D:D,$C$5,已修复!R:R,"&lt;=36",已修复!A:A,"传输"))/COUNTIFS(已修复!B:B,A21,已修复!A:A,"传输")</f>
        <v>0.727272727272727</v>
      </c>
      <c r="I21" s="122">
        <f>SUMIFS(已修复!F:F,已修复!A:A,"传输",已修复!B:B,A21,已修复!F:F,"&gt;=10")</f>
        <v>1293</v>
      </c>
      <c r="J21" s="122" t="e">
        <f>COUNTIFS(#REF!,"传输",#REF!,A21,#REF!,"&gt;=10")</f>
        <v>#REF!</v>
      </c>
      <c r="K21" s="138" t="e">
        <f>COUNTIFS(#REF!,"传输",#REF!,A21,#REF!,"&gt;=10")</f>
        <v>#REF!</v>
      </c>
      <c r="L21" s="122" t="e">
        <f>COUNTIFS(#REF!,"传输",#REF!,A21,#REF!,"&gt;=10")</f>
        <v>#REF!</v>
      </c>
      <c r="M21" s="122" t="e">
        <f>COUNTIFS(#REF!,"传输",#REF!,A21,#REF!,"&gt;=10",#REF!,"&gt;=48")</f>
        <v>#REF!</v>
      </c>
      <c r="N21" s="122" t="e">
        <f>SUMIFS(#REF!,#REF!,"传输",#REF!,A21,#REF!,"&gt;=10",#REF!,"&gt;=48")</f>
        <v>#REF!</v>
      </c>
    </row>
    <row r="22" s="110" customFormat="1" ht="30" customHeight="1" spans="1:14">
      <c r="A22" s="121" t="s">
        <v>19</v>
      </c>
      <c r="B22" s="122">
        <f>COUNTIFS(已修复!A:A,"传输",已修复!B:B,A22,已修复!D:D,$B$18,已修复!F:F,"&gt;=10")</f>
        <v>0</v>
      </c>
      <c r="C22" s="122">
        <f>COUNTIFS(已修复!A:A,"传输",已修复!B:B,A22,已修复!D:D,$C$18,已修复!F:F,"&gt;=10")</f>
        <v>18</v>
      </c>
      <c r="D22" s="122">
        <f t="shared" si="2"/>
        <v>18</v>
      </c>
      <c r="E22" s="123" t="e">
        <f>AVERAGEIFS(已修复!R:R,已修复!A:A,"传输",已修复!B:B,A22,已修复!D:D,$E$5,已修复!F:F,"&gt;=10")</f>
        <v>#DIV/0!</v>
      </c>
      <c r="F22" s="123">
        <f>AVERAGEIFS(已修复!R:R,已修复!A:A,"传输",已修复!B:B,A22,已修复!D:D,$F$5,已修复!F:F,"&gt;=10")</f>
        <v>28.7642129628512</v>
      </c>
      <c r="G22" s="123">
        <f>AVERAGEIFS(已修复!R:R,已修复!A:A,"传输",已修复!B:B,A22,已修复!F:F,"&gt;=10")</f>
        <v>28.7642129628512</v>
      </c>
      <c r="H22" s="124">
        <f>(COUNTIFS(已修复!B:B,A22,已修复!D:D,$B$5,已修复!R:R,"&lt;=18",已修复!A:A,"传输")+COUNTIFS(已修复!B:B,A22,已修复!D:D,$C$5,已修复!R:R,"&lt;=36",已修复!A:A,"传输"))/COUNTIFS(已修复!B:B,A22,已修复!A:A,"传输")</f>
        <v>0.842105263157895</v>
      </c>
      <c r="I22" s="122">
        <f>SUMIFS(已修复!F:F,已修复!A:A,"传输",已修复!B:B,A22,已修复!F:F,"&gt;=10")</f>
        <v>1409</v>
      </c>
      <c r="J22" s="122" t="e">
        <f>COUNTIFS(#REF!,"传输",#REF!,A22,#REF!,"&gt;=10")</f>
        <v>#REF!</v>
      </c>
      <c r="K22" s="138" t="e">
        <f>COUNTIFS(#REF!,"传输",#REF!,A22,#REF!,"&gt;=10")</f>
        <v>#REF!</v>
      </c>
      <c r="L22" s="122" t="e">
        <f>COUNTIFS(#REF!,"传输",#REF!,A22,#REF!,"&gt;=10")</f>
        <v>#REF!</v>
      </c>
      <c r="M22" s="122" t="e">
        <f>COUNTIFS(#REF!,"传输",#REF!,A22,#REF!,"&gt;=10",#REF!,"&gt;=48")</f>
        <v>#REF!</v>
      </c>
      <c r="N22" s="122" t="e">
        <f>SUMIFS(#REF!,#REF!,"传输",#REF!,A22,#REF!,"&gt;=10",#REF!,"&gt;=48")</f>
        <v>#REF!</v>
      </c>
    </row>
    <row r="23" s="110" customFormat="1" ht="30" customHeight="1" spans="1:14">
      <c r="A23" s="121" t="s">
        <v>20</v>
      </c>
      <c r="B23" s="122">
        <f>COUNTIFS(已修复!A:A,"传输",已修复!B:B,A23,已修复!D:D,$B$18,已修复!F:F,"&gt;=10")</f>
        <v>1</v>
      </c>
      <c r="C23" s="122">
        <f>COUNTIFS(已修复!A:A,"传输",已修复!B:B,A23,已修复!D:D,$C$18,已修复!F:F,"&gt;=10")</f>
        <v>10</v>
      </c>
      <c r="D23" s="122">
        <f t="shared" si="2"/>
        <v>11</v>
      </c>
      <c r="E23" s="123">
        <f>AVERAGEIFS(已修复!R:R,已修复!A:A,"传输",已修复!B:B,A23,已修复!D:D,$E$5,已修复!F:F,"&gt;=10")</f>
        <v>15.0999999982305</v>
      </c>
      <c r="F23" s="123">
        <f>AVERAGEIFS(已修复!R:R,已修复!A:A,"传输",已修复!B:B,A23,已修复!D:D,$F$5,已修复!F:F,"&gt;=10")</f>
        <v>23.0831388889812</v>
      </c>
      <c r="G23" s="123">
        <f>AVERAGEIFS(已修复!R:R,已修复!A:A,"传输",已修复!B:B,A23,已修复!F:F,"&gt;=10")</f>
        <v>22.357398989822</v>
      </c>
      <c r="H23" s="124">
        <f>(COUNTIFS(已修复!B:B,A23,已修复!D:D,$B$5,已修复!R:R,"&lt;=18",已修复!A:A,"传输")+COUNTIFS(已修复!B:B,A23,已修复!D:D,$C$5,已修复!R:R,"&lt;=36",已修复!A:A,"传输"))/COUNTIFS(已修复!B:B,A23,已修复!A:A,"传输")</f>
        <v>0.75</v>
      </c>
      <c r="I23" s="122">
        <f>SUMIFS(已修复!F:F,已修复!A:A,"传输",已修复!B:B,A23,已修复!F:F,"&gt;=10")</f>
        <v>761</v>
      </c>
      <c r="J23" s="122" t="e">
        <f>COUNTIFS(#REF!,"传输",#REF!,A23,#REF!,"&gt;=10")</f>
        <v>#REF!</v>
      </c>
      <c r="K23" s="138" t="e">
        <f>COUNTIFS(#REF!,"传输",#REF!,A23,#REF!,"&gt;=10")</f>
        <v>#REF!</v>
      </c>
      <c r="L23" s="122" t="e">
        <f>COUNTIFS(#REF!,"传输",#REF!,A23,#REF!,"&gt;=10")</f>
        <v>#REF!</v>
      </c>
      <c r="M23" s="122" t="e">
        <f>COUNTIFS(#REF!,"传输",#REF!,A23,#REF!,"&gt;=10",#REF!,"&gt;=48")</f>
        <v>#REF!</v>
      </c>
      <c r="N23" s="122" t="e">
        <f>SUMIFS(#REF!,#REF!,"传输",#REF!,A23,#REF!,"&gt;=10",#REF!,"&gt;=48")</f>
        <v>#REF!</v>
      </c>
    </row>
    <row r="24" s="110" customFormat="1" ht="30" customHeight="1" spans="1:14">
      <c r="A24" s="121" t="s">
        <v>21</v>
      </c>
      <c r="B24" s="122">
        <f>COUNTIFS(已修复!A:A,"传输",已修复!B:B,A24,已修复!D:D,$B$18,已修复!F:F,"&gt;=10")</f>
        <v>0</v>
      </c>
      <c r="C24" s="122">
        <f>COUNTIFS(已修复!A:A,"传输",已修复!B:B,A24,已修复!D:D,$C$18,已修复!F:F,"&gt;=10")</f>
        <v>6</v>
      </c>
      <c r="D24" s="122">
        <f t="shared" si="2"/>
        <v>6</v>
      </c>
      <c r="E24" s="123" t="e">
        <f>AVERAGEIFS(已修复!R:R,已修复!A:A,"传输",已修复!B:B,A24,已修复!D:D,$E$5,已修复!F:F,"&gt;=10")</f>
        <v>#DIV/0!</v>
      </c>
      <c r="F24" s="123">
        <f>AVERAGEIFS(已修复!R:R,已修复!A:A,"传输",已修复!B:B,A24,已修复!D:D,$F$5,已修复!F:F,"&gt;=10")</f>
        <v>17.1902777777577</v>
      </c>
      <c r="G24" s="123">
        <f>AVERAGEIFS(已修复!R:R,已修复!A:A,"传输",已修复!B:B,A24,已修复!F:F,"&gt;=10")</f>
        <v>17.1902777777577</v>
      </c>
      <c r="H24" s="124">
        <f>(COUNTIFS(已修复!B:B,A24,已修复!D:D,$B$5,已修复!R:R,"&lt;=18",已修复!A:A,"传输")+COUNTIFS(已修复!B:B,A24,已修复!D:D,$C$5,已修复!R:R,"&lt;=36",已修复!A:A,"传输"))/COUNTIFS(已修复!B:B,A24,已修复!A:A,"传输")</f>
        <v>0.833333333333333</v>
      </c>
      <c r="I24" s="122">
        <f>SUMIFS(已修复!F:F,已修复!A:A,"传输",已修复!B:B,A24,已修复!F:F,"&gt;=10")</f>
        <v>447</v>
      </c>
      <c r="J24" s="122" t="e">
        <f>COUNTIFS(#REF!,"传输",#REF!,A24,#REF!,"&gt;=10")</f>
        <v>#REF!</v>
      </c>
      <c r="K24" s="138" t="e">
        <f>COUNTIFS(#REF!,"传输",#REF!,A24,#REF!,"&gt;=10")</f>
        <v>#REF!</v>
      </c>
      <c r="L24" s="122" t="e">
        <f>COUNTIFS(#REF!,"传输",#REF!,A24,#REF!,"&gt;=10")</f>
        <v>#REF!</v>
      </c>
      <c r="M24" s="122" t="e">
        <f>COUNTIFS(#REF!,"传输",#REF!,A24,#REF!,"&gt;=10",#REF!,"&gt;=48")</f>
        <v>#REF!</v>
      </c>
      <c r="N24" s="122" t="e">
        <f>SUMIFS(#REF!,#REF!,"传输",#REF!,A24,#REF!,"&gt;=10",#REF!,"&gt;=48")</f>
        <v>#REF!</v>
      </c>
    </row>
    <row r="25" s="110" customFormat="1" ht="30" customHeight="1" spans="1:14">
      <c r="A25" s="121" t="s">
        <v>22</v>
      </c>
      <c r="B25" s="122">
        <f>COUNTIFS(已修复!A:A,"传输",已修复!B:B,A25,已修复!D:D,$B$18,已修复!F:F,"&gt;=10")</f>
        <v>0</v>
      </c>
      <c r="C25" s="122">
        <f>COUNTIFS(已修复!A:A,"传输",已修复!B:B,A25,已修复!D:D,$C$18,已修复!F:F,"&gt;=10")</f>
        <v>25</v>
      </c>
      <c r="D25" s="122">
        <f t="shared" si="2"/>
        <v>25</v>
      </c>
      <c r="E25" s="123" t="e">
        <f>AVERAGEIFS(已修复!R:R,已修复!A:A,"传输",已修复!B:B,A25,已修复!D:D,$E$5,已修复!F:F,"&gt;=10")</f>
        <v>#DIV/0!</v>
      </c>
      <c r="F25" s="123">
        <f>AVERAGEIFS(已修复!R:R,已修复!A:A,"传输",已修复!B:B,A25,已修复!D:D,$F$5,已修复!F:F,"&gt;=10")</f>
        <v>27.2382777778641</v>
      </c>
      <c r="G25" s="123">
        <f>AVERAGEIFS(已修复!R:R,已修复!A:A,"传输",已修复!B:B,A25,已修复!F:F,"&gt;=10")</f>
        <v>27.2382777778641</v>
      </c>
      <c r="H25" s="124">
        <f>(COUNTIFS(已修复!B:B,A25,已修复!D:D,$B$5,已修复!R:R,"&lt;=18",已修复!A:A,"传输")+COUNTIFS(已修复!B:B,A25,已修复!D:D,$C$5,已修复!R:R,"&lt;=36",已修复!A:A,"传输"))/COUNTIFS(已修复!B:B,A25,已修复!A:A,"传输")</f>
        <v>0.72</v>
      </c>
      <c r="I25" s="122">
        <f>SUMIFS(已修复!F:F,已修复!A:A,"传输",已修复!B:B,A25,已修复!F:F,"&gt;=10")</f>
        <v>1186</v>
      </c>
      <c r="J25" s="122" t="e">
        <f>COUNTIFS(#REF!,"传输",#REF!,A25,#REF!,"&gt;=10")</f>
        <v>#REF!</v>
      </c>
      <c r="K25" s="138" t="e">
        <f>COUNTIFS(#REF!,"传输",#REF!,A25,#REF!,"&gt;=10")</f>
        <v>#REF!</v>
      </c>
      <c r="L25" s="122" t="e">
        <f>COUNTIFS(#REF!,"传输",#REF!,A25,#REF!,"&gt;=10")</f>
        <v>#REF!</v>
      </c>
      <c r="M25" s="122" t="e">
        <f>COUNTIFS(#REF!,"传输",#REF!,A25,#REF!,"&gt;=10",#REF!,"&gt;=48")</f>
        <v>#REF!</v>
      </c>
      <c r="N25" s="122" t="e">
        <f>SUMIFS(#REF!,#REF!,"传输",#REF!,A25,#REF!,"&gt;=10",#REF!,"&gt;=48")</f>
        <v>#REF!</v>
      </c>
    </row>
    <row r="26" s="111" customFormat="1" ht="30" customHeight="1" spans="1:14">
      <c r="A26" s="125" t="s">
        <v>23</v>
      </c>
      <c r="B26" s="126">
        <f>SUM(B19:B25)</f>
        <v>5</v>
      </c>
      <c r="C26" s="126">
        <f>SUM(C19:C25)</f>
        <v>142</v>
      </c>
      <c r="D26" s="126">
        <f>SUM(D19:D25)</f>
        <v>147</v>
      </c>
      <c r="E26" s="127">
        <f>AVERAGEIFS(已修复!R:R,已修复!A:A,"传输",已修复!D:D,$E$5,已修复!F:F,"&gt;=10")</f>
        <v>140.655555554421</v>
      </c>
      <c r="F26" s="127">
        <f>AVERAGEIFS(已修复!R:R,已修复!A:A,"传输",已修复!D:D,$F$5,已修复!F:F,"&gt;=10")</f>
        <v>28.5151193271412</v>
      </c>
      <c r="G26" s="127">
        <f>AVERAGEIFS(已修复!R:R,已修复!A:A,"传输",已修复!F:F,"&gt;=10")</f>
        <v>32.3294198790895</v>
      </c>
      <c r="H26" s="128">
        <f>(COUNTIFS(已修复!D:D,B18,已修复!R:R,"&lt;=18",已修复!A:A,"传输")+COUNTIFS(已修复!D:D,C18,已修复!R:R,"&lt;=36",已修复!A:A,"传输"))/COUNTIF(已修复!A:A,"传输")</f>
        <v>0.706586826347305</v>
      </c>
      <c r="I26" s="126">
        <f t="shared" ref="I26:N26" si="3">SUM(I19:I25)</f>
        <v>9700</v>
      </c>
      <c r="J26" s="126" t="e">
        <f t="shared" si="3"/>
        <v>#REF!</v>
      </c>
      <c r="K26" s="126" t="e">
        <f t="shared" si="3"/>
        <v>#REF!</v>
      </c>
      <c r="L26" s="126" t="e">
        <f t="shared" si="3"/>
        <v>#REF!</v>
      </c>
      <c r="M26" s="126" t="e">
        <f t="shared" si="3"/>
        <v>#REF!</v>
      </c>
      <c r="N26" s="126" t="e">
        <f t="shared" si="3"/>
        <v>#REF!</v>
      </c>
    </row>
    <row r="27" s="110" customFormat="1" ht="30" customHeight="1" spans="1:14">
      <c r="A27" s="129" t="s">
        <v>24</v>
      </c>
      <c r="B27" s="130"/>
      <c r="C27" s="130"/>
      <c r="D27" s="130"/>
      <c r="E27" s="130"/>
      <c r="F27" s="130"/>
      <c r="G27" s="130"/>
      <c r="H27" s="130"/>
      <c r="I27" s="130"/>
      <c r="J27" s="130"/>
      <c r="K27" s="130"/>
      <c r="L27" s="130"/>
      <c r="M27" s="130"/>
      <c r="N27" s="140"/>
    </row>
    <row r="28" s="110" customFormat="1" ht="30" customHeight="1" spans="8:8">
      <c r="H28" s="107"/>
    </row>
    <row r="29" s="110" customFormat="1" ht="30" customHeight="1" spans="1:14">
      <c r="A29" s="131" t="str">
        <f>"截至"&amp;TEXT(DATE(2021,P2,Q2),"m月d日")&amp;"影响用户数超10户群障完成情况（整体不分部门）"</f>
        <v>截至5月12日影响用户数超10户群障完成情况（整体不分部门）</v>
      </c>
      <c r="B29" s="132"/>
      <c r="C29" s="132"/>
      <c r="D29" s="132"/>
      <c r="E29" s="132"/>
      <c r="F29" s="132"/>
      <c r="G29" s="132"/>
      <c r="H29" s="132"/>
      <c r="I29" s="132"/>
      <c r="J29" s="132"/>
      <c r="K29" s="132"/>
      <c r="L29" s="132"/>
      <c r="M29" s="132"/>
      <c r="N29" s="141"/>
    </row>
    <row r="30" s="110" customFormat="1" ht="30" customHeight="1" spans="1:14">
      <c r="A30" s="119"/>
      <c r="B30" s="119" t="s">
        <v>2</v>
      </c>
      <c r="C30" s="119"/>
      <c r="D30" s="119"/>
      <c r="E30" s="119" t="s">
        <v>3</v>
      </c>
      <c r="F30" s="119"/>
      <c r="G30" s="119"/>
      <c r="H30" s="119"/>
      <c r="I30" s="120" t="s">
        <v>4</v>
      </c>
      <c r="J30" s="119" t="s">
        <v>5</v>
      </c>
      <c r="K30" s="119" t="s">
        <v>6</v>
      </c>
      <c r="L30" s="120" t="s">
        <v>7</v>
      </c>
      <c r="M30" s="120" t="s">
        <v>8</v>
      </c>
      <c r="N30" s="120" t="s">
        <v>9</v>
      </c>
    </row>
    <row r="31" s="110" customFormat="1" ht="30" customHeight="1" spans="1:14">
      <c r="A31" s="119" t="s">
        <v>10</v>
      </c>
      <c r="B31" s="119" t="s">
        <v>11</v>
      </c>
      <c r="C31" s="119" t="s">
        <v>12</v>
      </c>
      <c r="D31" s="120" t="s">
        <v>13</v>
      </c>
      <c r="E31" s="119" t="s">
        <v>11</v>
      </c>
      <c r="F31" s="119" t="s">
        <v>12</v>
      </c>
      <c r="G31" s="120" t="s">
        <v>14</v>
      </c>
      <c r="H31" s="120" t="s">
        <v>15</v>
      </c>
      <c r="I31" s="120"/>
      <c r="J31" s="119"/>
      <c r="K31" s="119"/>
      <c r="L31" s="120"/>
      <c r="M31" s="120"/>
      <c r="N31" s="120"/>
    </row>
    <row r="32" s="110" customFormat="1" ht="30" customHeight="1" spans="1:14">
      <c r="A32" s="121" t="s">
        <v>16</v>
      </c>
      <c r="B32" s="122">
        <f>COUNTIFS(已修复!B:B,A32,已修复!D:D,$B$31,已修复!F:F,"&gt;=10")</f>
        <v>13</v>
      </c>
      <c r="C32" s="122">
        <f>COUNTIFS(已修复!B:B,A32,已修复!D:D,$C$31,已修复!F:F,"&gt;=10")</f>
        <v>29</v>
      </c>
      <c r="D32" s="122">
        <f t="shared" ref="D32:D38" si="4">SUM(B32:C32)</f>
        <v>42</v>
      </c>
      <c r="E32" s="123">
        <f>AVERAGEIFS(已修复!R:R,已修复!B:B,A32,已修复!D:D,$E$31,已修复!F:F,"&gt;=10")</f>
        <v>57.2848931620963</v>
      </c>
      <c r="F32" s="123">
        <f>AVERAGEIFS(已修复!R:R,已修复!B:B,A32,已修复!D:D,$F$31,已修复!F:F,"&gt;=10")</f>
        <v>21.501906130495</v>
      </c>
      <c r="G32" s="123">
        <f>AVERAGEIFS(已修复!R:R,已修复!B:B,A32,已修复!F:F,"&gt;=10")</f>
        <v>32.5775925926573</v>
      </c>
      <c r="H32" s="124">
        <f>(COUNTIFS(已修复!B:B,A32,已修复!D:D,$B$31,已修复!R:R,"&lt;=18")+COUNTIFS(已修复!B:B,A32,已修复!D:D,$C$31,已修复!R:R,"&lt;=36"))/COUNTIF(已修复!B:B,A32)</f>
        <v>0.790322580645161</v>
      </c>
      <c r="I32" s="122">
        <f>SUMIFS(已修复!F:F,已修复!B:B,A32,已修复!F:F,"&gt;=10")</f>
        <v>1454</v>
      </c>
      <c r="J32" s="122" t="e">
        <f>COUNTIFS(#REF!,A19,#REF!,"&gt;=10")</f>
        <v>#REF!</v>
      </c>
      <c r="K32" s="122" t="e">
        <f>COUNTIFS(#REF!,A32,#REF!,"&gt;=10")</f>
        <v>#REF!</v>
      </c>
      <c r="L32" s="122" t="e">
        <f>COUNTIFS(#REF!,A19,#REF!,"&gt;=10")</f>
        <v>#REF!</v>
      </c>
      <c r="M32" s="122" t="e">
        <f>COUNTIFS(#REF!,A32,#REF!,"&gt;=10",#REF!,"&gt;=48")</f>
        <v>#REF!</v>
      </c>
      <c r="N32" s="122" t="e">
        <f>SUMIFS(#REF!,#REF!,A32,#REF!,"&gt;=10",#REF!,"&gt;=48")</f>
        <v>#REF!</v>
      </c>
    </row>
    <row r="33" s="110" customFormat="1" ht="30" customHeight="1" spans="1:14">
      <c r="A33" s="121" t="s">
        <v>17</v>
      </c>
      <c r="B33" s="122">
        <f>COUNTIFS(已修复!B:B,A33,已修复!D:D,$B$31,已修复!F:F,"&gt;=10")</f>
        <v>12</v>
      </c>
      <c r="C33" s="122">
        <f>COUNTIFS(已修复!B:B,A33,已修复!D:D,$C$31,已修复!F:F,"&gt;=10")</f>
        <v>63</v>
      </c>
      <c r="D33" s="122">
        <f t="shared" si="4"/>
        <v>75</v>
      </c>
      <c r="E33" s="123">
        <f>AVERAGEIFS(已修复!R:R,已修复!B:B,A33,已修复!D:D,$E$31,已修复!F:F,"&gt;=10")</f>
        <v>24.1461805553845</v>
      </c>
      <c r="F33" s="123">
        <f>AVERAGEIFS(已修复!R:R,已修复!B:B,A33,已修复!D:D,$F$31,已修复!F:F,"&gt;=10")</f>
        <v>28.5964065255878</v>
      </c>
      <c r="G33" s="123">
        <f>AVERAGEIFS(已修复!R:R,已修复!B:B,A33,已修复!F:F,"&gt;=10")</f>
        <v>27.8843703703553</v>
      </c>
      <c r="H33" s="124">
        <f>(COUNTIFS(已修复!B:B,A33,已修复!D:D,$B$31,已修复!R:R,"&lt;=18")+COUNTIFS(已修复!B:B,A33,已修复!D:D,$C$31,已修复!R:R,"&lt;=36"))/COUNTIF(已修复!B:B,A33)</f>
        <v>0.663366336633663</v>
      </c>
      <c r="I33" s="122">
        <f>SUMIFS(已修复!F:F,已修复!B:B,A33,已修复!F:F,"&gt;=10")</f>
        <v>4582</v>
      </c>
      <c r="J33" s="122" t="e">
        <f>COUNTIFS(#REF!,A20,#REF!,"&gt;=10")</f>
        <v>#REF!</v>
      </c>
      <c r="K33" s="122" t="e">
        <f>COUNTIFS(#REF!,A33,#REF!,"&gt;=10")</f>
        <v>#REF!</v>
      </c>
      <c r="L33" s="122" t="e">
        <f>COUNTIFS(#REF!,A20,#REF!,"&gt;=10")</f>
        <v>#REF!</v>
      </c>
      <c r="M33" s="122" t="e">
        <f>COUNTIFS(#REF!,A33,#REF!,"&gt;=10",#REF!,"&gt;=48")</f>
        <v>#REF!</v>
      </c>
      <c r="N33" s="122" t="e">
        <f>SUMIFS(#REF!,#REF!,A33,#REF!,"&gt;=10",#REF!,"&gt;=48")</f>
        <v>#REF!</v>
      </c>
    </row>
    <row r="34" s="110" customFormat="1" ht="30" customHeight="1" spans="1:14">
      <c r="A34" s="121" t="s">
        <v>18</v>
      </c>
      <c r="B34" s="122">
        <f>COUNTIFS(已修复!B:B,A34,已修复!D:D,$B$31,已修复!F:F,"&gt;=10")</f>
        <v>5</v>
      </c>
      <c r="C34" s="122">
        <f>COUNTIFS(已修复!B:B,A34,已修复!D:D,$C$31,已修复!F:F,"&gt;=10")</f>
        <v>51</v>
      </c>
      <c r="D34" s="122">
        <f t="shared" si="4"/>
        <v>56</v>
      </c>
      <c r="E34" s="123">
        <f>AVERAGEIFS(已修复!R:R,已修复!B:B,A34,已修复!D:D,$E$31,已修复!F:F,"&gt;=10")</f>
        <v>2.53383333346574</v>
      </c>
      <c r="F34" s="123">
        <f>AVERAGEIFS(已修复!R:R,已修复!B:B,A34,已修复!D:D,$F$31,已修复!F:F,"&gt;=10")</f>
        <v>22.4297167756458</v>
      </c>
      <c r="G34" s="123">
        <f>AVERAGEIFS(已修复!R:R,已修复!B:B,A34,已修复!F:F,"&gt;=10")</f>
        <v>20.6532986111654</v>
      </c>
      <c r="H34" s="124">
        <f>(COUNTIFS(已修复!B:B,A34,已修复!D:D,$B$31,已修复!R:R,"&lt;=18")+COUNTIFS(已修复!B:B,A34,已修复!D:D,$C$31,已修复!R:R,"&lt;=36"))/COUNTIF(已修复!B:B,A34)</f>
        <v>0.790123456790123</v>
      </c>
      <c r="I34" s="122">
        <f>SUMIFS(已修复!F:F,已修复!B:B,A34,已修复!F:F,"&gt;=10")</f>
        <v>2038</v>
      </c>
      <c r="J34" s="122" t="e">
        <f>COUNTIFS(#REF!,A21,#REF!,"&gt;=10")</f>
        <v>#REF!</v>
      </c>
      <c r="K34" s="122" t="e">
        <f>COUNTIFS(#REF!,A34,#REF!,"&gt;=10")</f>
        <v>#REF!</v>
      </c>
      <c r="L34" s="122" t="e">
        <f>COUNTIFS(#REF!,A21,#REF!,"&gt;=10")</f>
        <v>#REF!</v>
      </c>
      <c r="M34" s="122" t="e">
        <f>COUNTIFS(#REF!,A34,#REF!,"&gt;=10",#REF!,"&gt;=48")</f>
        <v>#REF!</v>
      </c>
      <c r="N34" s="122" t="e">
        <f>SUMIFS(#REF!,#REF!,A34,#REF!,"&gt;=10",#REF!,"&gt;=48")</f>
        <v>#REF!</v>
      </c>
    </row>
    <row r="35" s="110" customFormat="1" ht="30" customHeight="1" spans="1:14">
      <c r="A35" s="121" t="s">
        <v>19</v>
      </c>
      <c r="B35" s="122">
        <f>COUNTIFS(已修复!B:B,A35,已修复!D:D,$B$31,已修复!F:F,"&gt;=10")</f>
        <v>11</v>
      </c>
      <c r="C35" s="122">
        <f>COUNTIFS(已修复!B:B,A35,已修复!D:D,$C$31,已修复!F:F,"&gt;=10")</f>
        <v>44</v>
      </c>
      <c r="D35" s="122">
        <f t="shared" si="4"/>
        <v>55</v>
      </c>
      <c r="E35" s="123">
        <f>AVERAGEIFS(已修复!R:R,已修复!B:B,A35,已修复!D:D,$E$31,已修复!F:F,"&gt;=10")</f>
        <v>10.2803787880217</v>
      </c>
      <c r="F35" s="123">
        <f>AVERAGEIFS(已修复!R:R,已修复!B:B,A35,已修复!D:D,$F$31,已修复!F:F,"&gt;=10")</f>
        <v>16.3127146464474</v>
      </c>
      <c r="G35" s="123">
        <f>AVERAGEIFS(已修复!R:R,已修复!B:B,A35,已修复!F:F,"&gt;=10")</f>
        <v>15.1062474747622</v>
      </c>
      <c r="H35" s="124">
        <f>(COUNTIFS(已修复!B:B,A35,已修复!D:D,$B$31,已修复!R:R,"&lt;=18")+COUNTIFS(已修复!B:B,A35,已修复!D:D,$C$31,已修复!R:R,"&lt;=36"))/COUNTIF(已修复!B:B,A35)</f>
        <v>0.882352941176471</v>
      </c>
      <c r="I35" s="122">
        <f>SUMIFS(已修复!F:F,已修复!B:B,A35,已修复!F:F,"&gt;=10")</f>
        <v>2359</v>
      </c>
      <c r="J35" s="122" t="e">
        <f>COUNTIFS(#REF!,A22,#REF!,"&gt;=10")</f>
        <v>#REF!</v>
      </c>
      <c r="K35" s="122" t="e">
        <f>COUNTIFS(#REF!,A35,#REF!,"&gt;=10")</f>
        <v>#REF!</v>
      </c>
      <c r="L35" s="122" t="e">
        <f>COUNTIFS(#REF!,A22,#REF!,"&gt;=10")</f>
        <v>#REF!</v>
      </c>
      <c r="M35" s="122" t="e">
        <f>COUNTIFS(#REF!,A35,#REF!,"&gt;=10",#REF!,"&gt;=48")</f>
        <v>#REF!</v>
      </c>
      <c r="N35" s="122" t="e">
        <f>SUMIFS(#REF!,#REF!,A35,#REF!,"&gt;=10",#REF!,"&gt;=48")</f>
        <v>#REF!</v>
      </c>
    </row>
    <row r="36" s="110" customFormat="1" ht="30" customHeight="1" spans="1:14">
      <c r="A36" s="121" t="s">
        <v>20</v>
      </c>
      <c r="B36" s="122">
        <f>COUNTIFS(已修复!B:B,A36,已修复!D:D,$B$31,已修复!F:F,"&gt;=10")</f>
        <v>16</v>
      </c>
      <c r="C36" s="122">
        <f>COUNTIFS(已修复!B:B,A36,已修复!D:D,$C$31,已修复!F:F,"&gt;=10")</f>
        <v>30</v>
      </c>
      <c r="D36" s="122">
        <f t="shared" si="4"/>
        <v>46</v>
      </c>
      <c r="E36" s="123">
        <f>AVERAGEIFS(已修复!R:R,已修复!B:B,A36,已修复!D:D,$E$31,已修复!F:F,"&gt;=10")</f>
        <v>9.11574652771378</v>
      </c>
      <c r="F36" s="123">
        <f>AVERAGEIFS(已修复!R:R,已修复!B:B,A36,已修复!D:D,$F$31,已修复!F:F,"&gt;=10")</f>
        <v>16.7735092594055</v>
      </c>
      <c r="G36" s="123">
        <f>AVERAGEIFS(已修复!R:R,已修复!B:B,A36,已修复!F:F,"&gt;=10")</f>
        <v>14.1099396135997</v>
      </c>
      <c r="H36" s="124">
        <f>(COUNTIFS(已修复!B:B,A36,已修复!D:D,$B$31,已修复!R:R,"&lt;=18")+COUNTIFS(已修复!B:B,A36,已修复!D:D,$C$31,已修复!R:R,"&lt;=36"))/COUNTIF(已修复!B:B,A36)</f>
        <v>0.871428571428571</v>
      </c>
      <c r="I36" s="122">
        <f>SUMIFS(已修复!F:F,已修复!B:B,A36,已修复!F:F,"&gt;=10")</f>
        <v>1713</v>
      </c>
      <c r="J36" s="122" t="e">
        <f>COUNTIFS(#REF!,A23,#REF!,"&gt;=10")</f>
        <v>#REF!</v>
      </c>
      <c r="K36" s="122" t="e">
        <f>COUNTIFS(#REF!,A36,#REF!,"&gt;=10")</f>
        <v>#REF!</v>
      </c>
      <c r="L36" s="122" t="e">
        <f>COUNTIFS(#REF!,A23,#REF!,"&gt;=10")</f>
        <v>#REF!</v>
      </c>
      <c r="M36" s="122" t="e">
        <f>COUNTIFS(#REF!,A36,#REF!,"&gt;=10",#REF!,"&gt;=48")</f>
        <v>#REF!</v>
      </c>
      <c r="N36" s="122" t="e">
        <f>SUMIFS(#REF!,#REF!,A36,#REF!,"&gt;=10",#REF!,"&gt;=48")</f>
        <v>#REF!</v>
      </c>
    </row>
    <row r="37" s="110" customFormat="1" ht="30" customHeight="1" spans="1:14">
      <c r="A37" s="121" t="s">
        <v>21</v>
      </c>
      <c r="B37" s="122">
        <f>COUNTIFS(已修复!B:B,A37,已修复!D:D,$B$31,已修复!F:F,"&gt;=10")</f>
        <v>8</v>
      </c>
      <c r="C37" s="122">
        <f>COUNTIFS(已修复!B:B,A37,已修复!D:D,$C$31,已修复!F:F,"&gt;=10")</f>
        <v>19</v>
      </c>
      <c r="D37" s="122">
        <f t="shared" si="4"/>
        <v>27</v>
      </c>
      <c r="E37" s="123">
        <f>AVERAGEIFS(已修复!R:R,已修复!B:B,A37,已修复!D:D,$E$31,已修复!F:F,"&gt;=10")</f>
        <v>22.8121874998978</v>
      </c>
      <c r="F37" s="123">
        <f>AVERAGEIFS(已修复!R:R,已修复!B:B,A37,已修复!D:D,$F$31,已修复!F:F,"&gt;=10")</f>
        <v>23.2754824562703</v>
      </c>
      <c r="G37" s="123">
        <f>AVERAGEIFS(已修复!R:R,已修复!B:B,A37,已修复!F:F,"&gt;=10")</f>
        <v>23.1382098766044</v>
      </c>
      <c r="H37" s="124">
        <f>(COUNTIFS(已修复!B:B,A37,已修复!D:D,$B$31,已修复!R:R,"&lt;=18")+COUNTIFS(已修复!B:B,A37,已修复!D:D,$C$31,已修复!R:R,"&lt;=36"))/COUNTIF(已修复!B:B,A37)</f>
        <v>0.785714285714286</v>
      </c>
      <c r="I37" s="122">
        <f>SUMIFS(已修复!F:F,已修复!B:B,A37,已修复!F:F,"&gt;=10")</f>
        <v>1054</v>
      </c>
      <c r="J37" s="122" t="e">
        <f>COUNTIFS(#REF!,A24,#REF!,"&gt;=10")</f>
        <v>#REF!</v>
      </c>
      <c r="K37" s="122" t="e">
        <f>COUNTIFS(#REF!,A37,#REF!,"&gt;=10")</f>
        <v>#REF!</v>
      </c>
      <c r="L37" s="122" t="e">
        <f>COUNTIFS(#REF!,A24,#REF!,"&gt;=10")</f>
        <v>#REF!</v>
      </c>
      <c r="M37" s="122" t="e">
        <f>COUNTIFS(#REF!,A37,#REF!,"&gt;=10",#REF!,"&gt;=48")</f>
        <v>#REF!</v>
      </c>
      <c r="N37" s="122" t="e">
        <f>SUMIFS(#REF!,#REF!,A37,#REF!,"&gt;=10",#REF!,"&gt;=48")</f>
        <v>#REF!</v>
      </c>
    </row>
    <row r="38" s="110" customFormat="1" ht="30" customHeight="1" spans="1:14">
      <c r="A38" s="121" t="s">
        <v>22</v>
      </c>
      <c r="B38" s="122">
        <f>COUNTIFS(已修复!B:B,A38,已修复!D:D,$B$31,已修复!F:F,"&gt;=10")</f>
        <v>2</v>
      </c>
      <c r="C38" s="122">
        <f>COUNTIFS(已修复!B:B,A38,已修复!D:D,$C$31,已修复!F:F,"&gt;=10")</f>
        <v>43</v>
      </c>
      <c r="D38" s="122">
        <f t="shared" si="4"/>
        <v>45</v>
      </c>
      <c r="E38" s="123">
        <f>AVERAGEIFS(已修复!R:R,已修复!B:B,A38,已修复!D:D,$E$31,已修复!F:F,"&gt;=10")</f>
        <v>10.8859722226916</v>
      </c>
      <c r="F38" s="123">
        <f>AVERAGEIFS(已修复!R:R,已修复!B:B,A38,已修复!D:D,$F$31,已修复!F:F,"&gt;=10")</f>
        <v>22.3830167960367</v>
      </c>
      <c r="G38" s="123">
        <f>AVERAGEIFS(已修复!R:R,已修复!B:B,A38,已修复!F:F,"&gt;=10")</f>
        <v>21.8720370372214</v>
      </c>
      <c r="H38" s="124">
        <f>(COUNTIFS(已修复!B:B,A38,已修复!D:D,$B$31,已修复!R:R,"&lt;=18")+COUNTIFS(已修复!B:B,A38,已修复!D:D,$C$31,已修复!R:R,"&lt;=36"))/COUNTIF(已修复!B:B,A38)</f>
        <v>0.833333333333333</v>
      </c>
      <c r="I38" s="122">
        <f>SUMIFS(已修复!F:F,已修复!B:B,A38,已修复!F:F,"&gt;=10")</f>
        <v>1668</v>
      </c>
      <c r="J38" s="122" t="e">
        <f>COUNTIFS(#REF!,A25,#REF!,"&gt;=10")</f>
        <v>#REF!</v>
      </c>
      <c r="K38" s="122" t="e">
        <f>COUNTIFS(#REF!,A38,#REF!,"&gt;=10")</f>
        <v>#REF!</v>
      </c>
      <c r="L38" s="122" t="e">
        <f>COUNTIFS(#REF!,A25,#REF!,"&gt;=10")</f>
        <v>#REF!</v>
      </c>
      <c r="M38" s="122" t="e">
        <f>COUNTIFS(#REF!,A38,#REF!,"&gt;=10",#REF!,"&gt;=48")</f>
        <v>#REF!</v>
      </c>
      <c r="N38" s="122" t="e">
        <f>SUMIFS(#REF!,#REF!,A38,#REF!,"&gt;=10",#REF!,"&gt;=48")</f>
        <v>#REF!</v>
      </c>
    </row>
    <row r="39" s="111" customFormat="1" ht="30" customHeight="1" spans="1:14">
      <c r="A39" s="125" t="s">
        <v>23</v>
      </c>
      <c r="B39" s="126">
        <f>SUM(B32:B38)</f>
        <v>67</v>
      </c>
      <c r="C39" s="126">
        <f>SUM(C32:C38)</f>
        <v>279</v>
      </c>
      <c r="D39" s="126">
        <f>SUM(D32:D38)</f>
        <v>346</v>
      </c>
      <c r="E39" s="127">
        <f>AVERAGEIFS(已修复!R:R,已修复!D:D,E31,已修复!F:F,"&gt;=10")</f>
        <v>22.5422761193346</v>
      </c>
      <c r="F39" s="127">
        <f>AVERAGEIFS(已修复!R:R,已修复!D:D,F31,已修复!F:F,"&gt;=10")</f>
        <v>22.2032726006412</v>
      </c>
      <c r="G39" s="127">
        <f>AVERAGEIF(已修复!F:F,"&gt;=10",已修复!R:R)</f>
        <v>22.2689177906772</v>
      </c>
      <c r="H39" s="128">
        <f>(COUNTIFS(已修复!D:D,B31,已修复!R:R,"&lt;=18")+COUNTIFS(已修复!D:D,C31,已修复!R:R,"&lt;=36"))/(COUNTA(已修复!B:B)-1)</f>
        <v>0.793388429752066</v>
      </c>
      <c r="I39" s="126">
        <f>SUMIF(已修复!F:F,"&gt;=10",已修复!F:F)</f>
        <v>14868</v>
      </c>
      <c r="J39" s="126" t="e">
        <f>SUM(J32:J38)</f>
        <v>#REF!</v>
      </c>
      <c r="K39" s="126" t="e">
        <f>SUM(K32:K38)</f>
        <v>#REF!</v>
      </c>
      <c r="L39" s="126" t="e">
        <f>SUM(L32:L38)</f>
        <v>#REF!</v>
      </c>
      <c r="M39" s="126" t="e">
        <f>SUM(M32:M38)</f>
        <v>#REF!</v>
      </c>
      <c r="N39" s="126" t="e">
        <f>SUM(N32:N38)</f>
        <v>#REF!</v>
      </c>
    </row>
    <row r="40" s="110" customFormat="1" ht="30" customHeight="1" spans="1:14">
      <c r="A40" s="129" t="s">
        <v>24</v>
      </c>
      <c r="B40" s="130"/>
      <c r="C40" s="130"/>
      <c r="D40" s="130"/>
      <c r="E40" s="130"/>
      <c r="F40" s="130"/>
      <c r="G40" s="130"/>
      <c r="H40" s="130"/>
      <c r="I40" s="130"/>
      <c r="J40" s="130"/>
      <c r="K40" s="130"/>
      <c r="L40" s="130"/>
      <c r="M40" s="130"/>
      <c r="N40" s="140"/>
    </row>
    <row r="41" s="112" customFormat="1" spans="8:8">
      <c r="H41" s="106"/>
    </row>
    <row r="42" s="106" customFormat="1" spans="8:8">
      <c r="H42" s="133"/>
    </row>
    <row r="43" s="106" customFormat="1" ht="28" customHeight="1" spans="1:8">
      <c r="A43" s="125" t="s">
        <v>25</v>
      </c>
      <c r="B43" s="125"/>
      <c r="C43" s="125"/>
      <c r="D43" s="125"/>
      <c r="E43" s="125"/>
      <c r="H43" s="133"/>
    </row>
    <row r="44" ht="28.5" spans="1:5">
      <c r="A44" s="119" t="s">
        <v>10</v>
      </c>
      <c r="B44" s="125" t="s">
        <v>26</v>
      </c>
      <c r="C44" s="125" t="s">
        <v>27</v>
      </c>
      <c r="D44" s="134" t="s">
        <v>28</v>
      </c>
      <c r="E44" s="134" t="s">
        <v>29</v>
      </c>
    </row>
    <row r="45" ht="25" customHeight="1" spans="1:5">
      <c r="A45" s="121" t="s">
        <v>16</v>
      </c>
      <c r="B45" s="121" t="e">
        <f>J32</f>
        <v>#REF!</v>
      </c>
      <c r="C45" s="121" t="e">
        <f>L32</f>
        <v>#REF!</v>
      </c>
      <c r="D45" s="121" t="e">
        <f>M32</f>
        <v>#REF!</v>
      </c>
      <c r="E45" s="121" t="e">
        <f>SUMIFS(#REF!,#REF!,A32,#REF!,"&gt;=10")</f>
        <v>#REF!</v>
      </c>
    </row>
    <row r="46" ht="25" customHeight="1" spans="1:5">
      <c r="A46" s="121" t="s">
        <v>17</v>
      </c>
      <c r="B46" s="121" t="e">
        <f t="shared" ref="B46:B52" si="5">J33</f>
        <v>#REF!</v>
      </c>
      <c r="C46" s="121" t="e">
        <f t="shared" ref="C46:C52" si="6">L33</f>
        <v>#REF!</v>
      </c>
      <c r="D46" s="121" t="e">
        <f t="shared" ref="D46:D52" si="7">M33</f>
        <v>#REF!</v>
      </c>
      <c r="E46" s="121" t="e">
        <f>SUMIFS(#REF!,#REF!,A33,#REF!,"&gt;=10")</f>
        <v>#REF!</v>
      </c>
    </row>
    <row r="47" ht="25" customHeight="1" spans="1:5">
      <c r="A47" s="121" t="s">
        <v>18</v>
      </c>
      <c r="B47" s="121" t="e">
        <f t="shared" si="5"/>
        <v>#REF!</v>
      </c>
      <c r="C47" s="121" t="e">
        <f t="shared" si="6"/>
        <v>#REF!</v>
      </c>
      <c r="D47" s="121" t="e">
        <f t="shared" si="7"/>
        <v>#REF!</v>
      </c>
      <c r="E47" s="121" t="e">
        <f>SUMIFS(#REF!,#REF!,A34,#REF!,"&gt;=10")</f>
        <v>#REF!</v>
      </c>
    </row>
    <row r="48" ht="25" customHeight="1" spans="1:5">
      <c r="A48" s="121" t="s">
        <v>19</v>
      </c>
      <c r="B48" s="121" t="e">
        <f t="shared" si="5"/>
        <v>#REF!</v>
      </c>
      <c r="C48" s="121" t="e">
        <f t="shared" si="6"/>
        <v>#REF!</v>
      </c>
      <c r="D48" s="121" t="e">
        <f t="shared" si="7"/>
        <v>#REF!</v>
      </c>
      <c r="E48" s="121" t="e">
        <f>SUMIFS(#REF!,#REF!,A35,#REF!,"&gt;=10")</f>
        <v>#REF!</v>
      </c>
    </row>
    <row r="49" ht="25" customHeight="1" spans="1:5">
      <c r="A49" s="121" t="s">
        <v>20</v>
      </c>
      <c r="B49" s="121" t="e">
        <f t="shared" si="5"/>
        <v>#REF!</v>
      </c>
      <c r="C49" s="121" t="e">
        <f t="shared" si="6"/>
        <v>#REF!</v>
      </c>
      <c r="D49" s="121" t="e">
        <f t="shared" si="7"/>
        <v>#REF!</v>
      </c>
      <c r="E49" s="121" t="e">
        <f>SUMIFS(#REF!,#REF!,A36,#REF!,"&gt;=10")</f>
        <v>#REF!</v>
      </c>
    </row>
    <row r="50" ht="25" customHeight="1" spans="1:5">
      <c r="A50" s="121" t="s">
        <v>21</v>
      </c>
      <c r="B50" s="121" t="e">
        <f t="shared" si="5"/>
        <v>#REF!</v>
      </c>
      <c r="C50" s="121" t="e">
        <f t="shared" si="6"/>
        <v>#REF!</v>
      </c>
      <c r="D50" s="121" t="e">
        <f t="shared" si="7"/>
        <v>#REF!</v>
      </c>
      <c r="E50" s="121" t="e">
        <f>SUMIFS(#REF!,#REF!,A37,#REF!,"&gt;=10")</f>
        <v>#REF!</v>
      </c>
    </row>
    <row r="51" ht="25" customHeight="1" spans="1:5">
      <c r="A51" s="121" t="s">
        <v>22</v>
      </c>
      <c r="B51" s="121" t="e">
        <f t="shared" si="5"/>
        <v>#REF!</v>
      </c>
      <c r="C51" s="121" t="e">
        <f t="shared" si="6"/>
        <v>#REF!</v>
      </c>
      <c r="D51" s="121" t="e">
        <f t="shared" si="7"/>
        <v>#REF!</v>
      </c>
      <c r="E51" s="121" t="e">
        <f>SUMIFS(#REF!,#REF!,A38,#REF!,"&gt;=10")</f>
        <v>#REF!</v>
      </c>
    </row>
    <row r="52" ht="25" customHeight="1" spans="1:5">
      <c r="A52" s="125" t="s">
        <v>23</v>
      </c>
      <c r="B52" s="121" t="e">
        <f t="shared" si="5"/>
        <v>#REF!</v>
      </c>
      <c r="C52" s="121" t="e">
        <f t="shared" si="6"/>
        <v>#REF!</v>
      </c>
      <c r="D52" s="121" t="e">
        <f t="shared" si="7"/>
        <v>#REF!</v>
      </c>
      <c r="E52" s="121" t="e">
        <f>SUM(E45:E51)</f>
        <v>#REF!</v>
      </c>
    </row>
  </sheetData>
  <mergeCells count="31">
    <mergeCell ref="A3:N3"/>
    <mergeCell ref="B4:D4"/>
    <mergeCell ref="E4:H4"/>
    <mergeCell ref="A14:N14"/>
    <mergeCell ref="A16:N16"/>
    <mergeCell ref="B17:D17"/>
    <mergeCell ref="E17:H17"/>
    <mergeCell ref="A27:N27"/>
    <mergeCell ref="A29:N29"/>
    <mergeCell ref="B30:D30"/>
    <mergeCell ref="E30:H30"/>
    <mergeCell ref="A40:N40"/>
    <mergeCell ref="A43:E43"/>
    <mergeCell ref="I4:I5"/>
    <mergeCell ref="I17:I18"/>
    <mergeCell ref="I30:I31"/>
    <mergeCell ref="J4:J5"/>
    <mergeCell ref="J17:J18"/>
    <mergeCell ref="J30:J31"/>
    <mergeCell ref="K4:K5"/>
    <mergeCell ref="K17:K18"/>
    <mergeCell ref="K30:K31"/>
    <mergeCell ref="L4:L5"/>
    <mergeCell ref="L17:L18"/>
    <mergeCell ref="L30:L31"/>
    <mergeCell ref="M4:M5"/>
    <mergeCell ref="M17:M18"/>
    <mergeCell ref="M30:M31"/>
    <mergeCell ref="N4:N5"/>
    <mergeCell ref="N17:N18"/>
    <mergeCell ref="N30:N31"/>
  </mergeCells>
  <conditionalFormatting sqref="E6:E13">
    <cfRule type="cellIs" dxfId="0" priority="10" operator="greaterThanOrEqual">
      <formula>18</formula>
    </cfRule>
    <cfRule type="cellIs" dxfId="0" priority="12" operator="greaterThanOrEqual">
      <formula>18</formula>
    </cfRule>
  </conditionalFormatting>
  <conditionalFormatting sqref="E19:E26">
    <cfRule type="cellIs" dxfId="0" priority="8" operator="greaterThanOrEqual">
      <formula>18</formula>
    </cfRule>
  </conditionalFormatting>
  <conditionalFormatting sqref="E32:E39">
    <cfRule type="cellIs" dxfId="0" priority="5" operator="greaterThanOrEqual">
      <formula>18</formula>
    </cfRule>
  </conditionalFormatting>
  <conditionalFormatting sqref="F6:F13">
    <cfRule type="cellIs" priority="11" operator="greaterThanOrEqual">
      <formula>36</formula>
    </cfRule>
    <cfRule type="cellIs" dxfId="0" priority="1" operator="greaterThanOrEqual">
      <formula>36</formula>
    </cfRule>
  </conditionalFormatting>
  <conditionalFormatting sqref="F19:F26">
    <cfRule type="cellIs" dxfId="0" priority="7" operator="greaterThanOrEqual">
      <formula>36</formula>
    </cfRule>
  </conditionalFormatting>
  <conditionalFormatting sqref="F32:F39">
    <cfRule type="cellIs" dxfId="0" priority="3" operator="greaterThanOrEqual">
      <formula>36</formula>
    </cfRule>
    <cfRule type="cellIs" priority="4" operator="greaterThanOrEqual">
      <formula>36</formula>
    </cfRule>
  </conditionalFormatting>
  <conditionalFormatting sqref="G6:G13">
    <cfRule type="cellIs" dxfId="0" priority="9" operator="greaterThanOrEqual">
      <formula>22</formula>
    </cfRule>
  </conditionalFormatting>
  <conditionalFormatting sqref="G19:G26">
    <cfRule type="cellIs" dxfId="0" priority="6" operator="greaterThanOrEqual">
      <formula>22</formula>
    </cfRule>
  </conditionalFormatting>
  <conditionalFormatting sqref="G32:G39">
    <cfRule type="cellIs" dxfId="0" priority="2" operator="greaterThanOrEqual">
      <formula>22</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85"/>
  <sheetViews>
    <sheetView tabSelected="1" workbookViewId="0">
      <pane ySplit="1" topLeftCell="A460" activePane="bottomLeft" state="frozen"/>
      <selection/>
      <selection pane="bottomLeft" activeCell="A478" sqref="$A478:$XFD485"/>
    </sheetView>
  </sheetViews>
  <sheetFormatPr defaultColWidth="9" defaultRowHeight="11.25"/>
  <cols>
    <col min="1" max="1" width="5.25833333333333" style="47" customWidth="1"/>
    <col min="2" max="2" width="7.25833333333333" style="47" customWidth="1"/>
    <col min="3" max="3" width="35.625" style="48" customWidth="1"/>
    <col min="4" max="4" width="5.25833333333333" style="47" customWidth="1"/>
    <col min="5" max="5" width="7.125" style="47" customWidth="1"/>
    <col min="6" max="6" width="6.875" style="47" customWidth="1"/>
    <col min="7" max="7" width="65.625" style="48" customWidth="1"/>
    <col min="8" max="9" width="14.625" style="47" customWidth="1"/>
    <col min="10" max="10" width="14.625" style="48" customWidth="1"/>
    <col min="11" max="11" width="9" style="47"/>
    <col min="12" max="12" width="15.875" style="47" customWidth="1"/>
    <col min="13" max="15" width="10.625" style="49" customWidth="1"/>
    <col min="16" max="17" width="8" style="50" customWidth="1"/>
    <col min="18" max="18" width="7.25" style="50" customWidth="1"/>
    <col min="19" max="19" width="13.5" style="48" customWidth="1"/>
    <col min="20" max="20" width="9" style="51"/>
    <col min="21" max="21" width="9" style="47"/>
    <col min="22" max="16384" width="9" style="44"/>
  </cols>
  <sheetData>
    <row r="1" s="43" customFormat="1" ht="28" customHeight="1" spans="1:21">
      <c r="A1" s="52" t="s">
        <v>30</v>
      </c>
      <c r="B1" s="52" t="s">
        <v>31</v>
      </c>
      <c r="C1" s="52" t="s">
        <v>32</v>
      </c>
      <c r="D1" s="52" t="s">
        <v>33</v>
      </c>
      <c r="E1" s="52" t="s">
        <v>34</v>
      </c>
      <c r="F1" s="52" t="s">
        <v>35</v>
      </c>
      <c r="G1" s="52" t="s">
        <v>36</v>
      </c>
      <c r="H1" s="53" t="s">
        <v>37</v>
      </c>
      <c r="I1" s="53" t="s">
        <v>38</v>
      </c>
      <c r="J1" s="53" t="s">
        <v>39</v>
      </c>
      <c r="K1" s="65" t="s">
        <v>40</v>
      </c>
      <c r="L1" s="66" t="s">
        <v>41</v>
      </c>
      <c r="M1" s="67" t="s">
        <v>42</v>
      </c>
      <c r="N1" s="67" t="s">
        <v>43</v>
      </c>
      <c r="O1" s="67" t="s">
        <v>44</v>
      </c>
      <c r="P1" s="68" t="s">
        <v>45</v>
      </c>
      <c r="Q1" s="68" t="s">
        <v>46</v>
      </c>
      <c r="R1" s="76" t="s">
        <v>47</v>
      </c>
      <c r="S1" s="53" t="s">
        <v>48</v>
      </c>
      <c r="T1" s="66" t="s">
        <v>49</v>
      </c>
      <c r="U1" s="77" t="s">
        <v>50</v>
      </c>
    </row>
    <row r="2" s="2" customFormat="1" ht="13.5" customHeight="1" spans="1:21">
      <c r="A2" s="54" t="s">
        <v>51</v>
      </c>
      <c r="B2" s="54" t="s">
        <v>16</v>
      </c>
      <c r="C2" s="49" t="s">
        <v>52</v>
      </c>
      <c r="D2" s="54" t="s">
        <v>11</v>
      </c>
      <c r="E2" s="54"/>
      <c r="F2" s="47">
        <v>14</v>
      </c>
      <c r="G2" s="55" t="s">
        <v>53</v>
      </c>
      <c r="H2" s="56">
        <v>44294.3902777778</v>
      </c>
      <c r="I2" s="56">
        <v>44294.6041666667</v>
      </c>
      <c r="J2" s="56">
        <v>44322.4391782407</v>
      </c>
      <c r="K2" s="47"/>
      <c r="L2" s="69" t="s">
        <v>54</v>
      </c>
      <c r="M2" s="70" t="s">
        <v>55</v>
      </c>
      <c r="N2" s="70" t="s">
        <v>56</v>
      </c>
      <c r="O2" s="70" t="s">
        <v>57</v>
      </c>
      <c r="P2" s="71" t="b">
        <v>0</v>
      </c>
      <c r="Q2" s="71">
        <v>668.040277775901</v>
      </c>
      <c r="R2" s="71">
        <v>668.040277775901</v>
      </c>
      <c r="S2" s="59">
        <v>44322.9711689815</v>
      </c>
      <c r="T2" s="47"/>
      <c r="U2" s="78" t="b">
        <f ca="1" t="shared" ref="U2:U65" si="0">IF(J2="未恢复",(NOW()-I2)*24)</f>
        <v>0</v>
      </c>
    </row>
    <row r="3" s="2" customFormat="1" ht="13.5" customHeight="1" spans="1:21">
      <c r="A3" s="57" t="s">
        <v>58</v>
      </c>
      <c r="B3" s="57" t="s">
        <v>17</v>
      </c>
      <c r="C3" s="58" t="s">
        <v>59</v>
      </c>
      <c r="D3" s="57" t="s">
        <v>12</v>
      </c>
      <c r="E3" s="57">
        <v>1</v>
      </c>
      <c r="F3" s="57">
        <v>31</v>
      </c>
      <c r="G3" s="58" t="s">
        <v>60</v>
      </c>
      <c r="H3" s="59">
        <v>44307.4694444444</v>
      </c>
      <c r="I3" s="59">
        <v>44316.6680555556</v>
      </c>
      <c r="J3" s="56">
        <v>44317.8104166667</v>
      </c>
      <c r="K3" s="58"/>
      <c r="L3" s="72" t="s">
        <v>61</v>
      </c>
      <c r="M3" s="73" t="s">
        <v>55</v>
      </c>
      <c r="N3" s="70" t="s">
        <v>62</v>
      </c>
      <c r="O3" s="73" t="s">
        <v>63</v>
      </c>
      <c r="P3" s="71">
        <v>3.896944444</v>
      </c>
      <c r="Q3" s="71" t="b">
        <v>0</v>
      </c>
      <c r="R3" s="71">
        <v>3.896944444</v>
      </c>
      <c r="S3" s="59"/>
      <c r="T3" s="58"/>
      <c r="U3" s="78" t="b">
        <f ca="1" t="shared" si="0"/>
        <v>0</v>
      </c>
    </row>
    <row r="4" s="2" customFormat="1" ht="13.5" customHeight="1" spans="1:21">
      <c r="A4" s="54" t="s">
        <v>51</v>
      </c>
      <c r="B4" s="54" t="s">
        <v>19</v>
      </c>
      <c r="C4" s="49" t="s">
        <v>64</v>
      </c>
      <c r="D4" s="54" t="s">
        <v>12</v>
      </c>
      <c r="E4" s="54"/>
      <c r="F4" s="47">
        <v>22</v>
      </c>
      <c r="G4" s="55" t="s">
        <v>65</v>
      </c>
      <c r="H4" s="56">
        <v>44311.5907523148</v>
      </c>
      <c r="I4" s="56">
        <v>44311.6347222222</v>
      </c>
      <c r="J4" s="56">
        <v>44317.5881944444</v>
      </c>
      <c r="K4" s="47"/>
      <c r="L4" s="69" t="s">
        <v>66</v>
      </c>
      <c r="M4" s="70" t="s">
        <v>67</v>
      </c>
      <c r="N4" s="70" t="s">
        <v>68</v>
      </c>
      <c r="O4" s="70" t="s">
        <v>57</v>
      </c>
      <c r="P4" s="71" t="b">
        <v>0</v>
      </c>
      <c r="Q4" s="71">
        <v>142.88333333371</v>
      </c>
      <c r="R4" s="71">
        <v>142.88333333371</v>
      </c>
      <c r="S4" s="59">
        <v>44317.9649305556</v>
      </c>
      <c r="T4" s="47"/>
      <c r="U4" s="78" t="b">
        <f ca="1" t="shared" si="0"/>
        <v>0</v>
      </c>
    </row>
    <row r="5" s="2" customFormat="1" ht="13.5" customHeight="1" spans="1:21">
      <c r="A5" s="54" t="s">
        <v>58</v>
      </c>
      <c r="B5" s="54" t="s">
        <v>20</v>
      </c>
      <c r="C5" s="49" t="s">
        <v>69</v>
      </c>
      <c r="D5" s="54" t="s">
        <v>12</v>
      </c>
      <c r="E5" s="54"/>
      <c r="F5" s="47">
        <v>9</v>
      </c>
      <c r="G5" s="55" t="s">
        <v>70</v>
      </c>
      <c r="H5" s="56">
        <v>44312.2527777778</v>
      </c>
      <c r="I5" s="56">
        <v>44314.6861111111</v>
      </c>
      <c r="J5" s="74">
        <v>44318.5027777778</v>
      </c>
      <c r="K5" s="49"/>
      <c r="L5" s="48" t="s">
        <v>71</v>
      </c>
      <c r="M5" s="70" t="s">
        <v>67</v>
      </c>
      <c r="N5" s="70" t="s">
        <v>72</v>
      </c>
      <c r="O5" s="70" t="s">
        <v>73</v>
      </c>
      <c r="P5" s="71">
        <v>91.6000000008498</v>
      </c>
      <c r="Q5" s="71" t="b">
        <v>0</v>
      </c>
      <c r="R5" s="71">
        <v>91.6000000008498</v>
      </c>
      <c r="S5" s="56">
        <v>44319.9774189815</v>
      </c>
      <c r="T5" s="47"/>
      <c r="U5" s="78" t="b">
        <f ca="1" t="shared" si="0"/>
        <v>0</v>
      </c>
    </row>
    <row r="6" s="2" customFormat="1" ht="13.5" customHeight="1" spans="1:21">
      <c r="A6" s="60" t="s">
        <v>58</v>
      </c>
      <c r="B6" s="60" t="s">
        <v>18</v>
      </c>
      <c r="C6" s="61" t="s">
        <v>74</v>
      </c>
      <c r="D6" s="60" t="s">
        <v>11</v>
      </c>
      <c r="E6" s="60"/>
      <c r="F6" s="62">
        <v>1</v>
      </c>
      <c r="G6" s="61" t="s">
        <v>75</v>
      </c>
      <c r="H6" s="56">
        <v>44314.3430555556</v>
      </c>
      <c r="I6" s="56">
        <v>44314.4583333333</v>
      </c>
      <c r="J6" s="74">
        <v>44318.5319444444</v>
      </c>
      <c r="K6" s="49"/>
      <c r="L6" s="48" t="s">
        <v>76</v>
      </c>
      <c r="M6" s="75" t="s">
        <v>55</v>
      </c>
      <c r="N6" s="75" t="s">
        <v>72</v>
      </c>
      <c r="O6" s="70" t="s">
        <v>63</v>
      </c>
      <c r="P6" s="71">
        <v>97.7666666664882</v>
      </c>
      <c r="Q6" s="71" t="b">
        <v>0</v>
      </c>
      <c r="R6" s="71">
        <v>97.7666666664882</v>
      </c>
      <c r="S6" s="74">
        <v>44319.9990509259</v>
      </c>
      <c r="T6" s="47"/>
      <c r="U6" s="78" t="b">
        <f ca="1" t="shared" si="0"/>
        <v>0</v>
      </c>
    </row>
    <row r="7" s="2" customFormat="1" ht="13.5" customHeight="1" spans="1:21">
      <c r="A7" s="60" t="s">
        <v>51</v>
      </c>
      <c r="B7" s="60" t="s">
        <v>17</v>
      </c>
      <c r="C7" s="61" t="s">
        <v>77</v>
      </c>
      <c r="D7" s="60" t="s">
        <v>12</v>
      </c>
      <c r="E7" s="60"/>
      <c r="F7" s="62">
        <v>23</v>
      </c>
      <c r="G7" s="61" t="s">
        <v>78</v>
      </c>
      <c r="H7" s="56">
        <v>44314.3694444444</v>
      </c>
      <c r="I7" s="56">
        <v>44314.39375</v>
      </c>
      <c r="J7" s="74">
        <v>44317.4671296296</v>
      </c>
      <c r="K7" s="49"/>
      <c r="L7" s="69" t="s">
        <v>79</v>
      </c>
      <c r="M7" s="75" t="s">
        <v>55</v>
      </c>
      <c r="N7" s="75" t="s">
        <v>68</v>
      </c>
      <c r="O7" s="70" t="s">
        <v>63</v>
      </c>
      <c r="P7" s="71" t="b">
        <v>0</v>
      </c>
      <c r="Q7" s="71">
        <v>73.7611111110309</v>
      </c>
      <c r="R7" s="71">
        <v>73.7611111110309</v>
      </c>
      <c r="S7" s="74">
        <v>44317.9655787037</v>
      </c>
      <c r="T7" s="62"/>
      <c r="U7" s="78" t="b">
        <f ca="1" t="shared" si="0"/>
        <v>0</v>
      </c>
    </row>
    <row r="8" s="2" customFormat="1" ht="13.5" customHeight="1" spans="1:21">
      <c r="A8" s="60" t="s">
        <v>58</v>
      </c>
      <c r="B8" s="60" t="s">
        <v>17</v>
      </c>
      <c r="C8" s="61" t="s">
        <v>80</v>
      </c>
      <c r="D8" s="60" t="s">
        <v>11</v>
      </c>
      <c r="E8" s="60"/>
      <c r="F8" s="62">
        <v>19</v>
      </c>
      <c r="G8" s="55" t="s">
        <v>81</v>
      </c>
      <c r="H8" s="56">
        <v>44314.4194444444</v>
      </c>
      <c r="I8" s="56">
        <v>44314.4375</v>
      </c>
      <c r="J8" s="74">
        <v>44317.7916666667</v>
      </c>
      <c r="K8" s="49"/>
      <c r="L8" s="69" t="s">
        <v>82</v>
      </c>
      <c r="M8" s="75" t="s">
        <v>67</v>
      </c>
      <c r="N8" s="75" t="s">
        <v>62</v>
      </c>
      <c r="O8" s="70" t="s">
        <v>57</v>
      </c>
      <c r="P8" s="71">
        <v>80.4999999999418</v>
      </c>
      <c r="Q8" s="71" t="b">
        <v>0</v>
      </c>
      <c r="R8" s="71">
        <v>80.4999999999418</v>
      </c>
      <c r="S8" s="74">
        <v>44319.9990509259</v>
      </c>
      <c r="T8" s="62"/>
      <c r="U8" s="78" t="b">
        <f ca="1" t="shared" si="0"/>
        <v>0</v>
      </c>
    </row>
    <row r="9" s="2" customFormat="1" ht="13.5" customHeight="1" spans="1:21">
      <c r="A9" s="54" t="s">
        <v>51</v>
      </c>
      <c r="B9" s="54" t="s">
        <v>17</v>
      </c>
      <c r="C9" s="49" t="s">
        <v>83</v>
      </c>
      <c r="D9" s="54" t="s">
        <v>12</v>
      </c>
      <c r="E9" s="54"/>
      <c r="F9" s="47">
        <v>32</v>
      </c>
      <c r="G9" s="49" t="s">
        <v>84</v>
      </c>
      <c r="H9" s="56">
        <v>44314.7493055556</v>
      </c>
      <c r="I9" s="56">
        <v>44314.7756944444</v>
      </c>
      <c r="J9" s="74">
        <v>44317.5215277778</v>
      </c>
      <c r="K9" s="49"/>
      <c r="L9" s="69" t="s">
        <v>85</v>
      </c>
      <c r="M9" s="70" t="s">
        <v>55</v>
      </c>
      <c r="N9" s="70" t="s">
        <v>86</v>
      </c>
      <c r="O9" s="70" t="s">
        <v>63</v>
      </c>
      <c r="P9" s="71" t="b">
        <v>0</v>
      </c>
      <c r="Q9" s="71">
        <v>65.900000001071</v>
      </c>
      <c r="R9" s="71">
        <v>65.900000001071</v>
      </c>
      <c r="S9" s="56">
        <v>44317.9774189815</v>
      </c>
      <c r="T9" s="49"/>
      <c r="U9" s="78" t="b">
        <f ca="1" t="shared" si="0"/>
        <v>0</v>
      </c>
    </row>
    <row r="10" s="2" customFormat="1" ht="13.5" customHeight="1" spans="1:21">
      <c r="A10" s="54" t="s">
        <v>51</v>
      </c>
      <c r="B10" s="54" t="s">
        <v>16</v>
      </c>
      <c r="C10" s="49" t="s">
        <v>87</v>
      </c>
      <c r="D10" s="54" t="s">
        <v>12</v>
      </c>
      <c r="E10" s="54"/>
      <c r="F10" s="47">
        <v>26</v>
      </c>
      <c r="G10" s="55" t="s">
        <v>88</v>
      </c>
      <c r="H10" s="56">
        <v>44314.9553819444</v>
      </c>
      <c r="I10" s="56">
        <v>44315.3777777778</v>
      </c>
      <c r="J10" s="74">
        <v>44318.5152777778</v>
      </c>
      <c r="K10" s="49"/>
      <c r="L10" s="48" t="s">
        <v>89</v>
      </c>
      <c r="M10" s="70" t="s">
        <v>90</v>
      </c>
      <c r="N10" s="70" t="s">
        <v>91</v>
      </c>
      <c r="O10" s="70" t="s">
        <v>92</v>
      </c>
      <c r="P10" s="71" t="b">
        <v>0</v>
      </c>
      <c r="Q10" s="71">
        <v>75.2999999999302</v>
      </c>
      <c r="R10" s="71">
        <v>75.2999999999302</v>
      </c>
      <c r="S10" s="56"/>
      <c r="T10" s="47"/>
      <c r="U10" s="78" t="b">
        <f ca="1" t="shared" si="0"/>
        <v>0</v>
      </c>
    </row>
    <row r="11" s="2" customFormat="1" ht="13.5" customHeight="1" spans="1:21">
      <c r="A11" s="54" t="s">
        <v>58</v>
      </c>
      <c r="B11" s="54" t="s">
        <v>20</v>
      </c>
      <c r="C11" s="49" t="s">
        <v>93</v>
      </c>
      <c r="D11" s="54" t="s">
        <v>12</v>
      </c>
      <c r="E11" s="54">
        <v>1</v>
      </c>
      <c r="F11" s="47">
        <v>16</v>
      </c>
      <c r="G11" s="49" t="s">
        <v>94</v>
      </c>
      <c r="H11" s="56">
        <v>44315.0280208333</v>
      </c>
      <c r="I11" s="56">
        <v>44315.3705671296</v>
      </c>
      <c r="J11" s="74">
        <v>44317.5354166667</v>
      </c>
      <c r="K11" s="49"/>
      <c r="L11" s="69" t="s">
        <v>95</v>
      </c>
      <c r="M11" s="70" t="s">
        <v>67</v>
      </c>
      <c r="N11" s="70" t="s">
        <v>91</v>
      </c>
      <c r="O11" s="70" t="s">
        <v>73</v>
      </c>
      <c r="P11" s="71">
        <v>51.9563888896373</v>
      </c>
      <c r="Q11" s="71" t="b">
        <v>0</v>
      </c>
      <c r="R11" s="71">
        <v>51.9563888896373</v>
      </c>
      <c r="S11" s="56">
        <v>44317.9446875</v>
      </c>
      <c r="T11" s="49"/>
      <c r="U11" s="78" t="b">
        <f ca="1" t="shared" si="0"/>
        <v>0</v>
      </c>
    </row>
    <row r="12" s="2" customFormat="1" ht="13.5" customHeight="1" spans="1:21">
      <c r="A12" s="54" t="s">
        <v>58</v>
      </c>
      <c r="B12" s="54" t="s">
        <v>17</v>
      </c>
      <c r="C12" s="49" t="s">
        <v>96</v>
      </c>
      <c r="D12" s="54" t="s">
        <v>12</v>
      </c>
      <c r="E12" s="54"/>
      <c r="F12" s="47">
        <v>12</v>
      </c>
      <c r="G12" s="55" t="s">
        <v>97</v>
      </c>
      <c r="H12" s="56">
        <v>44315.43125</v>
      </c>
      <c r="I12" s="56">
        <v>44316.7069444444</v>
      </c>
      <c r="J12" s="56">
        <v>44317.4798611111</v>
      </c>
      <c r="K12" s="49"/>
      <c r="L12" s="69" t="s">
        <v>98</v>
      </c>
      <c r="M12" s="70" t="s">
        <v>55</v>
      </c>
      <c r="N12" s="70" t="s">
        <v>91</v>
      </c>
      <c r="O12" s="70" t="s">
        <v>63</v>
      </c>
      <c r="P12" s="71">
        <v>18.5500000010943</v>
      </c>
      <c r="Q12" s="71" t="b">
        <v>0</v>
      </c>
      <c r="R12" s="71">
        <v>18.5500000010943</v>
      </c>
      <c r="S12" s="56">
        <v>44317.9554050926</v>
      </c>
      <c r="T12" s="49"/>
      <c r="U12" s="78" t="b">
        <f ca="1" t="shared" si="0"/>
        <v>0</v>
      </c>
    </row>
    <row r="13" s="2" customFormat="1" ht="13.5" customHeight="1" spans="1:21">
      <c r="A13" s="54" t="s">
        <v>58</v>
      </c>
      <c r="B13" s="54" t="s">
        <v>17</v>
      </c>
      <c r="C13" s="49" t="s">
        <v>99</v>
      </c>
      <c r="D13" s="54" t="s">
        <v>11</v>
      </c>
      <c r="E13" s="54"/>
      <c r="F13" s="47">
        <v>10</v>
      </c>
      <c r="G13" s="49" t="s">
        <v>100</v>
      </c>
      <c r="H13" s="56">
        <v>44315.4826388889</v>
      </c>
      <c r="I13" s="56">
        <v>44315.4993055556</v>
      </c>
      <c r="J13" s="56">
        <v>44317.6194444444</v>
      </c>
      <c r="K13" s="49"/>
      <c r="L13" s="48" t="s">
        <v>101</v>
      </c>
      <c r="M13" s="70" t="s">
        <v>67</v>
      </c>
      <c r="N13" s="70" t="s">
        <v>56</v>
      </c>
      <c r="O13" s="70" t="s">
        <v>73</v>
      </c>
      <c r="P13" s="71">
        <v>50.8833333322546</v>
      </c>
      <c r="Q13" s="71" t="b">
        <v>0</v>
      </c>
      <c r="R13" s="71">
        <v>50.8833333322546</v>
      </c>
      <c r="S13" s="56">
        <v>44317.9725925926</v>
      </c>
      <c r="T13" s="49"/>
      <c r="U13" s="78" t="b">
        <f ca="1" t="shared" si="0"/>
        <v>0</v>
      </c>
    </row>
    <row r="14" s="2" customFormat="1" ht="13.5" customHeight="1" spans="1:21">
      <c r="A14" s="54" t="s">
        <v>58</v>
      </c>
      <c r="B14" s="54" t="s">
        <v>18</v>
      </c>
      <c r="C14" s="49" t="s">
        <v>102</v>
      </c>
      <c r="D14" s="54" t="s">
        <v>12</v>
      </c>
      <c r="E14" s="54">
        <v>2</v>
      </c>
      <c r="F14" s="47">
        <v>6</v>
      </c>
      <c r="G14" s="55" t="s">
        <v>103</v>
      </c>
      <c r="H14" s="56">
        <v>44315.6190740741</v>
      </c>
      <c r="I14" s="56">
        <v>44316.44375</v>
      </c>
      <c r="J14" s="74">
        <v>44318.4680555556</v>
      </c>
      <c r="K14" s="49"/>
      <c r="L14" s="48" t="s">
        <v>104</v>
      </c>
      <c r="M14" s="70" t="s">
        <v>55</v>
      </c>
      <c r="N14" s="70" t="s">
        <v>105</v>
      </c>
      <c r="O14" s="70" t="s">
        <v>63</v>
      </c>
      <c r="P14" s="71">
        <v>48.5833333343617</v>
      </c>
      <c r="Q14" s="71" t="b">
        <v>0</v>
      </c>
      <c r="R14" s="71">
        <v>48.5833333343617</v>
      </c>
      <c r="S14" s="48"/>
      <c r="T14" s="47"/>
      <c r="U14" s="78" t="b">
        <f ca="1" t="shared" si="0"/>
        <v>0</v>
      </c>
    </row>
    <row r="15" s="2" customFormat="1" ht="13.5" customHeight="1" spans="1:21">
      <c r="A15" s="54" t="s">
        <v>51</v>
      </c>
      <c r="B15" s="54" t="s">
        <v>22</v>
      </c>
      <c r="C15" s="49" t="s">
        <v>106</v>
      </c>
      <c r="D15" s="54" t="s">
        <v>12</v>
      </c>
      <c r="E15" s="54"/>
      <c r="F15" s="47">
        <v>41</v>
      </c>
      <c r="G15" s="49" t="s">
        <v>107</v>
      </c>
      <c r="H15" s="56">
        <v>44315.6629166667</v>
      </c>
      <c r="I15" s="56">
        <v>44315.6833333333</v>
      </c>
      <c r="J15" s="56">
        <v>44318.4638888889</v>
      </c>
      <c r="K15" s="49"/>
      <c r="L15" s="48" t="s">
        <v>108</v>
      </c>
      <c r="M15" s="70" t="s">
        <v>55</v>
      </c>
      <c r="N15" s="70" t="s">
        <v>91</v>
      </c>
      <c r="O15" s="70" t="s">
        <v>109</v>
      </c>
      <c r="P15" s="71" t="b">
        <v>0</v>
      </c>
      <c r="Q15" s="71">
        <v>66.7333333345014</v>
      </c>
      <c r="R15" s="71">
        <v>66.7333333345014</v>
      </c>
      <c r="S15" s="56">
        <v>44319.9923263889</v>
      </c>
      <c r="T15" s="47"/>
      <c r="U15" s="78" t="b">
        <f ca="1" t="shared" si="0"/>
        <v>0</v>
      </c>
    </row>
    <row r="16" s="2" customFormat="1" ht="13.5" customHeight="1" spans="1:21">
      <c r="A16" s="54" t="s">
        <v>51</v>
      </c>
      <c r="B16" s="54" t="s">
        <v>22</v>
      </c>
      <c r="C16" s="49" t="s">
        <v>110</v>
      </c>
      <c r="D16" s="54" t="s">
        <v>12</v>
      </c>
      <c r="E16" s="54"/>
      <c r="F16" s="47">
        <v>12</v>
      </c>
      <c r="G16" s="49" t="s">
        <v>111</v>
      </c>
      <c r="H16" s="56">
        <v>44315.7697337963</v>
      </c>
      <c r="I16" s="56">
        <v>44315.8125</v>
      </c>
      <c r="J16" s="56">
        <v>44318.6451388889</v>
      </c>
      <c r="K16" s="49"/>
      <c r="L16" s="48" t="s">
        <v>112</v>
      </c>
      <c r="M16" s="70" t="s">
        <v>113</v>
      </c>
      <c r="N16" s="70" t="s">
        <v>62</v>
      </c>
      <c r="O16" s="70" t="s">
        <v>109</v>
      </c>
      <c r="P16" s="71" t="b">
        <v>0</v>
      </c>
      <c r="Q16" s="71">
        <v>67.9833333336865</v>
      </c>
      <c r="R16" s="71">
        <v>67.9833333336865</v>
      </c>
      <c r="S16" s="56">
        <v>44319.9923263889</v>
      </c>
      <c r="T16" s="47"/>
      <c r="U16" s="78" t="b">
        <f ca="1" t="shared" si="0"/>
        <v>0</v>
      </c>
    </row>
    <row r="17" s="2" customFormat="1" ht="13.5" customHeight="1" spans="1:21">
      <c r="A17" s="54" t="s">
        <v>51</v>
      </c>
      <c r="B17" s="54" t="s">
        <v>22</v>
      </c>
      <c r="C17" s="49" t="s">
        <v>114</v>
      </c>
      <c r="D17" s="54" t="s">
        <v>12</v>
      </c>
      <c r="E17" s="54">
        <v>1</v>
      </c>
      <c r="F17" s="47">
        <v>23</v>
      </c>
      <c r="G17" s="49" t="s">
        <v>115</v>
      </c>
      <c r="H17" s="56">
        <v>44315.7975115741</v>
      </c>
      <c r="I17" s="56">
        <v>44315.8152777778</v>
      </c>
      <c r="J17" s="56">
        <v>44318.6451388889</v>
      </c>
      <c r="K17" s="49"/>
      <c r="L17" s="48" t="s">
        <v>112</v>
      </c>
      <c r="M17" s="70" t="s">
        <v>113</v>
      </c>
      <c r="N17" s="70" t="s">
        <v>62</v>
      </c>
      <c r="O17" s="70" t="s">
        <v>109</v>
      </c>
      <c r="P17" s="71" t="b">
        <v>0</v>
      </c>
      <c r="Q17" s="71">
        <v>67.9166666664532</v>
      </c>
      <c r="R17" s="71">
        <v>67.9166666664532</v>
      </c>
      <c r="S17" s="56">
        <v>44319.9804976852</v>
      </c>
      <c r="T17" s="47"/>
      <c r="U17" s="78" t="b">
        <f ca="1" t="shared" si="0"/>
        <v>0</v>
      </c>
    </row>
    <row r="18" s="2" customFormat="1" ht="13.5" customHeight="1" spans="1:21">
      <c r="A18" s="54" t="s">
        <v>58</v>
      </c>
      <c r="B18" s="54" t="s">
        <v>17</v>
      </c>
      <c r="C18" s="49" t="s">
        <v>116</v>
      </c>
      <c r="D18" s="54" t="s">
        <v>12</v>
      </c>
      <c r="E18" s="54"/>
      <c r="F18" s="47">
        <v>4</v>
      </c>
      <c r="G18" s="55" t="s">
        <v>117</v>
      </c>
      <c r="H18" s="56">
        <v>44316.3775115741</v>
      </c>
      <c r="I18" s="56">
        <v>44317.8265162037</v>
      </c>
      <c r="J18" s="56">
        <v>44318.7201388889</v>
      </c>
      <c r="K18" s="49"/>
      <c r="L18" s="48" t="s">
        <v>118</v>
      </c>
      <c r="M18" s="70" t="s">
        <v>55</v>
      </c>
      <c r="N18" s="70" t="s">
        <v>119</v>
      </c>
      <c r="O18" s="70" t="s">
        <v>63</v>
      </c>
      <c r="P18" s="71">
        <v>21.4469444444985</v>
      </c>
      <c r="Q18" s="71" t="b">
        <v>0</v>
      </c>
      <c r="R18" s="71">
        <v>21.4469444444985</v>
      </c>
      <c r="S18" s="56">
        <v>44319.9938078704</v>
      </c>
      <c r="T18" s="47"/>
      <c r="U18" s="78" t="b">
        <f ca="1" t="shared" si="0"/>
        <v>0</v>
      </c>
    </row>
    <row r="19" s="2" customFormat="1" ht="13.5" customHeight="1" spans="1:21">
      <c r="A19" s="54" t="s">
        <v>58</v>
      </c>
      <c r="B19" s="54" t="s">
        <v>17</v>
      </c>
      <c r="C19" s="49" t="s">
        <v>120</v>
      </c>
      <c r="D19" s="54" t="s">
        <v>12</v>
      </c>
      <c r="E19" s="54"/>
      <c r="F19" s="47">
        <v>10</v>
      </c>
      <c r="G19" s="49" t="s">
        <v>121</v>
      </c>
      <c r="H19" s="56">
        <v>44316.3777777778</v>
      </c>
      <c r="I19" s="56">
        <v>44316.3895833333</v>
      </c>
      <c r="J19" s="74">
        <v>44317.4784722222</v>
      </c>
      <c r="K19" s="49"/>
      <c r="L19" s="69" t="s">
        <v>122</v>
      </c>
      <c r="M19" s="70" t="s">
        <v>55</v>
      </c>
      <c r="N19" s="70" t="s">
        <v>72</v>
      </c>
      <c r="O19" s="70" t="s">
        <v>63</v>
      </c>
      <c r="P19" s="71">
        <v>26.1333333341754</v>
      </c>
      <c r="Q19" s="71" t="b">
        <v>0</v>
      </c>
      <c r="R19" s="71">
        <v>26.1333333341754</v>
      </c>
      <c r="S19" s="56">
        <v>44318.9708333333</v>
      </c>
      <c r="T19" s="49"/>
      <c r="U19" s="78" t="b">
        <f ca="1" t="shared" si="0"/>
        <v>0</v>
      </c>
    </row>
    <row r="20" s="2" customFormat="1" ht="13.5" customHeight="1" spans="1:21">
      <c r="A20" s="54" t="s">
        <v>58</v>
      </c>
      <c r="B20" s="54" t="s">
        <v>17</v>
      </c>
      <c r="C20" s="49" t="s">
        <v>123</v>
      </c>
      <c r="D20" s="54" t="s">
        <v>12</v>
      </c>
      <c r="E20" s="54">
        <v>2</v>
      </c>
      <c r="F20" s="47">
        <v>17</v>
      </c>
      <c r="G20" s="49" t="s">
        <v>124</v>
      </c>
      <c r="H20" s="56">
        <v>44316.3833333333</v>
      </c>
      <c r="I20" s="56">
        <v>44316.3944444444</v>
      </c>
      <c r="J20" s="74">
        <v>44317.5493055556</v>
      </c>
      <c r="K20" s="49"/>
      <c r="L20" s="69" t="s">
        <v>125</v>
      </c>
      <c r="M20" s="70" t="s">
        <v>55</v>
      </c>
      <c r="N20" s="70" t="s">
        <v>105</v>
      </c>
      <c r="O20" s="70" t="s">
        <v>63</v>
      </c>
      <c r="P20" s="71">
        <v>27.7166666677804</v>
      </c>
      <c r="Q20" s="71" t="b">
        <v>0</v>
      </c>
      <c r="R20" s="71">
        <v>27.7166666677804</v>
      </c>
      <c r="S20" s="56">
        <v>44318.9708333333</v>
      </c>
      <c r="T20" s="49"/>
      <c r="U20" s="78" t="b">
        <f ca="1" t="shared" si="0"/>
        <v>0</v>
      </c>
    </row>
    <row r="21" s="2" customFormat="1" ht="13.5" customHeight="1" spans="1:21">
      <c r="A21" s="54" t="s">
        <v>58</v>
      </c>
      <c r="B21" s="54" t="s">
        <v>17</v>
      </c>
      <c r="C21" s="49" t="s">
        <v>126</v>
      </c>
      <c r="D21" s="54" t="s">
        <v>12</v>
      </c>
      <c r="E21" s="54"/>
      <c r="F21" s="47">
        <v>34</v>
      </c>
      <c r="G21" s="49" t="s">
        <v>127</v>
      </c>
      <c r="H21" s="56">
        <v>44316.3951388889</v>
      </c>
      <c r="I21" s="56">
        <v>44316.4083333333</v>
      </c>
      <c r="J21" s="74">
        <v>44317.4784722222</v>
      </c>
      <c r="K21" s="49"/>
      <c r="L21" s="69" t="s">
        <v>122</v>
      </c>
      <c r="M21" s="70" t="s">
        <v>55</v>
      </c>
      <c r="N21" s="70" t="s">
        <v>72</v>
      </c>
      <c r="O21" s="70" t="s">
        <v>63</v>
      </c>
      <c r="P21" s="71">
        <v>25.6833333342802</v>
      </c>
      <c r="Q21" s="71" t="b">
        <v>0</v>
      </c>
      <c r="R21" s="71">
        <v>25.6833333342802</v>
      </c>
      <c r="S21" s="56">
        <v>44318.9895833333</v>
      </c>
      <c r="T21" s="49"/>
      <c r="U21" s="78" t="b">
        <f ca="1" t="shared" si="0"/>
        <v>0</v>
      </c>
    </row>
    <row r="22" s="2" customFormat="1" ht="13.5" customHeight="1" spans="1:21">
      <c r="A22" s="54" t="s">
        <v>58</v>
      </c>
      <c r="B22" s="54" t="s">
        <v>20</v>
      </c>
      <c r="C22" s="49" t="s">
        <v>128</v>
      </c>
      <c r="D22" s="54" t="s">
        <v>12</v>
      </c>
      <c r="E22" s="54"/>
      <c r="F22" s="47">
        <v>4</v>
      </c>
      <c r="G22" s="49" t="s">
        <v>129</v>
      </c>
      <c r="H22" s="56">
        <v>44316.4041666667</v>
      </c>
      <c r="I22" s="56">
        <v>44316.4194444444</v>
      </c>
      <c r="J22" s="74">
        <v>44317.5868055556</v>
      </c>
      <c r="K22" s="49"/>
      <c r="L22" s="69" t="s">
        <v>130</v>
      </c>
      <c r="M22" s="70" t="s">
        <v>67</v>
      </c>
      <c r="N22" s="70" t="s">
        <v>131</v>
      </c>
      <c r="O22" s="70" t="s">
        <v>73</v>
      </c>
      <c r="P22" s="71">
        <v>28.0166666677105</v>
      </c>
      <c r="Q22" s="71" t="b">
        <v>0</v>
      </c>
      <c r="R22" s="71">
        <v>28.0166666677105</v>
      </c>
      <c r="S22" s="48"/>
      <c r="T22" s="49"/>
      <c r="U22" s="78" t="b">
        <f ca="1" t="shared" si="0"/>
        <v>0</v>
      </c>
    </row>
    <row r="23" s="2" customFormat="1" ht="13.5" customHeight="1" spans="1:21">
      <c r="A23" s="54" t="s">
        <v>51</v>
      </c>
      <c r="B23" s="54" t="s">
        <v>16</v>
      </c>
      <c r="C23" s="49" t="s">
        <v>132</v>
      </c>
      <c r="D23" s="54" t="s">
        <v>12</v>
      </c>
      <c r="E23" s="54"/>
      <c r="F23" s="47">
        <v>32</v>
      </c>
      <c r="G23" s="49" t="s">
        <v>133</v>
      </c>
      <c r="H23" s="56">
        <v>44316.4472222222</v>
      </c>
      <c r="I23" s="56">
        <v>44316.4590277778</v>
      </c>
      <c r="J23" s="74">
        <v>44319.4506944444</v>
      </c>
      <c r="K23" s="49"/>
      <c r="L23" s="69" t="s">
        <v>134</v>
      </c>
      <c r="M23" s="70" t="s">
        <v>55</v>
      </c>
      <c r="N23" s="70" t="s">
        <v>86</v>
      </c>
      <c r="O23" s="70" t="s">
        <v>135</v>
      </c>
      <c r="P23" s="71" t="b">
        <v>0</v>
      </c>
      <c r="Q23" s="71">
        <v>71.7999999995227</v>
      </c>
      <c r="R23" s="71">
        <v>71.7999999995227</v>
      </c>
      <c r="S23" s="56">
        <v>44320.9965277778</v>
      </c>
      <c r="T23" s="47"/>
      <c r="U23" s="78" t="b">
        <f ca="1" t="shared" si="0"/>
        <v>0</v>
      </c>
    </row>
    <row r="24" s="2" customFormat="1" ht="13.5" customHeight="1" spans="1:21">
      <c r="A24" s="54" t="s">
        <v>51</v>
      </c>
      <c r="B24" s="54" t="s">
        <v>21</v>
      </c>
      <c r="C24" s="49" t="s">
        <v>136</v>
      </c>
      <c r="D24" s="54" t="s">
        <v>12</v>
      </c>
      <c r="E24" s="54"/>
      <c r="F24" s="47">
        <v>16</v>
      </c>
      <c r="G24" s="49" t="s">
        <v>137</v>
      </c>
      <c r="H24" s="56">
        <v>44316.4703587963</v>
      </c>
      <c r="I24" s="56">
        <v>44317.5451388889</v>
      </c>
      <c r="J24" s="74">
        <v>44319.75</v>
      </c>
      <c r="K24" s="49"/>
      <c r="L24" s="69" t="s">
        <v>138</v>
      </c>
      <c r="M24" s="70" t="s">
        <v>55</v>
      </c>
      <c r="N24" s="70" t="s">
        <v>131</v>
      </c>
      <c r="O24" s="70" t="s">
        <v>63</v>
      </c>
      <c r="P24" s="71" t="b">
        <v>0</v>
      </c>
      <c r="Q24" s="71">
        <v>52.9166666664532</v>
      </c>
      <c r="R24" s="71">
        <v>52.9166666664532</v>
      </c>
      <c r="S24" s="59">
        <v>44320.9649305556</v>
      </c>
      <c r="T24" s="47"/>
      <c r="U24" s="78" t="b">
        <f ca="1" t="shared" si="0"/>
        <v>0</v>
      </c>
    </row>
    <row r="25" s="2" customFormat="1" ht="13.5" customHeight="1" spans="1:21">
      <c r="A25" s="54" t="s">
        <v>51</v>
      </c>
      <c r="B25" s="54" t="s">
        <v>21</v>
      </c>
      <c r="C25" s="49" t="s">
        <v>139</v>
      </c>
      <c r="D25" s="54" t="s">
        <v>12</v>
      </c>
      <c r="E25" s="54"/>
      <c r="F25" s="47">
        <v>13</v>
      </c>
      <c r="G25" s="55" t="s">
        <v>140</v>
      </c>
      <c r="H25" s="56">
        <v>44316.5430555556</v>
      </c>
      <c r="I25" s="56">
        <v>44319.6680555556</v>
      </c>
      <c r="J25" s="56">
        <v>44319.8423611111</v>
      </c>
      <c r="K25" s="49"/>
      <c r="L25" s="69" t="s">
        <v>141</v>
      </c>
      <c r="M25" s="70" t="s">
        <v>142</v>
      </c>
      <c r="N25" s="70" t="s">
        <v>131</v>
      </c>
      <c r="O25" s="70" t="s">
        <v>143</v>
      </c>
      <c r="P25" s="71" t="b">
        <v>0</v>
      </c>
      <c r="Q25" s="71">
        <v>4.18333333334886</v>
      </c>
      <c r="R25" s="71">
        <v>4.18333333334886</v>
      </c>
      <c r="S25" s="56">
        <v>44320.9305902778</v>
      </c>
      <c r="T25" s="47"/>
      <c r="U25" s="78" t="b">
        <f ca="1" t="shared" si="0"/>
        <v>0</v>
      </c>
    </row>
    <row r="26" s="2" customFormat="1" ht="13.5" customHeight="1" spans="1:21">
      <c r="A26" s="54" t="s">
        <v>58</v>
      </c>
      <c r="B26" s="54" t="s">
        <v>21</v>
      </c>
      <c r="C26" s="49" t="s">
        <v>144</v>
      </c>
      <c r="D26" s="54" t="s">
        <v>11</v>
      </c>
      <c r="E26" s="54"/>
      <c r="F26" s="47">
        <v>30</v>
      </c>
      <c r="G26" s="55" t="s">
        <v>145</v>
      </c>
      <c r="H26" s="56">
        <v>44316.61875</v>
      </c>
      <c r="I26" s="56">
        <v>44316.7027777778</v>
      </c>
      <c r="J26" s="56">
        <v>44317.7979166667</v>
      </c>
      <c r="K26" s="49"/>
      <c r="L26" s="69" t="s">
        <v>146</v>
      </c>
      <c r="M26" s="70" t="s">
        <v>55</v>
      </c>
      <c r="N26" s="70" t="s">
        <v>105</v>
      </c>
      <c r="O26" s="70" t="s">
        <v>147</v>
      </c>
      <c r="P26" s="71">
        <v>26.2833333329181</v>
      </c>
      <c r="Q26" s="71" t="b">
        <v>0</v>
      </c>
      <c r="R26" s="71">
        <v>26.2833333329181</v>
      </c>
      <c r="S26" s="56">
        <v>44317.9405092593</v>
      </c>
      <c r="T26" s="49"/>
      <c r="U26" s="78" t="b">
        <f ca="1" t="shared" si="0"/>
        <v>0</v>
      </c>
    </row>
    <row r="27" s="2" customFormat="1" ht="13.5" customHeight="1" spans="1:21">
      <c r="A27" s="54" t="s">
        <v>58</v>
      </c>
      <c r="B27" s="54" t="s">
        <v>21</v>
      </c>
      <c r="C27" s="49" t="s">
        <v>148</v>
      </c>
      <c r="D27" s="54" t="s">
        <v>12</v>
      </c>
      <c r="E27" s="54">
        <v>1</v>
      </c>
      <c r="F27" s="47">
        <v>13</v>
      </c>
      <c r="G27" s="55" t="s">
        <v>149</v>
      </c>
      <c r="H27" s="56">
        <v>44316.6217824074</v>
      </c>
      <c r="I27" s="56">
        <v>44317.5609606481</v>
      </c>
      <c r="J27" s="56">
        <v>44317.8333333333</v>
      </c>
      <c r="K27" s="49"/>
      <c r="L27" s="69" t="s">
        <v>150</v>
      </c>
      <c r="M27" s="70" t="s">
        <v>55</v>
      </c>
      <c r="N27" s="70" t="s">
        <v>105</v>
      </c>
      <c r="O27" s="70" t="s">
        <v>147</v>
      </c>
      <c r="P27" s="71">
        <v>6.53694444458233</v>
      </c>
      <c r="Q27" s="71" t="b">
        <v>0</v>
      </c>
      <c r="R27" s="71">
        <v>6.53694444458233</v>
      </c>
      <c r="S27" s="56">
        <v>44319.9369560185</v>
      </c>
      <c r="T27" s="49"/>
      <c r="U27" s="78" t="b">
        <f ca="1" t="shared" si="0"/>
        <v>0</v>
      </c>
    </row>
    <row r="28" s="2" customFormat="1" ht="13.5" customHeight="1" spans="1:21">
      <c r="A28" s="54" t="s">
        <v>58</v>
      </c>
      <c r="B28" s="54" t="s">
        <v>17</v>
      </c>
      <c r="C28" s="49" t="s">
        <v>151</v>
      </c>
      <c r="D28" s="54" t="s">
        <v>12</v>
      </c>
      <c r="E28" s="54"/>
      <c r="F28" s="47">
        <v>4</v>
      </c>
      <c r="G28" s="49" t="s">
        <v>152</v>
      </c>
      <c r="H28" s="63">
        <v>44316.6313310185</v>
      </c>
      <c r="I28" s="56">
        <v>44316.7104166667</v>
      </c>
      <c r="J28" s="56">
        <v>44319.5125</v>
      </c>
      <c r="K28" s="49"/>
      <c r="L28" s="69" t="s">
        <v>153</v>
      </c>
      <c r="M28" s="70" t="s">
        <v>67</v>
      </c>
      <c r="N28" s="70" t="s">
        <v>72</v>
      </c>
      <c r="O28" s="70" t="s">
        <v>57</v>
      </c>
      <c r="P28" s="71">
        <v>67.2499999991851</v>
      </c>
      <c r="Q28" s="71" t="b">
        <v>0</v>
      </c>
      <c r="R28" s="71">
        <v>67.2499999991851</v>
      </c>
      <c r="S28" s="48"/>
      <c r="T28" s="47"/>
      <c r="U28" s="78" t="b">
        <f ca="1" t="shared" si="0"/>
        <v>0</v>
      </c>
    </row>
    <row r="29" s="2" customFormat="1" ht="13.5" customHeight="1" spans="1:21">
      <c r="A29" s="54" t="s">
        <v>58</v>
      </c>
      <c r="B29" s="54" t="s">
        <v>22</v>
      </c>
      <c r="C29" s="49" t="s">
        <v>154</v>
      </c>
      <c r="D29" s="54" t="s">
        <v>12</v>
      </c>
      <c r="E29" s="54"/>
      <c r="F29" s="47">
        <v>6</v>
      </c>
      <c r="G29" s="49" t="s">
        <v>155</v>
      </c>
      <c r="H29" s="56">
        <v>44316.6379861111</v>
      </c>
      <c r="I29" s="56">
        <v>44316.6486111111</v>
      </c>
      <c r="J29" s="56">
        <v>44317.5495486111</v>
      </c>
      <c r="K29" s="49"/>
      <c r="L29" s="69" t="s">
        <v>156</v>
      </c>
      <c r="M29" s="70" t="s">
        <v>90</v>
      </c>
      <c r="N29" s="70" t="s">
        <v>131</v>
      </c>
      <c r="O29" s="70" t="s">
        <v>143</v>
      </c>
      <c r="P29" s="71">
        <v>21.6225000002305</v>
      </c>
      <c r="Q29" s="71" t="b">
        <v>0</v>
      </c>
      <c r="R29" s="71">
        <v>21.6225000002305</v>
      </c>
      <c r="S29" s="48"/>
      <c r="T29" s="49"/>
      <c r="U29" s="78" t="b">
        <f ca="1" t="shared" si="0"/>
        <v>0</v>
      </c>
    </row>
    <row r="30" s="2" customFormat="1" ht="13.5" customHeight="1" spans="1:21">
      <c r="A30" s="54" t="s">
        <v>58</v>
      </c>
      <c r="B30" s="54" t="s">
        <v>21</v>
      </c>
      <c r="C30" s="49" t="s">
        <v>157</v>
      </c>
      <c r="D30" s="54" t="s">
        <v>12</v>
      </c>
      <c r="E30" s="54"/>
      <c r="F30" s="47">
        <v>4</v>
      </c>
      <c r="G30" s="49" t="s">
        <v>158</v>
      </c>
      <c r="H30" s="56">
        <v>44316.6435416667</v>
      </c>
      <c r="I30" s="56">
        <v>44316.65625</v>
      </c>
      <c r="J30" s="56">
        <v>44317.4590277778</v>
      </c>
      <c r="K30" s="49"/>
      <c r="L30" s="69" t="s">
        <v>159</v>
      </c>
      <c r="M30" s="70" t="s">
        <v>67</v>
      </c>
      <c r="N30" s="70" t="s">
        <v>72</v>
      </c>
      <c r="O30" s="70" t="s">
        <v>57</v>
      </c>
      <c r="P30" s="71">
        <v>19.2666666666046</v>
      </c>
      <c r="Q30" s="71" t="b">
        <v>0</v>
      </c>
      <c r="R30" s="71">
        <v>19.2666666666046</v>
      </c>
      <c r="S30" s="56">
        <v>44317.9305902778</v>
      </c>
      <c r="T30" s="49"/>
      <c r="U30" s="78" t="b">
        <f ca="1" t="shared" si="0"/>
        <v>0</v>
      </c>
    </row>
    <row r="31" s="2" customFormat="1" ht="13.5" customHeight="1" spans="1:21">
      <c r="A31" s="54" t="s">
        <v>58</v>
      </c>
      <c r="B31" s="54" t="s">
        <v>22</v>
      </c>
      <c r="C31" s="49" t="s">
        <v>160</v>
      </c>
      <c r="D31" s="54" t="s">
        <v>12</v>
      </c>
      <c r="E31" s="54"/>
      <c r="F31" s="47">
        <v>35</v>
      </c>
      <c r="G31" s="49" t="s">
        <v>161</v>
      </c>
      <c r="H31" s="56">
        <v>44316.7077777778</v>
      </c>
      <c r="I31" s="56">
        <v>44316.7340277778</v>
      </c>
      <c r="J31" s="56">
        <v>44317.5645833333</v>
      </c>
      <c r="K31" s="49"/>
      <c r="L31" s="69" t="s">
        <v>162</v>
      </c>
      <c r="M31" s="70" t="s">
        <v>67</v>
      </c>
      <c r="N31" s="70" t="s">
        <v>163</v>
      </c>
      <c r="O31" s="70" t="s">
        <v>73</v>
      </c>
      <c r="P31" s="71">
        <v>19.933333332825</v>
      </c>
      <c r="Q31" s="71" t="b">
        <v>0</v>
      </c>
      <c r="R31" s="71">
        <v>19.933333332825</v>
      </c>
      <c r="S31" s="56">
        <v>44317.9554050926</v>
      </c>
      <c r="T31" s="49"/>
      <c r="U31" s="78" t="b">
        <f ca="1" t="shared" si="0"/>
        <v>0</v>
      </c>
    </row>
    <row r="32" s="2" customFormat="1" ht="13.5" customHeight="1" spans="1:21">
      <c r="A32" s="54" t="s">
        <v>51</v>
      </c>
      <c r="B32" s="54" t="s">
        <v>17</v>
      </c>
      <c r="C32" s="64" t="s">
        <v>164</v>
      </c>
      <c r="D32" s="54" t="s">
        <v>12</v>
      </c>
      <c r="E32" s="54">
        <v>1</v>
      </c>
      <c r="F32" s="47">
        <v>6</v>
      </c>
      <c r="G32" s="55" t="s">
        <v>165</v>
      </c>
      <c r="H32" s="56">
        <v>44316.7396875</v>
      </c>
      <c r="I32" s="56">
        <v>44316.7506944444</v>
      </c>
      <c r="J32" s="56">
        <v>44323.6621180556</v>
      </c>
      <c r="K32" s="49"/>
      <c r="L32" s="69" t="s">
        <v>166</v>
      </c>
      <c r="M32" s="70" t="s">
        <v>55</v>
      </c>
      <c r="N32" s="70" t="s">
        <v>56</v>
      </c>
      <c r="O32" s="70" t="s">
        <v>63</v>
      </c>
      <c r="P32" s="71" t="b">
        <v>0</v>
      </c>
      <c r="Q32" s="71">
        <v>165.8741666688</v>
      </c>
      <c r="R32" s="71">
        <v>165.8741666688</v>
      </c>
      <c r="S32" s="56">
        <v>44323.9896875</v>
      </c>
      <c r="T32" s="47"/>
      <c r="U32" s="78" t="b">
        <f ca="1" t="shared" si="0"/>
        <v>0</v>
      </c>
    </row>
    <row r="33" s="2" customFormat="1" ht="13.5" customHeight="1" spans="1:21">
      <c r="A33" s="54" t="s">
        <v>58</v>
      </c>
      <c r="B33" s="54" t="s">
        <v>18</v>
      </c>
      <c r="C33" s="49" t="s">
        <v>167</v>
      </c>
      <c r="D33" s="54" t="s">
        <v>12</v>
      </c>
      <c r="E33" s="54"/>
      <c r="F33" s="47">
        <v>43</v>
      </c>
      <c r="G33" s="55" t="s">
        <v>168</v>
      </c>
      <c r="H33" s="56">
        <v>44316.7511226852</v>
      </c>
      <c r="I33" s="56">
        <v>44316.7673611111</v>
      </c>
      <c r="J33" s="56">
        <v>44319.8486111111</v>
      </c>
      <c r="K33" s="49"/>
      <c r="L33" s="69" t="s">
        <v>169</v>
      </c>
      <c r="M33" s="70"/>
      <c r="N33" s="70"/>
      <c r="O33" s="70"/>
      <c r="P33" s="71">
        <v>73.9500000002445</v>
      </c>
      <c r="Q33" s="71" t="b">
        <v>0</v>
      </c>
      <c r="R33" s="71">
        <v>73.9500000002445</v>
      </c>
      <c r="S33" s="56">
        <v>44320.9734027778</v>
      </c>
      <c r="T33" s="47"/>
      <c r="U33" s="78" t="b">
        <f ca="1" t="shared" si="0"/>
        <v>0</v>
      </c>
    </row>
    <row r="34" s="2" customFormat="1" ht="13.5" customHeight="1" spans="1:21">
      <c r="A34" s="54" t="s">
        <v>58</v>
      </c>
      <c r="B34" s="54" t="s">
        <v>20</v>
      </c>
      <c r="C34" s="49" t="s">
        <v>170</v>
      </c>
      <c r="D34" s="54" t="s">
        <v>12</v>
      </c>
      <c r="E34" s="54"/>
      <c r="F34" s="47">
        <v>25</v>
      </c>
      <c r="G34" s="49" t="s">
        <v>171</v>
      </c>
      <c r="H34" s="56">
        <v>44316.7666666667</v>
      </c>
      <c r="I34" s="56">
        <v>44316.8236111111</v>
      </c>
      <c r="J34" s="56">
        <v>44317.46875</v>
      </c>
      <c r="K34" s="49"/>
      <c r="L34" s="69" t="s">
        <v>172</v>
      </c>
      <c r="M34" s="70" t="s">
        <v>55</v>
      </c>
      <c r="N34" s="70" t="s">
        <v>68</v>
      </c>
      <c r="O34" s="70" t="s">
        <v>63</v>
      </c>
      <c r="P34" s="71">
        <v>15.4833333336865</v>
      </c>
      <c r="Q34" s="71" t="b">
        <v>0</v>
      </c>
      <c r="R34" s="71">
        <v>15.4833333336865</v>
      </c>
      <c r="S34" s="56">
        <v>44318.9338541667</v>
      </c>
      <c r="T34" s="49"/>
      <c r="U34" s="78" t="b">
        <f ca="1" t="shared" si="0"/>
        <v>0</v>
      </c>
    </row>
    <row r="35" s="2" customFormat="1" ht="13.5" customHeight="1" spans="1:21">
      <c r="A35" s="54" t="s">
        <v>58</v>
      </c>
      <c r="B35" s="54" t="s">
        <v>18</v>
      </c>
      <c r="C35" s="49" t="s">
        <v>173</v>
      </c>
      <c r="D35" s="54" t="s">
        <v>12</v>
      </c>
      <c r="E35" s="54"/>
      <c r="F35" s="47">
        <v>2</v>
      </c>
      <c r="G35" s="49" t="s">
        <v>174</v>
      </c>
      <c r="H35" s="56">
        <v>44316.8051736111</v>
      </c>
      <c r="I35" s="56">
        <v>44316.8576388889</v>
      </c>
      <c r="J35" s="56">
        <v>44317.6944444444</v>
      </c>
      <c r="K35" s="49"/>
      <c r="L35" s="69" t="s">
        <v>175</v>
      </c>
      <c r="M35" s="70" t="s">
        <v>55</v>
      </c>
      <c r="N35" s="70" t="s">
        <v>62</v>
      </c>
      <c r="O35" s="70" t="s">
        <v>63</v>
      </c>
      <c r="P35" s="71">
        <v>20.0833333331393</v>
      </c>
      <c r="Q35" s="71" t="b">
        <v>0</v>
      </c>
      <c r="R35" s="71">
        <v>20.0833333331393</v>
      </c>
      <c r="S35" s="48"/>
      <c r="T35" s="49"/>
      <c r="U35" s="78" t="b">
        <f ca="1" t="shared" si="0"/>
        <v>0</v>
      </c>
    </row>
    <row r="36" s="2" customFormat="1" ht="13.5" customHeight="1" spans="1:21">
      <c r="A36" s="60" t="s">
        <v>58</v>
      </c>
      <c r="B36" s="60" t="s">
        <v>20</v>
      </c>
      <c r="C36" s="61" t="s">
        <v>176</v>
      </c>
      <c r="D36" s="60" t="s">
        <v>12</v>
      </c>
      <c r="E36" s="60">
        <v>6</v>
      </c>
      <c r="F36" s="62">
        <v>22</v>
      </c>
      <c r="G36" s="61" t="s">
        <v>177</v>
      </c>
      <c r="H36" s="56">
        <v>44316.8333333333</v>
      </c>
      <c r="I36" s="56">
        <v>44316.8486111111</v>
      </c>
      <c r="J36" s="74">
        <v>44317.6604166667</v>
      </c>
      <c r="K36" s="49"/>
      <c r="L36" s="69" t="s">
        <v>178</v>
      </c>
      <c r="M36" s="75" t="s">
        <v>90</v>
      </c>
      <c r="N36" s="75" t="s">
        <v>91</v>
      </c>
      <c r="O36" s="70" t="s">
        <v>109</v>
      </c>
      <c r="P36" s="71">
        <v>19.4833333336283</v>
      </c>
      <c r="Q36" s="71" t="b">
        <v>0</v>
      </c>
      <c r="R36" s="71">
        <v>19.4833333336283</v>
      </c>
      <c r="S36" s="59">
        <v>44316.9649305556</v>
      </c>
      <c r="T36" s="62"/>
      <c r="U36" s="78" t="b">
        <f ca="1" t="shared" si="0"/>
        <v>0</v>
      </c>
    </row>
    <row r="37" s="2" customFormat="1" ht="13.5" customHeight="1" spans="1:21">
      <c r="A37" s="54" t="s">
        <v>51</v>
      </c>
      <c r="B37" s="54" t="s">
        <v>19</v>
      </c>
      <c r="C37" s="49" t="s">
        <v>179</v>
      </c>
      <c r="D37" s="54" t="s">
        <v>12</v>
      </c>
      <c r="E37" s="54"/>
      <c r="F37" s="47">
        <v>20</v>
      </c>
      <c r="G37" s="49" t="s">
        <v>180</v>
      </c>
      <c r="H37" s="56">
        <v>44317.0576388889</v>
      </c>
      <c r="I37" s="56">
        <v>44317.55</v>
      </c>
      <c r="J37" s="56">
        <v>44324.4291666667</v>
      </c>
      <c r="K37" s="49"/>
      <c r="L37" s="48" t="s">
        <v>181</v>
      </c>
      <c r="M37" s="70" t="s">
        <v>55</v>
      </c>
      <c r="N37" s="70" t="s">
        <v>56</v>
      </c>
      <c r="O37" s="70" t="s">
        <v>63</v>
      </c>
      <c r="P37" s="71" t="b">
        <v>0</v>
      </c>
      <c r="Q37" s="71">
        <v>165.099999999977</v>
      </c>
      <c r="R37" s="71">
        <v>165.099999999977</v>
      </c>
      <c r="S37" s="56">
        <v>44324.9962037037</v>
      </c>
      <c r="T37" s="47"/>
      <c r="U37" s="78" t="b">
        <f ca="1" t="shared" si="0"/>
        <v>0</v>
      </c>
    </row>
    <row r="38" s="2" customFormat="1" ht="13.5" customHeight="1" spans="1:21">
      <c r="A38" s="54" t="s">
        <v>58</v>
      </c>
      <c r="B38" s="54" t="s">
        <v>17</v>
      </c>
      <c r="C38" s="49" t="s">
        <v>182</v>
      </c>
      <c r="D38" s="54" t="s">
        <v>11</v>
      </c>
      <c r="E38" s="54"/>
      <c r="F38" s="47">
        <v>23</v>
      </c>
      <c r="G38" s="49" t="s">
        <v>183</v>
      </c>
      <c r="H38" s="56">
        <v>44317.0659722222</v>
      </c>
      <c r="I38" s="56">
        <v>44317.38125</v>
      </c>
      <c r="J38" s="56">
        <v>44318.7951388889</v>
      </c>
      <c r="K38" s="49"/>
      <c r="L38" s="48" t="s">
        <v>184</v>
      </c>
      <c r="M38" s="70" t="s">
        <v>55</v>
      </c>
      <c r="N38" s="70" t="s">
        <v>62</v>
      </c>
      <c r="O38" s="70" t="s">
        <v>63</v>
      </c>
      <c r="P38" s="71">
        <v>33.9333333334071</v>
      </c>
      <c r="Q38" s="71" t="b">
        <v>0</v>
      </c>
      <c r="R38" s="71">
        <v>33.9333333334071</v>
      </c>
      <c r="S38" s="56">
        <v>44319.9623263889</v>
      </c>
      <c r="T38" s="47"/>
      <c r="U38" s="78" t="b">
        <f ca="1" t="shared" si="0"/>
        <v>0</v>
      </c>
    </row>
    <row r="39" s="2" customFormat="1" ht="13.5" customHeight="1" spans="1:21">
      <c r="A39" s="54" t="s">
        <v>51</v>
      </c>
      <c r="B39" s="54" t="s">
        <v>17</v>
      </c>
      <c r="C39" s="49" t="s">
        <v>185</v>
      </c>
      <c r="D39" s="54" t="s">
        <v>12</v>
      </c>
      <c r="E39" s="54">
        <v>1</v>
      </c>
      <c r="F39" s="47">
        <v>1</v>
      </c>
      <c r="G39" s="49" t="s">
        <v>186</v>
      </c>
      <c r="H39" s="56">
        <v>44317.3050231481</v>
      </c>
      <c r="I39" s="56">
        <v>44323.5899768519</v>
      </c>
      <c r="J39" s="56">
        <v>44324.8049884259</v>
      </c>
      <c r="K39" s="54"/>
      <c r="L39" s="48" t="s">
        <v>187</v>
      </c>
      <c r="M39" s="70" t="s">
        <v>55</v>
      </c>
      <c r="N39" s="70" t="s">
        <v>91</v>
      </c>
      <c r="O39" s="70" t="s">
        <v>63</v>
      </c>
      <c r="P39" s="71" t="b">
        <v>0</v>
      </c>
      <c r="Q39" s="71">
        <v>29.1602777765365</v>
      </c>
      <c r="R39" s="71">
        <v>29.1602777765365</v>
      </c>
      <c r="S39" s="79"/>
      <c r="T39" s="47"/>
      <c r="U39" s="78" t="b">
        <f ca="1" t="shared" si="0"/>
        <v>0</v>
      </c>
    </row>
    <row r="40" s="44" customFormat="1" ht="13.5" customHeight="1" spans="1:21">
      <c r="A40" s="54" t="s">
        <v>51</v>
      </c>
      <c r="B40" s="54" t="s">
        <v>17</v>
      </c>
      <c r="C40" s="49" t="s">
        <v>188</v>
      </c>
      <c r="D40" s="54" t="s">
        <v>12</v>
      </c>
      <c r="E40" s="54">
        <v>1</v>
      </c>
      <c r="F40" s="47">
        <v>6</v>
      </c>
      <c r="G40" s="49" t="s">
        <v>189</v>
      </c>
      <c r="H40" s="56">
        <v>44317.3472222222</v>
      </c>
      <c r="I40" s="56">
        <v>44321.5333333333</v>
      </c>
      <c r="J40" s="56">
        <v>44324.5576041667</v>
      </c>
      <c r="K40" s="49"/>
      <c r="L40" s="56" t="s">
        <v>190</v>
      </c>
      <c r="M40" s="70" t="s">
        <v>55</v>
      </c>
      <c r="N40" s="70" t="s">
        <v>72</v>
      </c>
      <c r="O40" s="70" t="s">
        <v>63</v>
      </c>
      <c r="P40" s="71" t="b">
        <v>0</v>
      </c>
      <c r="Q40" s="71">
        <v>72.5825000008335</v>
      </c>
      <c r="R40" s="71">
        <v>72.5825000008335</v>
      </c>
      <c r="S40" s="56">
        <v>44324.9851851852</v>
      </c>
      <c r="T40" s="47"/>
      <c r="U40" s="78" t="b">
        <f ca="1" t="shared" si="0"/>
        <v>0</v>
      </c>
    </row>
    <row r="41" s="44" customFormat="1" ht="13.5" customHeight="1" spans="1:21">
      <c r="A41" s="54" t="s">
        <v>58</v>
      </c>
      <c r="B41" s="54" t="s">
        <v>18</v>
      </c>
      <c r="C41" s="49" t="s">
        <v>191</v>
      </c>
      <c r="D41" s="54" t="s">
        <v>12</v>
      </c>
      <c r="E41" s="54"/>
      <c r="F41" s="47">
        <v>14</v>
      </c>
      <c r="G41" s="49" t="s">
        <v>192</v>
      </c>
      <c r="H41" s="56">
        <v>44317.3583680556</v>
      </c>
      <c r="I41" s="56">
        <v>44317.3819444444</v>
      </c>
      <c r="J41" s="56">
        <v>44317.8493055556</v>
      </c>
      <c r="K41" s="49"/>
      <c r="L41" s="69" t="s">
        <v>193</v>
      </c>
      <c r="M41" s="70" t="s">
        <v>55</v>
      </c>
      <c r="N41" s="70" t="s">
        <v>56</v>
      </c>
      <c r="O41" s="70" t="s">
        <v>63</v>
      </c>
      <c r="P41" s="71">
        <v>11.2166666667326</v>
      </c>
      <c r="Q41" s="71" t="b">
        <v>0</v>
      </c>
      <c r="R41" s="71">
        <v>11.2166666667326</v>
      </c>
      <c r="S41" s="56">
        <v>44319.9598726852</v>
      </c>
      <c r="T41" s="49"/>
      <c r="U41" s="78" t="b">
        <f ca="1" t="shared" si="0"/>
        <v>0</v>
      </c>
    </row>
    <row r="42" s="44" customFormat="1" ht="13.5" customHeight="1" spans="1:21">
      <c r="A42" s="54" t="s">
        <v>58</v>
      </c>
      <c r="B42" s="54" t="s">
        <v>18</v>
      </c>
      <c r="C42" s="49" t="s">
        <v>194</v>
      </c>
      <c r="D42" s="54" t="s">
        <v>12</v>
      </c>
      <c r="E42" s="54"/>
      <c r="F42" s="47">
        <v>35</v>
      </c>
      <c r="G42" s="49" t="s">
        <v>195</v>
      </c>
      <c r="H42" s="63">
        <v>44317.3604513889</v>
      </c>
      <c r="I42" s="56">
        <v>44317.3819444444</v>
      </c>
      <c r="J42" s="56">
        <v>44317.8493055556</v>
      </c>
      <c r="K42" s="49"/>
      <c r="L42" s="69" t="s">
        <v>193</v>
      </c>
      <c r="M42" s="70" t="s">
        <v>55</v>
      </c>
      <c r="N42" s="70" t="s">
        <v>56</v>
      </c>
      <c r="O42" s="70" t="s">
        <v>63</v>
      </c>
      <c r="P42" s="71">
        <v>11.2166666667326</v>
      </c>
      <c r="Q42" s="71" t="b">
        <v>0</v>
      </c>
      <c r="R42" s="71">
        <v>11.2166666667326</v>
      </c>
      <c r="S42" s="56">
        <v>44319.9623263889</v>
      </c>
      <c r="T42" s="49"/>
      <c r="U42" s="78" t="b">
        <f ca="1" t="shared" si="0"/>
        <v>0</v>
      </c>
    </row>
    <row r="43" s="44" customFormat="1" ht="13.5" customHeight="1" spans="1:21">
      <c r="A43" s="54" t="s">
        <v>58</v>
      </c>
      <c r="B43" s="54" t="s">
        <v>17</v>
      </c>
      <c r="C43" s="49" t="s">
        <v>196</v>
      </c>
      <c r="D43" s="54" t="s">
        <v>11</v>
      </c>
      <c r="E43" s="54"/>
      <c r="F43" s="47">
        <v>50</v>
      </c>
      <c r="G43" s="49" t="s">
        <v>197</v>
      </c>
      <c r="H43" s="56">
        <v>44317.3685185185</v>
      </c>
      <c r="I43" s="56">
        <v>44317.3958333333</v>
      </c>
      <c r="J43" s="56">
        <v>44317.5645833333</v>
      </c>
      <c r="K43" s="49"/>
      <c r="L43" s="69" t="s">
        <v>198</v>
      </c>
      <c r="M43" s="70" t="s">
        <v>67</v>
      </c>
      <c r="N43" s="70" t="s">
        <v>131</v>
      </c>
      <c r="O43" s="70" t="s">
        <v>57</v>
      </c>
      <c r="P43" s="71">
        <v>4.04999999993015</v>
      </c>
      <c r="Q43" s="71" t="b">
        <v>0</v>
      </c>
      <c r="R43" s="71">
        <v>4.04999999993015</v>
      </c>
      <c r="S43" s="56">
        <v>44318.9623263889</v>
      </c>
      <c r="T43" s="49"/>
      <c r="U43" s="78" t="b">
        <f ca="1" t="shared" si="0"/>
        <v>0</v>
      </c>
    </row>
    <row r="44" s="44" customFormat="1" ht="13.5" customHeight="1" spans="1:21">
      <c r="A44" s="54" t="s">
        <v>51</v>
      </c>
      <c r="B44" s="54" t="s">
        <v>19</v>
      </c>
      <c r="C44" s="49" t="s">
        <v>199</v>
      </c>
      <c r="D44" s="54" t="s">
        <v>12</v>
      </c>
      <c r="E44" s="54"/>
      <c r="F44" s="47">
        <v>132</v>
      </c>
      <c r="G44" s="64" t="s">
        <v>200</v>
      </c>
      <c r="H44" s="56">
        <v>44317.3768518519</v>
      </c>
      <c r="I44" s="56">
        <v>44317.40625</v>
      </c>
      <c r="J44" s="56">
        <v>44317.8501967593</v>
      </c>
      <c r="K44" s="49"/>
      <c r="L44" s="69" t="s">
        <v>201</v>
      </c>
      <c r="M44" s="70" t="s">
        <v>55</v>
      </c>
      <c r="N44" s="70" t="s">
        <v>56</v>
      </c>
      <c r="O44" s="70" t="s">
        <v>63</v>
      </c>
      <c r="P44" s="71" t="b">
        <v>0</v>
      </c>
      <c r="Q44" s="71">
        <v>10.6547222222434</v>
      </c>
      <c r="R44" s="71">
        <v>10.6547222222434</v>
      </c>
      <c r="S44" s="56">
        <v>44318.9623263889</v>
      </c>
      <c r="T44" s="49"/>
      <c r="U44" s="78" t="b">
        <f ca="1" t="shared" si="0"/>
        <v>0</v>
      </c>
    </row>
    <row r="45" s="44" customFormat="1" ht="13.5" customHeight="1" spans="1:21">
      <c r="A45" s="54" t="s">
        <v>51</v>
      </c>
      <c r="B45" s="54" t="s">
        <v>20</v>
      </c>
      <c r="C45" s="49" t="s">
        <v>202</v>
      </c>
      <c r="D45" s="54" t="s">
        <v>12</v>
      </c>
      <c r="E45" s="54"/>
      <c r="F45" s="47">
        <v>14</v>
      </c>
      <c r="G45" s="49" t="s">
        <v>203</v>
      </c>
      <c r="H45" s="56">
        <v>44317.3784722222</v>
      </c>
      <c r="I45" s="56">
        <v>44317.7131944444</v>
      </c>
      <c r="J45" s="56">
        <v>44317.8125</v>
      </c>
      <c r="K45" s="49"/>
      <c r="L45" s="69" t="s">
        <v>204</v>
      </c>
      <c r="M45" s="70" t="s">
        <v>55</v>
      </c>
      <c r="N45" s="70" t="s">
        <v>62</v>
      </c>
      <c r="O45" s="70" t="s">
        <v>63</v>
      </c>
      <c r="P45" s="71" t="b">
        <v>0</v>
      </c>
      <c r="Q45" s="71">
        <v>2.3833333334187</v>
      </c>
      <c r="R45" s="71">
        <v>2.3833333334187</v>
      </c>
      <c r="S45" s="56">
        <v>44319.9901041667</v>
      </c>
      <c r="T45" s="49"/>
      <c r="U45" s="78" t="b">
        <f ca="1" t="shared" si="0"/>
        <v>0</v>
      </c>
    </row>
    <row r="46" s="44" customFormat="1" ht="13.5" customHeight="1" spans="1:21">
      <c r="A46" s="54" t="s">
        <v>58</v>
      </c>
      <c r="B46" s="54" t="s">
        <v>22</v>
      </c>
      <c r="C46" s="49" t="s">
        <v>205</v>
      </c>
      <c r="D46" s="54" t="s">
        <v>12</v>
      </c>
      <c r="E46" s="54"/>
      <c r="F46" s="47">
        <v>16</v>
      </c>
      <c r="G46" s="49" t="s">
        <v>206</v>
      </c>
      <c r="H46" s="56">
        <v>44317.4</v>
      </c>
      <c r="I46" s="56">
        <v>44317.4159722222</v>
      </c>
      <c r="J46" s="56">
        <v>44318.4604166667</v>
      </c>
      <c r="K46" s="49"/>
      <c r="L46" s="48" t="s">
        <v>207</v>
      </c>
      <c r="M46" s="70" t="s">
        <v>67</v>
      </c>
      <c r="N46" s="70" t="s">
        <v>86</v>
      </c>
      <c r="O46" s="70" t="s">
        <v>57</v>
      </c>
      <c r="P46" s="71">
        <v>25.0666666678735</v>
      </c>
      <c r="Q46" s="71" t="b">
        <v>0</v>
      </c>
      <c r="R46" s="71">
        <v>25.0666666678735</v>
      </c>
      <c r="S46" s="56">
        <v>44319.9901041667</v>
      </c>
      <c r="T46" s="47"/>
      <c r="U46" s="78" t="b">
        <f ca="1" t="shared" si="0"/>
        <v>0</v>
      </c>
    </row>
    <row r="47" s="44" customFormat="1" ht="13.5" customHeight="1" spans="1:21">
      <c r="A47" s="54" t="s">
        <v>58</v>
      </c>
      <c r="B47" s="54" t="s">
        <v>17</v>
      </c>
      <c r="C47" s="49" t="s">
        <v>208</v>
      </c>
      <c r="D47" s="54" t="s">
        <v>12</v>
      </c>
      <c r="E47" s="54"/>
      <c r="F47" s="47">
        <v>10</v>
      </c>
      <c r="G47" s="49" t="s">
        <v>209</v>
      </c>
      <c r="H47" s="56">
        <v>44317.4053240741</v>
      </c>
      <c r="I47" s="56">
        <v>44317.43125</v>
      </c>
      <c r="J47" s="56">
        <v>44317.825</v>
      </c>
      <c r="K47" s="49"/>
      <c r="L47" s="69" t="s">
        <v>82</v>
      </c>
      <c r="M47" s="70" t="s">
        <v>90</v>
      </c>
      <c r="N47" s="70" t="s">
        <v>62</v>
      </c>
      <c r="O47" s="70" t="s">
        <v>57</v>
      </c>
      <c r="P47" s="71">
        <v>9.44999999989523</v>
      </c>
      <c r="Q47" s="71" t="b">
        <v>0</v>
      </c>
      <c r="R47" s="71">
        <v>9.44999999989523</v>
      </c>
      <c r="S47" s="56">
        <v>44319.9611458333</v>
      </c>
      <c r="T47" s="49"/>
      <c r="U47" s="78" t="b">
        <f ca="1" t="shared" si="0"/>
        <v>0</v>
      </c>
    </row>
    <row r="48" s="44" customFormat="1" ht="13.5" customHeight="1" spans="1:21">
      <c r="A48" s="54" t="s">
        <v>58</v>
      </c>
      <c r="B48" s="54" t="s">
        <v>19</v>
      </c>
      <c r="C48" s="49" t="s">
        <v>210</v>
      </c>
      <c r="D48" s="54" t="s">
        <v>12</v>
      </c>
      <c r="E48" s="54"/>
      <c r="F48" s="47">
        <v>61</v>
      </c>
      <c r="G48" s="49" t="s">
        <v>211</v>
      </c>
      <c r="H48" s="56">
        <v>44317.4081018519</v>
      </c>
      <c r="I48" s="56">
        <v>44317.4215277778</v>
      </c>
      <c r="J48" s="56">
        <v>44317.7040277778</v>
      </c>
      <c r="K48" s="49"/>
      <c r="L48" s="69" t="s">
        <v>212</v>
      </c>
      <c r="M48" s="70" t="s">
        <v>67</v>
      </c>
      <c r="N48" s="70" t="s">
        <v>86</v>
      </c>
      <c r="O48" s="70" t="s">
        <v>57</v>
      </c>
      <c r="P48" s="71">
        <v>6.78000000002794</v>
      </c>
      <c r="Q48" s="71" t="b">
        <v>0</v>
      </c>
      <c r="R48" s="71">
        <v>6.78000000002794</v>
      </c>
      <c r="S48" s="56">
        <v>44319.9611458333</v>
      </c>
      <c r="T48" s="49"/>
      <c r="U48" s="78" t="b">
        <f ca="1" t="shared" si="0"/>
        <v>0</v>
      </c>
    </row>
    <row r="49" s="44" customFormat="1" ht="13.5" customHeight="1" spans="1:21">
      <c r="A49" s="54" t="s">
        <v>58</v>
      </c>
      <c r="B49" s="54" t="s">
        <v>17</v>
      </c>
      <c r="C49" s="49" t="s">
        <v>213</v>
      </c>
      <c r="D49" s="54" t="s">
        <v>12</v>
      </c>
      <c r="E49" s="54">
        <v>3</v>
      </c>
      <c r="F49" s="47">
        <v>15</v>
      </c>
      <c r="G49" s="49" t="s">
        <v>214</v>
      </c>
      <c r="H49" s="56">
        <v>44317.4094907407</v>
      </c>
      <c r="I49" s="56">
        <v>44317.4361111111</v>
      </c>
      <c r="J49" s="56">
        <v>44320.5236111111</v>
      </c>
      <c r="K49" s="49"/>
      <c r="L49" s="69" t="s">
        <v>215</v>
      </c>
      <c r="M49" s="70" t="s">
        <v>67</v>
      </c>
      <c r="N49" s="70" t="s">
        <v>72</v>
      </c>
      <c r="O49" s="70" t="s">
        <v>57</v>
      </c>
      <c r="P49" s="71">
        <v>74.1000000002095</v>
      </c>
      <c r="Q49" s="71" t="b">
        <v>0</v>
      </c>
      <c r="R49" s="71">
        <v>74.1000000002095</v>
      </c>
      <c r="S49" s="56">
        <v>44320.9851851852</v>
      </c>
      <c r="T49" s="47"/>
      <c r="U49" s="78" t="b">
        <f ca="1" t="shared" si="0"/>
        <v>0</v>
      </c>
    </row>
    <row r="50" s="44" customFormat="1" ht="13.5" customHeight="1" spans="1:21">
      <c r="A50" s="54" t="s">
        <v>51</v>
      </c>
      <c r="B50" s="54" t="s">
        <v>18</v>
      </c>
      <c r="C50" s="49" t="s">
        <v>216</v>
      </c>
      <c r="D50" s="54" t="s">
        <v>12</v>
      </c>
      <c r="E50" s="54"/>
      <c r="F50" s="47">
        <v>9</v>
      </c>
      <c r="G50" s="49" t="s">
        <v>217</v>
      </c>
      <c r="H50" s="56">
        <v>44317.4159722222</v>
      </c>
      <c r="I50" s="56">
        <v>44317.4465277778</v>
      </c>
      <c r="J50" s="56">
        <v>44318.8631944444</v>
      </c>
      <c r="K50" s="49"/>
      <c r="L50" s="48" t="s">
        <v>218</v>
      </c>
      <c r="M50" s="70" t="s">
        <v>219</v>
      </c>
      <c r="N50" s="70" t="s">
        <v>219</v>
      </c>
      <c r="O50" s="70" t="s">
        <v>219</v>
      </c>
      <c r="P50" s="71" t="b">
        <v>0</v>
      </c>
      <c r="Q50" s="71">
        <v>33.9999999994179</v>
      </c>
      <c r="R50" s="71">
        <v>33.9999999994179</v>
      </c>
      <c r="S50" s="56">
        <v>44319.9901041667</v>
      </c>
      <c r="T50" s="47"/>
      <c r="U50" s="78" t="b">
        <f ca="1" t="shared" si="0"/>
        <v>0</v>
      </c>
    </row>
    <row r="51" s="44" customFormat="1" ht="13.5" customHeight="1" spans="1:21">
      <c r="A51" s="54" t="s">
        <v>58</v>
      </c>
      <c r="B51" s="54" t="s">
        <v>19</v>
      </c>
      <c r="C51" s="49" t="s">
        <v>220</v>
      </c>
      <c r="D51" s="54" t="s">
        <v>12</v>
      </c>
      <c r="E51" s="54">
        <v>1</v>
      </c>
      <c r="F51" s="47">
        <v>35</v>
      </c>
      <c r="G51" s="49" t="s">
        <v>221</v>
      </c>
      <c r="H51" s="56">
        <v>44317.4574074074</v>
      </c>
      <c r="I51" s="56">
        <v>44317.4736111111</v>
      </c>
      <c r="J51" s="56">
        <v>44317.8270833333</v>
      </c>
      <c r="K51" s="49"/>
      <c r="L51" s="69" t="s">
        <v>219</v>
      </c>
      <c r="M51" s="70" t="s">
        <v>219</v>
      </c>
      <c r="N51" s="70" t="s">
        <v>219</v>
      </c>
      <c r="O51" s="70" t="s">
        <v>219</v>
      </c>
      <c r="P51" s="71">
        <v>8.4833333332208</v>
      </c>
      <c r="Q51" s="71" t="b">
        <v>0</v>
      </c>
      <c r="R51" s="71">
        <v>8.4833333332208</v>
      </c>
      <c r="S51" s="56">
        <v>44319.9901041667</v>
      </c>
      <c r="T51" s="49"/>
      <c r="U51" s="78" t="b">
        <f ca="1" t="shared" si="0"/>
        <v>0</v>
      </c>
    </row>
    <row r="52" s="44" customFormat="1" ht="13.5" customHeight="1" spans="1:21">
      <c r="A52" s="54" t="s">
        <v>58</v>
      </c>
      <c r="B52" s="54" t="s">
        <v>19</v>
      </c>
      <c r="C52" s="49" t="s">
        <v>222</v>
      </c>
      <c r="D52" s="54" t="s">
        <v>11</v>
      </c>
      <c r="E52" s="54"/>
      <c r="F52" s="47">
        <v>10</v>
      </c>
      <c r="G52" s="49" t="s">
        <v>223</v>
      </c>
      <c r="H52" s="56">
        <v>44317.48125</v>
      </c>
      <c r="I52" s="56">
        <v>44317.5</v>
      </c>
      <c r="J52" s="56">
        <v>44317.8298611111</v>
      </c>
      <c r="K52" s="49"/>
      <c r="L52" s="69" t="s">
        <v>219</v>
      </c>
      <c r="M52" s="70" t="s">
        <v>219</v>
      </c>
      <c r="N52" s="70" t="s">
        <v>219</v>
      </c>
      <c r="O52" s="70" t="s">
        <v>219</v>
      </c>
      <c r="P52" s="71">
        <v>7.91666666662786</v>
      </c>
      <c r="Q52" s="71" t="b">
        <v>0</v>
      </c>
      <c r="R52" s="71">
        <v>7.91666666662786</v>
      </c>
      <c r="S52" s="56">
        <v>44318.9984375</v>
      </c>
      <c r="T52" s="49"/>
      <c r="U52" s="78" t="b">
        <f ca="1" t="shared" si="0"/>
        <v>0</v>
      </c>
    </row>
    <row r="53" s="44" customFormat="1" ht="13.5" customHeight="1" spans="1:21">
      <c r="A53" s="54" t="s">
        <v>58</v>
      </c>
      <c r="B53" s="54" t="s">
        <v>20</v>
      </c>
      <c r="C53" s="49" t="s">
        <v>224</v>
      </c>
      <c r="D53" s="54" t="s">
        <v>11</v>
      </c>
      <c r="E53" s="54"/>
      <c r="F53" s="47">
        <v>3</v>
      </c>
      <c r="G53" s="49" t="s">
        <v>225</v>
      </c>
      <c r="H53" s="56">
        <v>44317.4921875</v>
      </c>
      <c r="I53" s="56">
        <v>44317.5118055556</v>
      </c>
      <c r="J53" s="56">
        <v>44317.6520833333</v>
      </c>
      <c r="K53" s="49"/>
      <c r="L53" s="69" t="s">
        <v>226</v>
      </c>
      <c r="M53" s="70" t="s">
        <v>67</v>
      </c>
      <c r="N53" s="70" t="s">
        <v>72</v>
      </c>
      <c r="O53" s="70" t="s">
        <v>73</v>
      </c>
      <c r="P53" s="71">
        <v>3.3666666666395</v>
      </c>
      <c r="Q53" s="71" t="b">
        <v>0</v>
      </c>
      <c r="R53" s="71">
        <v>3.3666666666395</v>
      </c>
      <c r="S53" s="56">
        <v>44318.9681018519</v>
      </c>
      <c r="T53" s="49"/>
      <c r="U53" s="78" t="b">
        <f ca="1" t="shared" si="0"/>
        <v>0</v>
      </c>
    </row>
    <row r="54" s="44" customFormat="1" ht="13.5" customHeight="1" spans="1:21">
      <c r="A54" s="54" t="s">
        <v>58</v>
      </c>
      <c r="B54" s="54" t="s">
        <v>22</v>
      </c>
      <c r="C54" s="49" t="s">
        <v>227</v>
      </c>
      <c r="D54" s="54" t="s">
        <v>11</v>
      </c>
      <c r="E54" s="54">
        <v>1</v>
      </c>
      <c r="F54" s="47">
        <v>39</v>
      </c>
      <c r="G54" s="64" t="s">
        <v>228</v>
      </c>
      <c r="H54" s="56">
        <v>44317.505</v>
      </c>
      <c r="I54" s="56">
        <v>44317.5333333333</v>
      </c>
      <c r="J54" s="56">
        <v>44317.6953587963</v>
      </c>
      <c r="K54" s="49"/>
      <c r="L54" s="69" t="s">
        <v>229</v>
      </c>
      <c r="M54" s="70" t="s">
        <v>55</v>
      </c>
      <c r="N54" s="70" t="s">
        <v>62</v>
      </c>
      <c r="O54" s="70" t="s">
        <v>230</v>
      </c>
      <c r="P54" s="71">
        <v>3.88861111120786</v>
      </c>
      <c r="Q54" s="71" t="b">
        <v>0</v>
      </c>
      <c r="R54" s="71">
        <v>3.88861111120786</v>
      </c>
      <c r="S54" s="56">
        <v>44318.9756134259</v>
      </c>
      <c r="T54" s="49"/>
      <c r="U54" s="78" t="b">
        <f ca="1" t="shared" si="0"/>
        <v>0</v>
      </c>
    </row>
    <row r="55" s="44" customFormat="1" ht="13.5" customHeight="1" spans="1:21">
      <c r="A55" s="54" t="s">
        <v>58</v>
      </c>
      <c r="B55" s="54" t="s">
        <v>17</v>
      </c>
      <c r="C55" s="49" t="s">
        <v>231</v>
      </c>
      <c r="D55" s="54" t="s">
        <v>12</v>
      </c>
      <c r="E55" s="54">
        <v>3</v>
      </c>
      <c r="F55" s="47">
        <v>7</v>
      </c>
      <c r="G55" s="55" t="s">
        <v>232</v>
      </c>
      <c r="H55" s="56">
        <v>44317.5091550926</v>
      </c>
      <c r="I55" s="56">
        <v>44320.4264930556</v>
      </c>
      <c r="J55" s="56">
        <v>44321.5</v>
      </c>
      <c r="K55" s="49"/>
      <c r="L55" s="69" t="s">
        <v>233</v>
      </c>
      <c r="M55" s="70" t="s">
        <v>55</v>
      </c>
      <c r="N55" s="70" t="s">
        <v>105</v>
      </c>
      <c r="O55" s="70" t="s">
        <v>63</v>
      </c>
      <c r="P55" s="71">
        <v>25.7641666655545</v>
      </c>
      <c r="Q55" s="71" t="b">
        <v>0</v>
      </c>
      <c r="R55" s="71">
        <v>25.7641666655545</v>
      </c>
      <c r="S55" s="48"/>
      <c r="T55" s="47"/>
      <c r="U55" s="78" t="b">
        <f ca="1" t="shared" si="0"/>
        <v>0</v>
      </c>
    </row>
    <row r="56" s="44" customFormat="1" ht="13.5" customHeight="1" spans="1:21">
      <c r="A56" s="54" t="s">
        <v>58</v>
      </c>
      <c r="B56" s="54" t="s">
        <v>22</v>
      </c>
      <c r="C56" s="49" t="s">
        <v>234</v>
      </c>
      <c r="D56" s="54" t="s">
        <v>12</v>
      </c>
      <c r="E56" s="54"/>
      <c r="F56" s="47">
        <v>33</v>
      </c>
      <c r="G56" s="49" t="s">
        <v>235</v>
      </c>
      <c r="H56" s="56">
        <v>44317.5190625</v>
      </c>
      <c r="I56" s="56">
        <v>44317.5478935185</v>
      </c>
      <c r="J56" s="56">
        <v>44317.5854166667</v>
      </c>
      <c r="K56" s="49"/>
      <c r="L56" s="69" t="s">
        <v>236</v>
      </c>
      <c r="M56" s="70" t="s">
        <v>90</v>
      </c>
      <c r="N56" s="70" t="s">
        <v>56</v>
      </c>
      <c r="O56" s="70" t="s">
        <v>92</v>
      </c>
      <c r="P56" s="71">
        <v>0.900555555650499</v>
      </c>
      <c r="Q56" s="71" t="b">
        <v>0</v>
      </c>
      <c r="R56" s="71">
        <v>0.900555555650499</v>
      </c>
      <c r="S56" s="56">
        <v>44319.9357291667</v>
      </c>
      <c r="T56" s="49"/>
      <c r="U56" s="78" t="b">
        <f ca="1" t="shared" si="0"/>
        <v>0</v>
      </c>
    </row>
    <row r="57" s="44" customFormat="1" ht="13.5" customHeight="1" spans="1:21">
      <c r="A57" s="54" t="s">
        <v>58</v>
      </c>
      <c r="B57" s="54" t="s">
        <v>18</v>
      </c>
      <c r="C57" s="49" t="s">
        <v>237</v>
      </c>
      <c r="D57" s="54" t="s">
        <v>12</v>
      </c>
      <c r="E57" s="54"/>
      <c r="F57" s="47">
        <v>4</v>
      </c>
      <c r="G57" s="49" t="s">
        <v>238</v>
      </c>
      <c r="H57" s="56">
        <v>44317.5547337963</v>
      </c>
      <c r="I57" s="56">
        <v>44317.5701388889</v>
      </c>
      <c r="J57" s="56">
        <v>44318.8638888889</v>
      </c>
      <c r="K57" s="49"/>
      <c r="L57" s="48" t="s">
        <v>218</v>
      </c>
      <c r="M57" s="70" t="s">
        <v>219</v>
      </c>
      <c r="N57" s="70" t="s">
        <v>219</v>
      </c>
      <c r="O57" s="70" t="s">
        <v>219</v>
      </c>
      <c r="P57" s="71">
        <v>31.0499999997555</v>
      </c>
      <c r="Q57" s="71" t="b">
        <v>0</v>
      </c>
      <c r="R57" s="71">
        <v>31.0499999997555</v>
      </c>
      <c r="S57" s="56">
        <v>44319.9670138889</v>
      </c>
      <c r="T57" s="47"/>
      <c r="U57" s="78" t="b">
        <f ca="1" t="shared" si="0"/>
        <v>0</v>
      </c>
    </row>
    <row r="58" s="44" customFormat="1" ht="13.5" customHeight="1" spans="1:21">
      <c r="A58" s="54" t="s">
        <v>58</v>
      </c>
      <c r="B58" s="54" t="s">
        <v>17</v>
      </c>
      <c r="C58" s="49" t="s">
        <v>239</v>
      </c>
      <c r="D58" s="54" t="s">
        <v>12</v>
      </c>
      <c r="E58" s="54"/>
      <c r="F58" s="47">
        <v>18</v>
      </c>
      <c r="G58" s="49" t="s">
        <v>240</v>
      </c>
      <c r="H58" s="56">
        <v>44317.5591898148</v>
      </c>
      <c r="I58" s="56">
        <v>44317.6139699074</v>
      </c>
      <c r="J58" s="56">
        <v>44317.64375</v>
      </c>
      <c r="K58" s="49"/>
      <c r="L58" s="69" t="s">
        <v>241</v>
      </c>
      <c r="M58" s="70" t="s">
        <v>67</v>
      </c>
      <c r="N58" s="70" t="s">
        <v>68</v>
      </c>
      <c r="O58" s="70" t="s">
        <v>57</v>
      </c>
      <c r="P58" s="71">
        <v>0.714722222357523</v>
      </c>
      <c r="Q58" s="71" t="b">
        <v>0</v>
      </c>
      <c r="R58" s="71">
        <v>0.714722222357523</v>
      </c>
      <c r="S58" s="56">
        <v>44318.9484837963</v>
      </c>
      <c r="T58" s="49"/>
      <c r="U58" s="78" t="b">
        <f ca="1" t="shared" si="0"/>
        <v>0</v>
      </c>
    </row>
    <row r="59" s="44" customFormat="1" ht="13.5" customHeight="1" spans="1:21">
      <c r="A59" s="54" t="s">
        <v>51</v>
      </c>
      <c r="B59" s="54" t="s">
        <v>16</v>
      </c>
      <c r="C59" s="49" t="s">
        <v>242</v>
      </c>
      <c r="D59" s="54" t="s">
        <v>12</v>
      </c>
      <c r="E59" s="54">
        <v>1</v>
      </c>
      <c r="F59" s="47">
        <v>26</v>
      </c>
      <c r="G59" s="49" t="s">
        <v>243</v>
      </c>
      <c r="H59" s="56">
        <v>44317.5659027778</v>
      </c>
      <c r="I59" s="56">
        <v>44317.5833333333</v>
      </c>
      <c r="J59" s="56">
        <v>44318.4465277778</v>
      </c>
      <c r="K59" s="49"/>
      <c r="L59" s="48" t="s">
        <v>244</v>
      </c>
      <c r="M59" s="70" t="s">
        <v>90</v>
      </c>
      <c r="N59" s="70" t="s">
        <v>105</v>
      </c>
      <c r="O59" s="70" t="s">
        <v>143</v>
      </c>
      <c r="P59" s="71" t="b">
        <v>0</v>
      </c>
      <c r="Q59" s="71">
        <v>20.7166666680132</v>
      </c>
      <c r="R59" s="71">
        <v>20.7166666680132</v>
      </c>
      <c r="S59" s="56">
        <v>44319.9928125</v>
      </c>
      <c r="T59" s="47"/>
      <c r="U59" s="78" t="b">
        <f ca="1" t="shared" si="0"/>
        <v>0</v>
      </c>
    </row>
    <row r="60" s="44" customFormat="1" ht="13.5" customHeight="1" spans="1:21">
      <c r="A60" s="54" t="s">
        <v>51</v>
      </c>
      <c r="B60" s="54" t="s">
        <v>16</v>
      </c>
      <c r="C60" s="49" t="s">
        <v>245</v>
      </c>
      <c r="D60" s="54" t="s">
        <v>12</v>
      </c>
      <c r="E60" s="54"/>
      <c r="F60" s="47">
        <v>28</v>
      </c>
      <c r="G60" s="49" t="s">
        <v>246</v>
      </c>
      <c r="H60" s="56">
        <v>44317.5750231482</v>
      </c>
      <c r="I60" s="56">
        <v>44318.4402777778</v>
      </c>
      <c r="J60" s="56">
        <v>44319.6076388889</v>
      </c>
      <c r="K60" s="49"/>
      <c r="L60" s="69" t="s">
        <v>247</v>
      </c>
      <c r="M60" s="70" t="s">
        <v>67</v>
      </c>
      <c r="N60" s="70" t="s">
        <v>62</v>
      </c>
      <c r="O60" s="70" t="s">
        <v>57</v>
      </c>
      <c r="P60" s="71" t="b">
        <v>0</v>
      </c>
      <c r="Q60" s="71">
        <v>28.0166666661389</v>
      </c>
      <c r="R60" s="71">
        <v>28.0166666661389</v>
      </c>
      <c r="S60" s="56">
        <v>44320.9916898148</v>
      </c>
      <c r="T60" s="47"/>
      <c r="U60" s="78" t="b">
        <f ca="1" t="shared" si="0"/>
        <v>0</v>
      </c>
    </row>
    <row r="61" s="44" customFormat="1" ht="13.5" customHeight="1" spans="1:21">
      <c r="A61" s="54" t="s">
        <v>58</v>
      </c>
      <c r="B61" s="54" t="s">
        <v>18</v>
      </c>
      <c r="C61" s="49" t="s">
        <v>248</v>
      </c>
      <c r="D61" s="54" t="s">
        <v>12</v>
      </c>
      <c r="E61" s="54"/>
      <c r="F61" s="47">
        <v>11</v>
      </c>
      <c r="G61" s="49" t="s">
        <v>249</v>
      </c>
      <c r="H61" s="56">
        <v>44317.5860300926</v>
      </c>
      <c r="I61" s="56">
        <v>44317.6048611111</v>
      </c>
      <c r="J61" s="56">
        <v>44318.5090277778</v>
      </c>
      <c r="K61" s="49"/>
      <c r="L61" s="48" t="s">
        <v>250</v>
      </c>
      <c r="M61" s="70" t="s">
        <v>67</v>
      </c>
      <c r="N61" s="70" t="s">
        <v>56</v>
      </c>
      <c r="O61" s="70" t="s">
        <v>57</v>
      </c>
      <c r="P61" s="71">
        <v>21.7000000008848</v>
      </c>
      <c r="Q61" s="71" t="b">
        <v>0</v>
      </c>
      <c r="R61" s="71">
        <v>21.7000000008848</v>
      </c>
      <c r="S61" s="56">
        <v>44319.977037037</v>
      </c>
      <c r="T61" s="47"/>
      <c r="U61" s="78" t="b">
        <f ca="1" t="shared" si="0"/>
        <v>0</v>
      </c>
    </row>
    <row r="62" s="44" customFormat="1" ht="13.5" customHeight="1" spans="1:21">
      <c r="A62" s="54" t="s">
        <v>51</v>
      </c>
      <c r="B62" s="54" t="s">
        <v>18</v>
      </c>
      <c r="C62" s="49" t="s">
        <v>251</v>
      </c>
      <c r="D62" s="54" t="s">
        <v>12</v>
      </c>
      <c r="E62" s="54">
        <v>1</v>
      </c>
      <c r="F62" s="47">
        <v>31</v>
      </c>
      <c r="G62" s="49" t="s">
        <v>252</v>
      </c>
      <c r="H62" s="56">
        <v>44317.5981481482</v>
      </c>
      <c r="I62" s="56">
        <v>44318.4694444444</v>
      </c>
      <c r="J62" s="56">
        <v>44319.65</v>
      </c>
      <c r="K62" s="49"/>
      <c r="L62" s="69" t="s">
        <v>253</v>
      </c>
      <c r="M62" s="70" t="s">
        <v>55</v>
      </c>
      <c r="N62" s="70" t="s">
        <v>56</v>
      </c>
      <c r="O62" s="70" t="s">
        <v>135</v>
      </c>
      <c r="P62" s="71" t="b">
        <v>0</v>
      </c>
      <c r="Q62" s="71">
        <v>28.3333333343617</v>
      </c>
      <c r="R62" s="71">
        <v>28.3333333343617</v>
      </c>
      <c r="S62" s="56">
        <v>44319.9845601852</v>
      </c>
      <c r="T62" s="47"/>
      <c r="U62" s="78" t="b">
        <f ca="1" t="shared" si="0"/>
        <v>0</v>
      </c>
    </row>
    <row r="63" s="44" customFormat="1" ht="13.5" customHeight="1" spans="1:21">
      <c r="A63" s="54" t="s">
        <v>58</v>
      </c>
      <c r="B63" s="54" t="s">
        <v>19</v>
      </c>
      <c r="C63" s="49" t="s">
        <v>254</v>
      </c>
      <c r="D63" s="54" t="s">
        <v>12</v>
      </c>
      <c r="E63" s="54"/>
      <c r="F63" s="47">
        <v>21</v>
      </c>
      <c r="G63" s="49" t="s">
        <v>255</v>
      </c>
      <c r="H63" s="56">
        <v>44317.5993055556</v>
      </c>
      <c r="I63" s="56">
        <v>44317.6201388889</v>
      </c>
      <c r="J63" s="56">
        <v>44317.7319444444</v>
      </c>
      <c r="K63" s="49"/>
      <c r="L63" s="69" t="s">
        <v>256</v>
      </c>
      <c r="M63" s="70" t="s">
        <v>67</v>
      </c>
      <c r="N63" s="70" t="s">
        <v>86</v>
      </c>
      <c r="O63" s="70" t="s">
        <v>57</v>
      </c>
      <c r="P63" s="71">
        <v>2.68333333334886</v>
      </c>
      <c r="Q63" s="71" t="b">
        <v>0</v>
      </c>
      <c r="R63" s="71">
        <v>2.68333333334886</v>
      </c>
      <c r="S63" s="56">
        <v>44319.9845601852</v>
      </c>
      <c r="T63" s="49"/>
      <c r="U63" s="78" t="b">
        <f ca="1" t="shared" si="0"/>
        <v>0</v>
      </c>
    </row>
    <row r="64" s="44" customFormat="1" ht="13.5" customHeight="1" spans="1:21">
      <c r="A64" s="54" t="s">
        <v>58</v>
      </c>
      <c r="B64" s="54" t="s">
        <v>19</v>
      </c>
      <c r="C64" s="49" t="s">
        <v>257</v>
      </c>
      <c r="D64" s="54" t="s">
        <v>12</v>
      </c>
      <c r="E64" s="54"/>
      <c r="F64" s="47">
        <v>7</v>
      </c>
      <c r="G64" s="49" t="s">
        <v>258</v>
      </c>
      <c r="H64" s="56">
        <v>44317.6097916667</v>
      </c>
      <c r="I64" s="56">
        <v>44317.6305555556</v>
      </c>
      <c r="J64" s="56">
        <v>44317.8388888889</v>
      </c>
      <c r="K64" s="49"/>
      <c r="L64" s="69" t="s">
        <v>219</v>
      </c>
      <c r="M64" s="70" t="s">
        <v>219</v>
      </c>
      <c r="N64" s="70" t="s">
        <v>219</v>
      </c>
      <c r="O64" s="70" t="s">
        <v>219</v>
      </c>
      <c r="P64" s="71">
        <v>4.99999999988358</v>
      </c>
      <c r="Q64" s="71" t="b">
        <v>0</v>
      </c>
      <c r="R64" s="71">
        <v>4.99999999988358</v>
      </c>
      <c r="S64" s="56">
        <v>44319.9589930556</v>
      </c>
      <c r="T64" s="49"/>
      <c r="U64" s="78" t="b">
        <f ca="1" t="shared" si="0"/>
        <v>0</v>
      </c>
    </row>
    <row r="65" s="44" customFormat="1" ht="13.5" customHeight="1" spans="1:21">
      <c r="A65" s="54" t="s">
        <v>51</v>
      </c>
      <c r="B65" s="54" t="s">
        <v>22</v>
      </c>
      <c r="C65" s="49" t="s">
        <v>259</v>
      </c>
      <c r="D65" s="54" t="s">
        <v>12</v>
      </c>
      <c r="E65" s="54"/>
      <c r="F65" s="47">
        <v>62</v>
      </c>
      <c r="G65" s="49" t="s">
        <v>260</v>
      </c>
      <c r="H65" s="56">
        <v>44317.6138888889</v>
      </c>
      <c r="I65" s="56">
        <v>44317.63125</v>
      </c>
      <c r="J65" s="56">
        <v>44317.6854166667</v>
      </c>
      <c r="K65" s="49"/>
      <c r="L65" s="69" t="s">
        <v>261</v>
      </c>
      <c r="M65" s="70" t="s">
        <v>55</v>
      </c>
      <c r="N65" s="70" t="s">
        <v>62</v>
      </c>
      <c r="O65" s="70" t="s">
        <v>109</v>
      </c>
      <c r="P65" s="71" t="b">
        <v>0</v>
      </c>
      <c r="Q65" s="71">
        <v>1.30000000004657</v>
      </c>
      <c r="R65" s="71">
        <v>1.30000000004657</v>
      </c>
      <c r="S65" s="56">
        <v>44319.9845601852</v>
      </c>
      <c r="T65" s="49"/>
      <c r="U65" s="78" t="b">
        <f ca="1" t="shared" si="0"/>
        <v>0</v>
      </c>
    </row>
    <row r="66" s="44" customFormat="1" ht="13.5" customHeight="1" spans="1:21">
      <c r="A66" s="54" t="s">
        <v>51</v>
      </c>
      <c r="B66" s="54" t="s">
        <v>17</v>
      </c>
      <c r="C66" s="49" t="s">
        <v>262</v>
      </c>
      <c r="D66" s="54" t="s">
        <v>12</v>
      </c>
      <c r="E66" s="54"/>
      <c r="F66" s="47">
        <v>70</v>
      </c>
      <c r="G66" s="49" t="s">
        <v>263</v>
      </c>
      <c r="H66" s="56">
        <v>44317.6194444444</v>
      </c>
      <c r="I66" s="56">
        <v>44317.6375</v>
      </c>
      <c r="J66" s="56">
        <v>44318.6736111111</v>
      </c>
      <c r="K66" s="49"/>
      <c r="L66" s="48" t="s">
        <v>264</v>
      </c>
      <c r="M66" s="70" t="s">
        <v>55</v>
      </c>
      <c r="N66" s="70" t="s">
        <v>91</v>
      </c>
      <c r="O66" s="70" t="s">
        <v>63</v>
      </c>
      <c r="P66" s="71" t="b">
        <v>0</v>
      </c>
      <c r="Q66" s="71">
        <v>24.8666666665231</v>
      </c>
      <c r="R66" s="71">
        <v>24.8666666665231</v>
      </c>
      <c r="S66" s="56">
        <v>44319.9845601852</v>
      </c>
      <c r="T66" s="47"/>
      <c r="U66" s="78" t="b">
        <f ca="1" t="shared" ref="U66:U129" si="1">IF(J66="未恢复",(NOW()-I66)*24)</f>
        <v>0</v>
      </c>
    </row>
    <row r="67" s="44" customFormat="1" ht="13.5" customHeight="1" spans="1:21">
      <c r="A67" s="54" t="s">
        <v>51</v>
      </c>
      <c r="B67" s="54" t="s">
        <v>21</v>
      </c>
      <c r="C67" s="49" t="s">
        <v>265</v>
      </c>
      <c r="D67" s="54" t="s">
        <v>12</v>
      </c>
      <c r="E67" s="54"/>
      <c r="F67" s="47">
        <v>69</v>
      </c>
      <c r="G67" s="49" t="s">
        <v>266</v>
      </c>
      <c r="H67" s="56">
        <v>44317.6270833333</v>
      </c>
      <c r="I67" s="56">
        <v>44317.6423611111</v>
      </c>
      <c r="J67" s="56">
        <v>44318.8645833333</v>
      </c>
      <c r="K67" s="49"/>
      <c r="L67" s="48" t="s">
        <v>267</v>
      </c>
      <c r="M67" s="70" t="s">
        <v>55</v>
      </c>
      <c r="N67" s="70" t="s">
        <v>72</v>
      </c>
      <c r="O67" s="70" t="s">
        <v>63</v>
      </c>
      <c r="P67" s="71" t="b">
        <v>0</v>
      </c>
      <c r="Q67" s="71">
        <v>29.333333333605</v>
      </c>
      <c r="R67" s="71">
        <v>29.333333333605</v>
      </c>
      <c r="S67" s="56">
        <v>44319.9845601852</v>
      </c>
      <c r="T67" s="47"/>
      <c r="U67" s="78" t="b">
        <f ca="1" t="shared" si="1"/>
        <v>0</v>
      </c>
    </row>
    <row r="68" s="44" customFormat="1" ht="13.5" customHeight="1" spans="1:21">
      <c r="A68" s="54" t="s">
        <v>51</v>
      </c>
      <c r="B68" s="54" t="s">
        <v>17</v>
      </c>
      <c r="C68" s="49" t="s">
        <v>268</v>
      </c>
      <c r="D68" s="54" t="s">
        <v>12</v>
      </c>
      <c r="E68" s="54"/>
      <c r="F68" s="47">
        <v>103</v>
      </c>
      <c r="G68" s="49" t="s">
        <v>269</v>
      </c>
      <c r="H68" s="56">
        <v>44317.6547337963</v>
      </c>
      <c r="I68" s="56">
        <v>44317.6701388889</v>
      </c>
      <c r="J68" s="56">
        <v>44318.5277777778</v>
      </c>
      <c r="K68" s="49"/>
      <c r="L68" s="48" t="s">
        <v>270</v>
      </c>
      <c r="M68" s="70" t="s">
        <v>55</v>
      </c>
      <c r="N68" s="70" t="s">
        <v>72</v>
      </c>
      <c r="O68" s="70" t="s">
        <v>271</v>
      </c>
      <c r="P68" s="71" t="b">
        <v>0</v>
      </c>
      <c r="Q68" s="71">
        <v>20.5833333337214</v>
      </c>
      <c r="R68" s="71">
        <v>20.5833333337214</v>
      </c>
      <c r="S68" s="56">
        <v>44318.993912037</v>
      </c>
      <c r="T68" s="47"/>
      <c r="U68" s="78" t="b">
        <f ca="1" t="shared" si="1"/>
        <v>0</v>
      </c>
    </row>
    <row r="69" s="44" customFormat="1" ht="13.5" customHeight="1" spans="1:21">
      <c r="A69" s="54" t="s">
        <v>58</v>
      </c>
      <c r="B69" s="54" t="s">
        <v>17</v>
      </c>
      <c r="C69" s="49" t="s">
        <v>272</v>
      </c>
      <c r="D69" s="54" t="s">
        <v>12</v>
      </c>
      <c r="E69" s="54"/>
      <c r="F69" s="47">
        <v>8</v>
      </c>
      <c r="G69" s="55" t="s">
        <v>273</v>
      </c>
      <c r="H69" s="56">
        <v>44317.6638888889</v>
      </c>
      <c r="I69" s="56">
        <v>44317.6666666667</v>
      </c>
      <c r="J69" s="56">
        <v>44317.8402777778</v>
      </c>
      <c r="K69" s="49"/>
      <c r="L69" s="69" t="s">
        <v>147</v>
      </c>
      <c r="M69" s="70" t="s">
        <v>67</v>
      </c>
      <c r="N69" s="70" t="s">
        <v>56</v>
      </c>
      <c r="O69" s="70" t="s">
        <v>147</v>
      </c>
      <c r="P69" s="71">
        <v>4.16666666680248</v>
      </c>
      <c r="Q69" s="71" t="b">
        <v>0</v>
      </c>
      <c r="R69" s="71">
        <v>4.16666666680248</v>
      </c>
      <c r="S69" s="56">
        <v>44319.9845601852</v>
      </c>
      <c r="T69" s="49"/>
      <c r="U69" s="78" t="b">
        <f ca="1" t="shared" si="1"/>
        <v>0</v>
      </c>
    </row>
    <row r="70" s="44" customFormat="1" ht="13.5" customHeight="1" spans="1:21">
      <c r="A70" s="54" t="s">
        <v>58</v>
      </c>
      <c r="B70" s="54" t="s">
        <v>21</v>
      </c>
      <c r="C70" s="49" t="s">
        <v>274</v>
      </c>
      <c r="D70" s="54" t="s">
        <v>11</v>
      </c>
      <c r="E70" s="54"/>
      <c r="F70" s="47">
        <v>39</v>
      </c>
      <c r="G70" s="49" t="s">
        <v>275</v>
      </c>
      <c r="H70" s="56">
        <v>44317.6693287037</v>
      </c>
      <c r="I70" s="56">
        <v>44317.6791666667</v>
      </c>
      <c r="J70" s="56">
        <v>44317.8465277778</v>
      </c>
      <c r="K70" s="49"/>
      <c r="L70" s="69" t="s">
        <v>219</v>
      </c>
      <c r="M70" s="70" t="s">
        <v>219</v>
      </c>
      <c r="N70" s="70" t="s">
        <v>219</v>
      </c>
      <c r="O70" s="70" t="s">
        <v>219</v>
      </c>
      <c r="P70" s="71">
        <v>4.01666666666279</v>
      </c>
      <c r="Q70" s="71" t="b">
        <v>0</v>
      </c>
      <c r="R70" s="71">
        <v>4.01666666666279</v>
      </c>
      <c r="S70" s="56">
        <v>44318.9678356481</v>
      </c>
      <c r="T70" s="49"/>
      <c r="U70" s="78" t="b">
        <f ca="1" t="shared" si="1"/>
        <v>0</v>
      </c>
    </row>
    <row r="71" s="44" customFormat="1" ht="13.5" customHeight="1" spans="1:21">
      <c r="A71" s="54" t="s">
        <v>58</v>
      </c>
      <c r="B71" s="54" t="s">
        <v>22</v>
      </c>
      <c r="C71" s="49" t="s">
        <v>276</v>
      </c>
      <c r="D71" s="54" t="s">
        <v>12</v>
      </c>
      <c r="E71" s="54"/>
      <c r="F71" s="47">
        <v>13</v>
      </c>
      <c r="G71" s="49" t="s">
        <v>277</v>
      </c>
      <c r="H71" s="56">
        <v>44317.717025463</v>
      </c>
      <c r="I71" s="56">
        <v>44317.7326388889</v>
      </c>
      <c r="J71" s="56">
        <v>44318.4604166667</v>
      </c>
      <c r="K71" s="49"/>
      <c r="L71" s="48" t="s">
        <v>207</v>
      </c>
      <c r="M71" s="70" t="s">
        <v>67</v>
      </c>
      <c r="N71" s="70" t="s">
        <v>86</v>
      </c>
      <c r="O71" s="70" t="s">
        <v>57</v>
      </c>
      <c r="P71" s="71">
        <v>17.4666666671983</v>
      </c>
      <c r="Q71" s="71" t="b">
        <v>0</v>
      </c>
      <c r="R71" s="71">
        <v>17.4666666671983</v>
      </c>
      <c r="S71" s="56">
        <v>44319.980775463</v>
      </c>
      <c r="T71" s="47"/>
      <c r="U71" s="78" t="b">
        <f ca="1" t="shared" si="1"/>
        <v>0</v>
      </c>
    </row>
    <row r="72" s="2" customFormat="1" ht="13.5" customHeight="1" spans="1:21">
      <c r="A72" s="54" t="s">
        <v>51</v>
      </c>
      <c r="B72" s="54" t="s">
        <v>16</v>
      </c>
      <c r="C72" s="49" t="s">
        <v>278</v>
      </c>
      <c r="D72" s="54" t="s">
        <v>12</v>
      </c>
      <c r="E72" s="54">
        <v>1</v>
      </c>
      <c r="F72" s="47">
        <v>3</v>
      </c>
      <c r="G72" s="49" t="s">
        <v>279</v>
      </c>
      <c r="H72" s="56">
        <v>44317.8145601852</v>
      </c>
      <c r="I72" s="56">
        <v>44317.8605671296</v>
      </c>
      <c r="J72" s="56">
        <v>44321.4493055556</v>
      </c>
      <c r="K72" s="49"/>
      <c r="L72" s="69" t="s">
        <v>280</v>
      </c>
      <c r="M72" s="70" t="s">
        <v>90</v>
      </c>
      <c r="N72" s="70" t="s">
        <v>56</v>
      </c>
      <c r="O72" s="70" t="s">
        <v>92</v>
      </c>
      <c r="P72" s="71" t="b">
        <v>0</v>
      </c>
      <c r="Q72" s="71">
        <v>86.1297222229186</v>
      </c>
      <c r="R72" s="71">
        <v>86.1297222229186</v>
      </c>
      <c r="S72" s="48"/>
      <c r="T72" s="47"/>
      <c r="U72" s="78" t="b">
        <f ca="1" t="shared" si="1"/>
        <v>0</v>
      </c>
    </row>
    <row r="73" s="2" customFormat="1" ht="13.5" customHeight="1" spans="1:21">
      <c r="A73" s="54" t="s">
        <v>51</v>
      </c>
      <c r="B73" s="54" t="s">
        <v>18</v>
      </c>
      <c r="C73" s="49" t="s">
        <v>281</v>
      </c>
      <c r="D73" s="54" t="s">
        <v>12</v>
      </c>
      <c r="E73" s="54"/>
      <c r="F73" s="47">
        <v>107</v>
      </c>
      <c r="G73" s="49" t="s">
        <v>282</v>
      </c>
      <c r="H73" s="56">
        <v>44317.8148611111</v>
      </c>
      <c r="I73" s="56">
        <v>44317.8606018519</v>
      </c>
      <c r="J73" s="56">
        <v>44318.8631944444</v>
      </c>
      <c r="K73" s="49"/>
      <c r="L73" s="48" t="s">
        <v>283</v>
      </c>
      <c r="M73" s="70" t="s">
        <v>55</v>
      </c>
      <c r="N73" s="70" t="s">
        <v>68</v>
      </c>
      <c r="O73" s="70" t="s">
        <v>63</v>
      </c>
      <c r="P73" s="71" t="b">
        <v>0</v>
      </c>
      <c r="Q73" s="71">
        <v>24.0622222210513</v>
      </c>
      <c r="R73" s="71">
        <v>24.0622222210513</v>
      </c>
      <c r="S73" s="56">
        <v>44320.9444675926</v>
      </c>
      <c r="T73" s="47"/>
      <c r="U73" s="78" t="b">
        <f ca="1" t="shared" si="1"/>
        <v>0</v>
      </c>
    </row>
    <row r="74" s="2" customFormat="1" ht="13.5" customHeight="1" spans="1:21">
      <c r="A74" s="54" t="s">
        <v>58</v>
      </c>
      <c r="B74" s="54" t="s">
        <v>18</v>
      </c>
      <c r="C74" s="49" t="s">
        <v>284</v>
      </c>
      <c r="D74" s="54" t="s">
        <v>12</v>
      </c>
      <c r="E74" s="54">
        <v>2</v>
      </c>
      <c r="F74" s="47">
        <v>6</v>
      </c>
      <c r="G74" s="49" t="s">
        <v>285</v>
      </c>
      <c r="H74" s="56">
        <v>44317.8294328704</v>
      </c>
      <c r="I74" s="56">
        <v>44317.8625</v>
      </c>
      <c r="J74" s="56">
        <v>44321.6430555556</v>
      </c>
      <c r="K74" s="49"/>
      <c r="L74" s="69" t="s">
        <v>286</v>
      </c>
      <c r="M74" s="70" t="s">
        <v>55</v>
      </c>
      <c r="N74" s="70" t="s">
        <v>56</v>
      </c>
      <c r="O74" s="70" t="s">
        <v>63</v>
      </c>
      <c r="P74" s="71">
        <v>90.733333333279</v>
      </c>
      <c r="Q74" s="71" t="b">
        <v>0</v>
      </c>
      <c r="R74" s="71">
        <v>90.733333333279</v>
      </c>
      <c r="S74" s="56">
        <v>44322.9851851852</v>
      </c>
      <c r="T74" s="47"/>
      <c r="U74" s="78" t="b">
        <f ca="1" t="shared" si="1"/>
        <v>0</v>
      </c>
    </row>
    <row r="75" s="2" customFormat="1" ht="13.5" customHeight="1" spans="1:21">
      <c r="A75" s="54" t="s">
        <v>51</v>
      </c>
      <c r="B75" s="54" t="s">
        <v>16</v>
      </c>
      <c r="C75" s="49" t="s">
        <v>287</v>
      </c>
      <c r="D75" s="54" t="s">
        <v>12</v>
      </c>
      <c r="E75" s="54"/>
      <c r="F75" s="47">
        <v>24</v>
      </c>
      <c r="G75" s="49" t="s">
        <v>288</v>
      </c>
      <c r="H75" s="56">
        <v>44317.8638888889</v>
      </c>
      <c r="I75" s="56">
        <v>44318.8</v>
      </c>
      <c r="J75" s="56">
        <v>44319.4888888889</v>
      </c>
      <c r="K75" s="49"/>
      <c r="L75" s="69" t="s">
        <v>289</v>
      </c>
      <c r="M75" s="70" t="s">
        <v>55</v>
      </c>
      <c r="N75" s="70" t="s">
        <v>56</v>
      </c>
      <c r="O75" s="70" t="s">
        <v>63</v>
      </c>
      <c r="P75" s="71" t="b">
        <v>0</v>
      </c>
      <c r="Q75" s="71">
        <v>16.5333333332674</v>
      </c>
      <c r="R75" s="71">
        <v>16.5333333332674</v>
      </c>
      <c r="S75" s="56">
        <v>44320.9630902778</v>
      </c>
      <c r="T75" s="47"/>
      <c r="U75" s="78" t="b">
        <f ca="1" t="shared" si="1"/>
        <v>0</v>
      </c>
    </row>
    <row r="76" s="2" customFormat="1" ht="13.5" customHeight="1" spans="1:21">
      <c r="A76" s="54" t="s">
        <v>51</v>
      </c>
      <c r="B76" s="54" t="s">
        <v>17</v>
      </c>
      <c r="C76" s="49" t="s">
        <v>290</v>
      </c>
      <c r="D76" s="54" t="s">
        <v>12</v>
      </c>
      <c r="E76" s="54"/>
      <c r="F76" s="47">
        <v>22</v>
      </c>
      <c r="G76" s="49" t="s">
        <v>291</v>
      </c>
      <c r="H76" s="56">
        <v>44317.8646180556</v>
      </c>
      <c r="I76" s="56">
        <v>44317.3715277778</v>
      </c>
      <c r="J76" s="56">
        <v>44318.4243055556</v>
      </c>
      <c r="K76" s="49"/>
      <c r="L76" s="48" t="s">
        <v>292</v>
      </c>
      <c r="M76" s="70" t="s">
        <v>55</v>
      </c>
      <c r="N76" s="70" t="s">
        <v>86</v>
      </c>
      <c r="O76" s="70" t="s">
        <v>63</v>
      </c>
      <c r="P76" s="71" t="b">
        <v>0</v>
      </c>
      <c r="Q76" s="71">
        <v>25.2666666671284</v>
      </c>
      <c r="R76" s="71">
        <v>25.2666666671284</v>
      </c>
      <c r="S76" s="56">
        <v>44319.8646180556</v>
      </c>
      <c r="T76" s="47"/>
      <c r="U76" s="78" t="b">
        <f ca="1" t="shared" si="1"/>
        <v>0</v>
      </c>
    </row>
    <row r="77" s="2" customFormat="1" ht="13.5" customHeight="1" spans="1:21">
      <c r="A77" s="54" t="s">
        <v>51</v>
      </c>
      <c r="B77" s="54" t="s">
        <v>17</v>
      </c>
      <c r="C77" s="64" t="s">
        <v>293</v>
      </c>
      <c r="D77" s="54" t="s">
        <v>12</v>
      </c>
      <c r="E77" s="54"/>
      <c r="F77" s="47">
        <v>11</v>
      </c>
      <c r="G77" s="55" t="s">
        <v>294</v>
      </c>
      <c r="H77" s="56">
        <v>44317.9696990741</v>
      </c>
      <c r="I77" s="56">
        <v>44318.3840277778</v>
      </c>
      <c r="J77" s="56">
        <v>44323.4284722222</v>
      </c>
      <c r="K77" s="49"/>
      <c r="L77" s="69" t="s">
        <v>295</v>
      </c>
      <c r="M77" s="70"/>
      <c r="N77" s="70"/>
      <c r="O77" s="70"/>
      <c r="P77" s="71" t="b">
        <v>0</v>
      </c>
      <c r="Q77" s="71">
        <v>121.066666665603</v>
      </c>
      <c r="R77" s="71">
        <v>121.066666665603</v>
      </c>
      <c r="S77" s="56">
        <v>44323.9851851852</v>
      </c>
      <c r="T77" s="47"/>
      <c r="U77" s="78" t="b">
        <f ca="1" t="shared" si="1"/>
        <v>0</v>
      </c>
    </row>
    <row r="78" s="2" customFormat="1" ht="13.5" customHeight="1" spans="1:21">
      <c r="A78" s="54" t="s">
        <v>58</v>
      </c>
      <c r="B78" s="54" t="s">
        <v>18</v>
      </c>
      <c r="C78" s="49" t="s">
        <v>296</v>
      </c>
      <c r="D78" s="54" t="s">
        <v>12</v>
      </c>
      <c r="E78" s="54"/>
      <c r="F78" s="47">
        <v>19</v>
      </c>
      <c r="G78" s="49" t="s">
        <v>297</v>
      </c>
      <c r="H78" s="56">
        <v>44317.9821180556</v>
      </c>
      <c r="I78" s="56">
        <v>44318.3875</v>
      </c>
      <c r="J78" s="56">
        <v>44319.50625</v>
      </c>
      <c r="K78" s="49"/>
      <c r="L78" s="69" t="s">
        <v>298</v>
      </c>
      <c r="M78" s="70" t="s">
        <v>90</v>
      </c>
      <c r="N78" s="70" t="s">
        <v>131</v>
      </c>
      <c r="O78" s="70" t="s">
        <v>109</v>
      </c>
      <c r="P78" s="71">
        <v>26.8500000000349</v>
      </c>
      <c r="Q78" s="71" t="b">
        <v>0</v>
      </c>
      <c r="R78" s="71">
        <v>26.8500000000349</v>
      </c>
      <c r="S78" s="56">
        <v>44320.977037037</v>
      </c>
      <c r="T78" s="47"/>
      <c r="U78" s="78" t="b">
        <f ca="1" t="shared" si="1"/>
        <v>0</v>
      </c>
    </row>
    <row r="79" s="2" customFormat="1" ht="13.5" customHeight="1" spans="1:21">
      <c r="A79" s="54" t="s">
        <v>58</v>
      </c>
      <c r="B79" s="54" t="s">
        <v>18</v>
      </c>
      <c r="C79" s="49" t="s">
        <v>299</v>
      </c>
      <c r="D79" s="54" t="s">
        <v>12</v>
      </c>
      <c r="E79" s="54"/>
      <c r="F79" s="47">
        <v>8</v>
      </c>
      <c r="G79" s="55" t="s">
        <v>300</v>
      </c>
      <c r="H79" s="56">
        <v>44318.1847222222</v>
      </c>
      <c r="I79" s="56">
        <v>44318.3875</v>
      </c>
      <c r="J79" s="56">
        <v>44319.6229166667</v>
      </c>
      <c r="K79" s="49"/>
      <c r="L79" s="69" t="s">
        <v>301</v>
      </c>
      <c r="M79" s="70" t="s">
        <v>67</v>
      </c>
      <c r="N79" s="70" t="s">
        <v>86</v>
      </c>
      <c r="O79" s="70" t="s">
        <v>73</v>
      </c>
      <c r="P79" s="71">
        <v>29.6500000000815</v>
      </c>
      <c r="Q79" s="71" t="b">
        <v>0</v>
      </c>
      <c r="R79" s="71">
        <v>29.6500000000815</v>
      </c>
      <c r="S79" s="56">
        <v>44320.9861342593</v>
      </c>
      <c r="T79" s="47"/>
      <c r="U79" s="78" t="b">
        <f ca="1" t="shared" si="1"/>
        <v>0</v>
      </c>
    </row>
    <row r="80" s="2" customFormat="1" ht="13.5" customHeight="1" spans="1:21">
      <c r="A80" s="54" t="s">
        <v>58</v>
      </c>
      <c r="B80" s="54" t="s">
        <v>18</v>
      </c>
      <c r="C80" s="49" t="s">
        <v>302</v>
      </c>
      <c r="D80" s="54" t="s">
        <v>11</v>
      </c>
      <c r="E80" s="54"/>
      <c r="F80" s="47">
        <v>9</v>
      </c>
      <c r="G80" s="55" t="s">
        <v>303</v>
      </c>
      <c r="H80" s="56">
        <v>44318.2145833333</v>
      </c>
      <c r="I80" s="56">
        <v>44318.4180555556</v>
      </c>
      <c r="J80" s="56">
        <v>44318.4756944444</v>
      </c>
      <c r="K80" s="49"/>
      <c r="L80" s="48" t="s">
        <v>304</v>
      </c>
      <c r="M80" s="70" t="s">
        <v>90</v>
      </c>
      <c r="N80" s="70" t="s">
        <v>105</v>
      </c>
      <c r="O80" s="70" t="s">
        <v>109</v>
      </c>
      <c r="P80" s="71">
        <v>1.38333333120681</v>
      </c>
      <c r="Q80" s="71" t="b">
        <v>0</v>
      </c>
      <c r="R80" s="71">
        <v>1.38333333120681</v>
      </c>
      <c r="S80" s="48"/>
      <c r="T80" s="47"/>
      <c r="U80" s="78" t="b">
        <f ca="1" t="shared" si="1"/>
        <v>0</v>
      </c>
    </row>
    <row r="81" s="2" customFormat="1" ht="13.5" customHeight="1" spans="1:21">
      <c r="A81" s="54" t="s">
        <v>51</v>
      </c>
      <c r="B81" s="54" t="s">
        <v>17</v>
      </c>
      <c r="C81" s="49" t="s">
        <v>305</v>
      </c>
      <c r="D81" s="54" t="s">
        <v>12</v>
      </c>
      <c r="E81" s="54">
        <v>4</v>
      </c>
      <c r="F81" s="47">
        <v>139</v>
      </c>
      <c r="G81" s="55" t="s">
        <v>306</v>
      </c>
      <c r="H81" s="56">
        <v>44318.2826388889</v>
      </c>
      <c r="I81" s="56">
        <v>44318.3847222222</v>
      </c>
      <c r="J81" s="56">
        <v>44320.7159722222</v>
      </c>
      <c r="K81" s="49"/>
      <c r="L81" s="69" t="s">
        <v>307</v>
      </c>
      <c r="M81" s="70" t="s">
        <v>55</v>
      </c>
      <c r="N81" s="70" t="s">
        <v>91</v>
      </c>
      <c r="O81" s="70" t="s">
        <v>63</v>
      </c>
      <c r="P81" s="71" t="b">
        <v>0</v>
      </c>
      <c r="Q81" s="71">
        <v>55.9500000004191</v>
      </c>
      <c r="R81" s="71">
        <v>55.9500000004191</v>
      </c>
      <c r="S81" s="56">
        <v>44320.9861342593</v>
      </c>
      <c r="T81" s="47"/>
      <c r="U81" s="78" t="b">
        <f ca="1" t="shared" si="1"/>
        <v>0</v>
      </c>
    </row>
    <row r="82" s="2" customFormat="1" ht="13.5" customHeight="1" spans="1:21">
      <c r="A82" s="54" t="s">
        <v>51</v>
      </c>
      <c r="B82" s="54" t="s">
        <v>19</v>
      </c>
      <c r="C82" s="49" t="s">
        <v>308</v>
      </c>
      <c r="D82" s="54" t="s">
        <v>12</v>
      </c>
      <c r="E82" s="54"/>
      <c r="F82" s="47">
        <v>62</v>
      </c>
      <c r="G82" s="49" t="s">
        <v>309</v>
      </c>
      <c r="H82" s="56">
        <v>44318.3340277778</v>
      </c>
      <c r="I82" s="56">
        <v>44318.3743055556</v>
      </c>
      <c r="J82" s="56">
        <v>44318.7743055556</v>
      </c>
      <c r="K82" s="49"/>
      <c r="L82" s="48" t="s">
        <v>310</v>
      </c>
      <c r="M82" s="70" t="s">
        <v>55</v>
      </c>
      <c r="N82" s="70" t="s">
        <v>56</v>
      </c>
      <c r="O82" s="70" t="s">
        <v>63</v>
      </c>
      <c r="P82" s="71" t="b">
        <v>0</v>
      </c>
      <c r="Q82" s="71">
        <v>9.59999999898719</v>
      </c>
      <c r="R82" s="71">
        <v>9.59999999898719</v>
      </c>
      <c r="S82" s="56">
        <v>44320.9861342593</v>
      </c>
      <c r="T82" s="47"/>
      <c r="U82" s="78" t="b">
        <f ca="1" t="shared" si="1"/>
        <v>0</v>
      </c>
    </row>
    <row r="83" s="2" customFormat="1" ht="13.5" customHeight="1" spans="1:21">
      <c r="A83" s="54" t="s">
        <v>58</v>
      </c>
      <c r="B83" s="54" t="s">
        <v>20</v>
      </c>
      <c r="C83" s="64" t="s">
        <v>311</v>
      </c>
      <c r="D83" s="54" t="s">
        <v>11</v>
      </c>
      <c r="E83" s="54">
        <v>1</v>
      </c>
      <c r="F83" s="47">
        <v>48</v>
      </c>
      <c r="G83" s="49" t="s">
        <v>312</v>
      </c>
      <c r="H83" s="56">
        <v>44318.3679513889</v>
      </c>
      <c r="I83" s="56">
        <v>44318.3986111111</v>
      </c>
      <c r="J83" s="56">
        <v>44320.467349537</v>
      </c>
      <c r="K83" s="49"/>
      <c r="L83" s="69" t="s">
        <v>313</v>
      </c>
      <c r="M83" s="70" t="s">
        <v>55</v>
      </c>
      <c r="N83" s="70" t="s">
        <v>56</v>
      </c>
      <c r="O83" s="70" t="s">
        <v>73</v>
      </c>
      <c r="P83" s="71">
        <v>49.6497222224716</v>
      </c>
      <c r="Q83" s="71" t="b">
        <v>0</v>
      </c>
      <c r="R83" s="71">
        <v>49.6497222224716</v>
      </c>
      <c r="S83" s="56">
        <v>44320.9929513889</v>
      </c>
      <c r="T83" s="47"/>
      <c r="U83" s="78" t="b">
        <f ca="1" t="shared" si="1"/>
        <v>0</v>
      </c>
    </row>
    <row r="84" s="2" customFormat="1" ht="13.5" customHeight="1" spans="1:21">
      <c r="A84" s="54" t="s">
        <v>58</v>
      </c>
      <c r="B84" s="54" t="s">
        <v>22</v>
      </c>
      <c r="C84" s="49" t="s">
        <v>314</v>
      </c>
      <c r="D84" s="54" t="s">
        <v>12</v>
      </c>
      <c r="E84" s="54"/>
      <c r="F84" s="47">
        <v>24</v>
      </c>
      <c r="G84" s="49" t="s">
        <v>315</v>
      </c>
      <c r="H84" s="56">
        <v>44318.3743055556</v>
      </c>
      <c r="I84" s="56">
        <v>44318.3916666667</v>
      </c>
      <c r="J84" s="56">
        <v>44319.53125</v>
      </c>
      <c r="K84" s="49"/>
      <c r="L84" s="69" t="s">
        <v>316</v>
      </c>
      <c r="M84" s="70" t="s">
        <v>67</v>
      </c>
      <c r="N84" s="70" t="s">
        <v>91</v>
      </c>
      <c r="O84" s="70" t="s">
        <v>57</v>
      </c>
      <c r="P84" s="71">
        <v>27.34999999922</v>
      </c>
      <c r="Q84" s="71" t="b">
        <v>0</v>
      </c>
      <c r="R84" s="71">
        <v>27.34999999922</v>
      </c>
      <c r="S84" s="56">
        <v>44320.9861342593</v>
      </c>
      <c r="T84" s="47"/>
      <c r="U84" s="78" t="b">
        <f ca="1" t="shared" si="1"/>
        <v>0</v>
      </c>
    </row>
    <row r="85" s="2" customFormat="1" ht="13.5" customHeight="1" spans="1:21">
      <c r="A85" s="54" t="s">
        <v>51</v>
      </c>
      <c r="B85" s="54" t="s">
        <v>16</v>
      </c>
      <c r="C85" s="49" t="s">
        <v>317</v>
      </c>
      <c r="D85" s="54" t="s">
        <v>12</v>
      </c>
      <c r="E85" s="54"/>
      <c r="F85" s="47">
        <v>38</v>
      </c>
      <c r="G85" s="49" t="s">
        <v>318</v>
      </c>
      <c r="H85" s="56">
        <v>44318.4097222222</v>
      </c>
      <c r="I85" s="56">
        <v>44318.4333333333</v>
      </c>
      <c r="J85" s="56">
        <v>44319.4854166667</v>
      </c>
      <c r="K85" s="49"/>
      <c r="L85" s="69" t="s">
        <v>319</v>
      </c>
      <c r="M85" s="70" t="s">
        <v>55</v>
      </c>
      <c r="N85" s="70" t="s">
        <v>56</v>
      </c>
      <c r="O85" s="70" t="s">
        <v>63</v>
      </c>
      <c r="P85" s="71" t="b">
        <v>0</v>
      </c>
      <c r="Q85" s="71">
        <v>25.2500000009313</v>
      </c>
      <c r="R85" s="71">
        <v>25.2500000009313</v>
      </c>
      <c r="S85" s="48"/>
      <c r="T85" s="47"/>
      <c r="U85" s="78" t="b">
        <f ca="1" t="shared" si="1"/>
        <v>0</v>
      </c>
    </row>
    <row r="86" s="2" customFormat="1" ht="13.5" customHeight="1" spans="1:21">
      <c r="A86" s="54" t="s">
        <v>58</v>
      </c>
      <c r="B86" s="54" t="s">
        <v>20</v>
      </c>
      <c r="C86" s="49" t="s">
        <v>320</v>
      </c>
      <c r="D86" s="54" t="s">
        <v>12</v>
      </c>
      <c r="E86" s="54"/>
      <c r="F86" s="47">
        <v>13</v>
      </c>
      <c r="G86" s="49" t="s">
        <v>321</v>
      </c>
      <c r="H86" s="56">
        <v>44318.4267592593</v>
      </c>
      <c r="I86" s="56">
        <v>44318.4527777778</v>
      </c>
      <c r="J86" s="56">
        <v>44318.6861111111</v>
      </c>
      <c r="K86" s="49"/>
      <c r="L86" s="48" t="s">
        <v>322</v>
      </c>
      <c r="M86" s="70" t="s">
        <v>67</v>
      </c>
      <c r="N86" s="70" t="s">
        <v>323</v>
      </c>
      <c r="O86" s="70" t="s">
        <v>57</v>
      </c>
      <c r="P86" s="71">
        <v>5.59999999956926</v>
      </c>
      <c r="Q86" s="71" t="b">
        <v>0</v>
      </c>
      <c r="R86" s="71">
        <v>5.59999999956926</v>
      </c>
      <c r="S86" s="56">
        <v>44320.9684259259</v>
      </c>
      <c r="T86" s="47"/>
      <c r="U86" s="78" t="b">
        <f ca="1" t="shared" si="1"/>
        <v>0</v>
      </c>
    </row>
    <row r="87" s="2" customFormat="1" ht="13.5" customHeight="1" spans="1:21">
      <c r="A87" s="54" t="s">
        <v>58</v>
      </c>
      <c r="B87" s="54" t="s">
        <v>17</v>
      </c>
      <c r="C87" s="49" t="s">
        <v>324</v>
      </c>
      <c r="D87" s="54" t="s">
        <v>11</v>
      </c>
      <c r="E87" s="54"/>
      <c r="F87" s="47">
        <v>19</v>
      </c>
      <c r="G87" s="49" t="s">
        <v>325</v>
      </c>
      <c r="H87" s="56">
        <v>44318.4274652778</v>
      </c>
      <c r="I87" s="56">
        <v>44318.4375</v>
      </c>
      <c r="J87" s="56">
        <v>44318.7138888889</v>
      </c>
      <c r="K87" s="49"/>
      <c r="L87" s="48" t="s">
        <v>326</v>
      </c>
      <c r="M87" s="70" t="s">
        <v>67</v>
      </c>
      <c r="N87" s="70" t="s">
        <v>323</v>
      </c>
      <c r="O87" s="70" t="s">
        <v>57</v>
      </c>
      <c r="P87" s="71">
        <v>6.63333333330229</v>
      </c>
      <c r="Q87" s="71" t="b">
        <v>0</v>
      </c>
      <c r="R87" s="71">
        <v>6.63333333330229</v>
      </c>
      <c r="S87" s="56">
        <v>44319.9851851852</v>
      </c>
      <c r="T87" s="47"/>
      <c r="U87" s="78" t="b">
        <f ca="1" t="shared" si="1"/>
        <v>0</v>
      </c>
    </row>
    <row r="88" s="2" customFormat="1" ht="13.5" customHeight="1" spans="1:21">
      <c r="A88" s="54" t="s">
        <v>58</v>
      </c>
      <c r="B88" s="54" t="s">
        <v>19</v>
      </c>
      <c r="C88" s="49" t="s">
        <v>327</v>
      </c>
      <c r="D88" s="54" t="s">
        <v>12</v>
      </c>
      <c r="E88" s="54"/>
      <c r="F88" s="47">
        <v>20</v>
      </c>
      <c r="G88" s="49" t="s">
        <v>328</v>
      </c>
      <c r="H88" s="56">
        <v>44318.4305555556</v>
      </c>
      <c r="I88" s="56">
        <v>44318.45</v>
      </c>
      <c r="J88" s="56">
        <v>44318.7715277778</v>
      </c>
      <c r="K88" s="49"/>
      <c r="L88" s="48" t="s">
        <v>329</v>
      </c>
      <c r="M88" s="70" t="s">
        <v>67</v>
      </c>
      <c r="N88" s="70" t="s">
        <v>56</v>
      </c>
      <c r="O88" s="70" t="s">
        <v>57</v>
      </c>
      <c r="P88" s="71">
        <v>7.71666666667443</v>
      </c>
      <c r="Q88" s="71" t="b">
        <v>0</v>
      </c>
      <c r="R88" s="71">
        <v>7.71666666667443</v>
      </c>
      <c r="S88" s="56">
        <v>44320.9861342593</v>
      </c>
      <c r="T88" s="47"/>
      <c r="U88" s="78" t="b">
        <f ca="1" t="shared" si="1"/>
        <v>0</v>
      </c>
    </row>
    <row r="89" s="2" customFormat="1" ht="13.5" customHeight="1" spans="1:21">
      <c r="A89" s="54" t="s">
        <v>58</v>
      </c>
      <c r="B89" s="54" t="s">
        <v>17</v>
      </c>
      <c r="C89" s="49" t="s">
        <v>330</v>
      </c>
      <c r="D89" s="54" t="s">
        <v>12</v>
      </c>
      <c r="E89" s="54"/>
      <c r="F89" s="47">
        <v>29</v>
      </c>
      <c r="G89" s="49" t="s">
        <v>331</v>
      </c>
      <c r="H89" s="56">
        <v>44318.4506944444</v>
      </c>
      <c r="I89" s="56">
        <v>44318.4826388889</v>
      </c>
      <c r="J89" s="56">
        <v>44318.8576388889</v>
      </c>
      <c r="K89" s="49"/>
      <c r="L89" s="48" t="s">
        <v>332</v>
      </c>
      <c r="M89" s="70"/>
      <c r="N89" s="70"/>
      <c r="O89" s="70"/>
      <c r="P89" s="71">
        <v>8.99999999982538</v>
      </c>
      <c r="Q89" s="71" t="b">
        <v>0</v>
      </c>
      <c r="R89" s="71">
        <v>8.99999999982538</v>
      </c>
      <c r="S89" s="56">
        <v>44320.9684259259</v>
      </c>
      <c r="T89" s="47"/>
      <c r="U89" s="78" t="b">
        <f ca="1" t="shared" si="1"/>
        <v>0</v>
      </c>
    </row>
    <row r="90" s="2" customFormat="1" ht="13.5" customHeight="1" spans="1:21">
      <c r="A90" s="54" t="s">
        <v>51</v>
      </c>
      <c r="B90" s="54" t="s">
        <v>17</v>
      </c>
      <c r="C90" s="49" t="s">
        <v>333</v>
      </c>
      <c r="D90" s="54" t="s">
        <v>12</v>
      </c>
      <c r="E90" s="54"/>
      <c r="F90" s="47">
        <v>7</v>
      </c>
      <c r="G90" s="55" t="s">
        <v>334</v>
      </c>
      <c r="H90" s="56">
        <v>44318.4694444444</v>
      </c>
      <c r="I90" s="56">
        <v>44318.4847222222</v>
      </c>
      <c r="J90" s="56">
        <v>44322.5423611111</v>
      </c>
      <c r="K90" s="49"/>
      <c r="L90" s="69" t="s">
        <v>335</v>
      </c>
      <c r="M90" s="70" t="s">
        <v>67</v>
      </c>
      <c r="N90" s="70" t="s">
        <v>56</v>
      </c>
      <c r="O90" s="70" t="s">
        <v>92</v>
      </c>
      <c r="P90" s="71" t="b">
        <v>0</v>
      </c>
      <c r="Q90" s="71">
        <v>97.3833333334769</v>
      </c>
      <c r="R90" s="71">
        <v>97.3833333334769</v>
      </c>
      <c r="S90" s="48"/>
      <c r="T90" s="47"/>
      <c r="U90" s="78" t="b">
        <f ca="1" t="shared" si="1"/>
        <v>0</v>
      </c>
    </row>
    <row r="91" s="2" customFormat="1" ht="13.5" customHeight="1" spans="1:21">
      <c r="A91" s="54" t="s">
        <v>58</v>
      </c>
      <c r="B91" s="54" t="s">
        <v>19</v>
      </c>
      <c r="C91" s="49" t="s">
        <v>336</v>
      </c>
      <c r="D91" s="54" t="s">
        <v>12</v>
      </c>
      <c r="E91" s="54"/>
      <c r="F91" s="47">
        <v>16</v>
      </c>
      <c r="G91" s="49" t="s">
        <v>337</v>
      </c>
      <c r="H91" s="56">
        <v>44318.5013888889</v>
      </c>
      <c r="I91" s="56">
        <v>44318.5104166667</v>
      </c>
      <c r="J91" s="56">
        <v>44318.7881944444</v>
      </c>
      <c r="K91" s="49"/>
      <c r="L91" s="48" t="s">
        <v>338</v>
      </c>
      <c r="M91" s="70" t="s">
        <v>67</v>
      </c>
      <c r="N91" s="70" t="s">
        <v>72</v>
      </c>
      <c r="O91" s="70" t="s">
        <v>63</v>
      </c>
      <c r="P91" s="71">
        <v>6.66666666587116</v>
      </c>
      <c r="Q91" s="71" t="b">
        <v>0</v>
      </c>
      <c r="R91" s="71">
        <v>6.66666666587116</v>
      </c>
      <c r="S91" s="56">
        <v>44320.9694444444</v>
      </c>
      <c r="T91" s="47"/>
      <c r="U91" s="78" t="b">
        <f ca="1" t="shared" si="1"/>
        <v>0</v>
      </c>
    </row>
    <row r="92" s="2" customFormat="1" ht="13.5" customHeight="1" spans="1:21">
      <c r="A92" s="54" t="s">
        <v>58</v>
      </c>
      <c r="B92" s="54" t="s">
        <v>19</v>
      </c>
      <c r="C92" s="49" t="s">
        <v>339</v>
      </c>
      <c r="D92" s="54" t="s">
        <v>12</v>
      </c>
      <c r="E92" s="54"/>
      <c r="F92" s="47">
        <v>43</v>
      </c>
      <c r="G92" s="49" t="s">
        <v>340</v>
      </c>
      <c r="H92" s="56">
        <v>44318.50625</v>
      </c>
      <c r="I92" s="56">
        <v>44318.525</v>
      </c>
      <c r="J92" s="56">
        <v>44318.6041666667</v>
      </c>
      <c r="K92" s="49"/>
      <c r="L92" s="48" t="s">
        <v>341</v>
      </c>
      <c r="M92" s="70" t="s">
        <v>67</v>
      </c>
      <c r="N92" s="70" t="s">
        <v>72</v>
      </c>
      <c r="O92" s="70" t="s">
        <v>57</v>
      </c>
      <c r="P92" s="71">
        <v>1.89999999990687</v>
      </c>
      <c r="Q92" s="71" t="b">
        <v>0</v>
      </c>
      <c r="R92" s="71">
        <v>1.89999999990687</v>
      </c>
      <c r="S92" s="56">
        <v>44320.9694444444</v>
      </c>
      <c r="T92" s="47"/>
      <c r="U92" s="78" t="b">
        <f ca="1" t="shared" si="1"/>
        <v>0</v>
      </c>
    </row>
    <row r="93" s="2" customFormat="1" ht="13.5" customHeight="1" spans="1:21">
      <c r="A93" s="54" t="s">
        <v>58</v>
      </c>
      <c r="B93" s="54" t="s">
        <v>20</v>
      </c>
      <c r="C93" s="49" t="s">
        <v>342</v>
      </c>
      <c r="D93" s="54" t="s">
        <v>11</v>
      </c>
      <c r="E93" s="54"/>
      <c r="F93" s="47">
        <v>17</v>
      </c>
      <c r="G93" s="49" t="s">
        <v>343</v>
      </c>
      <c r="H93" s="56">
        <v>44318.5145833333</v>
      </c>
      <c r="I93" s="56">
        <v>44318.5354166667</v>
      </c>
      <c r="J93" s="56">
        <v>44318.6368055556</v>
      </c>
      <c r="K93" s="49"/>
      <c r="L93" s="48" t="s">
        <v>344</v>
      </c>
      <c r="M93" s="70" t="s">
        <v>67</v>
      </c>
      <c r="N93" s="70" t="s">
        <v>323</v>
      </c>
      <c r="O93" s="70" t="s">
        <v>57</v>
      </c>
      <c r="P93" s="71">
        <v>2.43333333358169</v>
      </c>
      <c r="Q93" s="71" t="b">
        <v>0</v>
      </c>
      <c r="R93" s="71">
        <v>2.43333333358169</v>
      </c>
      <c r="S93" s="56">
        <v>44319.9851851852</v>
      </c>
      <c r="T93" s="47"/>
      <c r="U93" s="78" t="b">
        <f ca="1" t="shared" si="1"/>
        <v>0</v>
      </c>
    </row>
    <row r="94" s="2" customFormat="1" ht="13.5" customHeight="1" spans="1:21">
      <c r="A94" s="54" t="s">
        <v>51</v>
      </c>
      <c r="B94" s="54" t="s">
        <v>20</v>
      </c>
      <c r="C94" s="49" t="s">
        <v>345</v>
      </c>
      <c r="D94" s="54" t="s">
        <v>12</v>
      </c>
      <c r="E94" s="54"/>
      <c r="F94" s="47">
        <v>29</v>
      </c>
      <c r="G94" s="49" t="s">
        <v>346</v>
      </c>
      <c r="H94" s="56">
        <v>44318.5319444444</v>
      </c>
      <c r="I94" s="56">
        <v>44318.5472222222</v>
      </c>
      <c r="J94" s="56">
        <v>44318.6895833333</v>
      </c>
      <c r="K94" s="49"/>
      <c r="L94" s="48" t="s">
        <v>347</v>
      </c>
      <c r="M94" s="70" t="s">
        <v>67</v>
      </c>
      <c r="N94" s="70" t="s">
        <v>91</v>
      </c>
      <c r="O94" s="70" t="s">
        <v>57</v>
      </c>
      <c r="P94" s="71" t="b">
        <v>0</v>
      </c>
      <c r="Q94" s="71">
        <v>3.41666666715173</v>
      </c>
      <c r="R94" s="71">
        <v>3.41666666715173</v>
      </c>
      <c r="S94" s="56">
        <v>44320.9851851852</v>
      </c>
      <c r="T94" s="47"/>
      <c r="U94" s="78" t="b">
        <f ca="1" t="shared" si="1"/>
        <v>0</v>
      </c>
    </row>
    <row r="95" s="2" customFormat="1" ht="13.5" customHeight="1" spans="1:21">
      <c r="A95" s="54" t="s">
        <v>58</v>
      </c>
      <c r="B95" s="54" t="s">
        <v>17</v>
      </c>
      <c r="C95" s="49" t="s">
        <v>348</v>
      </c>
      <c r="D95" s="54" t="s">
        <v>12</v>
      </c>
      <c r="E95" s="54"/>
      <c r="F95" s="47">
        <v>4</v>
      </c>
      <c r="G95" s="49" t="s">
        <v>349</v>
      </c>
      <c r="H95" s="56">
        <v>44318.5916666667</v>
      </c>
      <c r="I95" s="56">
        <v>44318.6215277778</v>
      </c>
      <c r="J95" s="56">
        <v>44318.8583333333</v>
      </c>
      <c r="K95" s="49"/>
      <c r="L95" s="48" t="s">
        <v>332</v>
      </c>
      <c r="M95" s="70"/>
      <c r="N95" s="70"/>
      <c r="O95" s="70"/>
      <c r="P95" s="71">
        <v>5.68333333265036</v>
      </c>
      <c r="Q95" s="71" t="b">
        <v>0</v>
      </c>
      <c r="R95" s="71">
        <v>5.68333333265036</v>
      </c>
      <c r="S95" s="56"/>
      <c r="T95" s="47"/>
      <c r="U95" s="78" t="b">
        <f ca="1" t="shared" si="1"/>
        <v>0</v>
      </c>
    </row>
    <row r="96" s="2" customFormat="1" ht="13.5" customHeight="1" spans="1:21">
      <c r="A96" s="54" t="s">
        <v>51</v>
      </c>
      <c r="B96" s="54" t="s">
        <v>20</v>
      </c>
      <c r="C96" s="49" t="s">
        <v>350</v>
      </c>
      <c r="D96" s="54" t="s">
        <v>12</v>
      </c>
      <c r="E96" s="54"/>
      <c r="F96" s="47">
        <v>3</v>
      </c>
      <c r="G96" s="49" t="s">
        <v>351</v>
      </c>
      <c r="H96" s="56">
        <v>44318.6034722222</v>
      </c>
      <c r="I96" s="56">
        <v>44318.6215277778</v>
      </c>
      <c r="J96" s="56">
        <v>44319.7402777778</v>
      </c>
      <c r="K96" s="49"/>
      <c r="L96" s="69" t="s">
        <v>352</v>
      </c>
      <c r="M96" s="70" t="s">
        <v>55</v>
      </c>
      <c r="N96" s="70" t="s">
        <v>56</v>
      </c>
      <c r="O96" s="70" t="s">
        <v>63</v>
      </c>
      <c r="P96" s="71" t="b">
        <v>0</v>
      </c>
      <c r="Q96" s="71">
        <v>26.8499999993364</v>
      </c>
      <c r="R96" s="71">
        <v>26.8499999993364</v>
      </c>
      <c r="S96" s="56">
        <v>44320.9862731481</v>
      </c>
      <c r="T96" s="47"/>
      <c r="U96" s="78" t="b">
        <f ca="1" t="shared" si="1"/>
        <v>0</v>
      </c>
    </row>
    <row r="97" s="2" customFormat="1" ht="13.5" customHeight="1" spans="1:21">
      <c r="A97" s="54" t="s">
        <v>51</v>
      </c>
      <c r="B97" s="54" t="s">
        <v>18</v>
      </c>
      <c r="C97" s="49" t="s">
        <v>353</v>
      </c>
      <c r="D97" s="54" t="s">
        <v>12</v>
      </c>
      <c r="E97" s="54">
        <v>1</v>
      </c>
      <c r="F97" s="47">
        <v>66</v>
      </c>
      <c r="G97" s="55" t="s">
        <v>354</v>
      </c>
      <c r="H97" s="63">
        <v>44318.6045833333</v>
      </c>
      <c r="I97" s="56">
        <v>44318.6131944444</v>
      </c>
      <c r="J97" s="56">
        <v>44320.4131944444</v>
      </c>
      <c r="K97" s="49"/>
      <c r="L97" s="63" t="s">
        <v>355</v>
      </c>
      <c r="M97" s="70" t="s">
        <v>55</v>
      </c>
      <c r="N97" s="70" t="s">
        <v>56</v>
      </c>
      <c r="O97" s="70" t="s">
        <v>57</v>
      </c>
      <c r="P97" s="71" t="b">
        <v>0</v>
      </c>
      <c r="Q97" s="71">
        <v>43.2000000011176</v>
      </c>
      <c r="R97" s="71">
        <v>43.2000000011176</v>
      </c>
      <c r="S97" s="56">
        <v>44320.9862731481</v>
      </c>
      <c r="T97" s="47"/>
      <c r="U97" s="78" t="b">
        <f ca="1" t="shared" si="1"/>
        <v>0</v>
      </c>
    </row>
    <row r="98" s="2" customFormat="1" ht="13.5" customHeight="1" spans="1:21">
      <c r="A98" s="54" t="s">
        <v>51</v>
      </c>
      <c r="B98" s="54" t="s">
        <v>17</v>
      </c>
      <c r="C98" s="49" t="s">
        <v>356</v>
      </c>
      <c r="D98" s="54" t="s">
        <v>12</v>
      </c>
      <c r="E98" s="54">
        <v>1</v>
      </c>
      <c r="F98" s="47">
        <v>104</v>
      </c>
      <c r="G98" s="49" t="s">
        <v>357</v>
      </c>
      <c r="H98" s="56">
        <v>44318.6555555556</v>
      </c>
      <c r="I98" s="56">
        <v>44318.6638888889</v>
      </c>
      <c r="J98" s="56">
        <v>44321.5076388889</v>
      </c>
      <c r="K98" s="49"/>
      <c r="L98" s="69" t="s">
        <v>358</v>
      </c>
      <c r="M98" s="70" t="s">
        <v>55</v>
      </c>
      <c r="N98" s="70" t="s">
        <v>56</v>
      </c>
      <c r="O98" s="70" t="s">
        <v>63</v>
      </c>
      <c r="P98" s="71" t="b">
        <v>0</v>
      </c>
      <c r="Q98" s="71">
        <v>68.2499999998254</v>
      </c>
      <c r="R98" s="71">
        <v>68.2499999998254</v>
      </c>
      <c r="S98" s="56">
        <v>44321.9862731481</v>
      </c>
      <c r="T98" s="47"/>
      <c r="U98" s="78" t="b">
        <f ca="1" t="shared" si="1"/>
        <v>0</v>
      </c>
    </row>
    <row r="99" s="2" customFormat="1" ht="13.5" customHeight="1" spans="1:21">
      <c r="A99" s="54" t="s">
        <v>58</v>
      </c>
      <c r="B99" s="54" t="s">
        <v>17</v>
      </c>
      <c r="C99" s="49" t="s">
        <v>359</v>
      </c>
      <c r="D99" s="54" t="s">
        <v>12</v>
      </c>
      <c r="E99" s="54"/>
      <c r="F99" s="47">
        <v>37</v>
      </c>
      <c r="G99" s="49" t="s">
        <v>360</v>
      </c>
      <c r="H99" s="56">
        <v>44318.6837384259</v>
      </c>
      <c r="I99" s="56">
        <v>44318.6958333333</v>
      </c>
      <c r="J99" s="56">
        <v>44319.7298611111</v>
      </c>
      <c r="K99" s="49"/>
      <c r="L99" s="69" t="s">
        <v>361</v>
      </c>
      <c r="M99" s="70"/>
      <c r="N99" s="70"/>
      <c r="O99" s="70"/>
      <c r="P99" s="71">
        <v>24.8166666674078</v>
      </c>
      <c r="Q99" s="71" t="b">
        <v>0</v>
      </c>
      <c r="R99" s="71">
        <v>24.8166666674078</v>
      </c>
      <c r="S99" s="56">
        <v>44320.9862731481</v>
      </c>
      <c r="T99" s="47"/>
      <c r="U99" s="78" t="b">
        <f ca="1" t="shared" si="1"/>
        <v>0</v>
      </c>
    </row>
    <row r="100" s="2" customFormat="1" ht="13.5" customHeight="1" spans="1:21">
      <c r="A100" s="54" t="s">
        <v>58</v>
      </c>
      <c r="B100" s="54" t="s">
        <v>17</v>
      </c>
      <c r="C100" s="49" t="s">
        <v>362</v>
      </c>
      <c r="D100" s="54" t="s">
        <v>12</v>
      </c>
      <c r="E100" s="54"/>
      <c r="F100" s="47">
        <v>39</v>
      </c>
      <c r="G100" s="55" t="s">
        <v>363</v>
      </c>
      <c r="H100" s="63">
        <v>44318.6913541667</v>
      </c>
      <c r="I100" s="56">
        <v>44319.4361111111</v>
      </c>
      <c r="J100" s="56">
        <v>44319.4993055556</v>
      </c>
      <c r="K100" s="49"/>
      <c r="L100" s="69" t="s">
        <v>364</v>
      </c>
      <c r="M100" s="70" t="s">
        <v>90</v>
      </c>
      <c r="N100" s="70" t="s">
        <v>91</v>
      </c>
      <c r="O100" s="70" t="s">
        <v>92</v>
      </c>
      <c r="P100" s="71">
        <v>1.51666666654637</v>
      </c>
      <c r="Q100" s="71" t="b">
        <v>0</v>
      </c>
      <c r="R100" s="71">
        <v>1.51666666654637</v>
      </c>
      <c r="S100" s="56">
        <v>44320.9385763889</v>
      </c>
      <c r="T100" s="47"/>
      <c r="U100" s="78" t="b">
        <f ca="1" t="shared" si="1"/>
        <v>0</v>
      </c>
    </row>
    <row r="101" s="2" customFormat="1" ht="13.5" customHeight="1" spans="1:21">
      <c r="A101" s="54" t="s">
        <v>51</v>
      </c>
      <c r="B101" s="54" t="s">
        <v>19</v>
      </c>
      <c r="C101" s="49" t="s">
        <v>365</v>
      </c>
      <c r="D101" s="54" t="s">
        <v>12</v>
      </c>
      <c r="E101" s="54"/>
      <c r="F101" s="47">
        <v>133</v>
      </c>
      <c r="G101" s="49" t="s">
        <v>366</v>
      </c>
      <c r="H101" s="56">
        <v>44318.6944444444</v>
      </c>
      <c r="I101" s="56">
        <v>44318.7097222222</v>
      </c>
      <c r="J101" s="56">
        <v>44319.6243055556</v>
      </c>
      <c r="K101" s="49"/>
      <c r="L101" s="69" t="s">
        <v>367</v>
      </c>
      <c r="M101" s="70" t="s">
        <v>55</v>
      </c>
      <c r="N101" s="70" t="s">
        <v>62</v>
      </c>
      <c r="O101" s="70" t="s">
        <v>63</v>
      </c>
      <c r="P101" s="71" t="b">
        <v>0</v>
      </c>
      <c r="Q101" s="71">
        <v>21.9500000004773</v>
      </c>
      <c r="R101" s="71">
        <v>21.9500000004773</v>
      </c>
      <c r="S101" s="56">
        <v>44319.9953703704</v>
      </c>
      <c r="T101" s="47"/>
      <c r="U101" s="78" t="b">
        <f ca="1" t="shared" si="1"/>
        <v>0</v>
      </c>
    </row>
    <row r="102" s="2" customFormat="1" ht="13.5" customHeight="1" spans="1:21">
      <c r="A102" s="54" t="s">
        <v>51</v>
      </c>
      <c r="B102" s="54" t="s">
        <v>19</v>
      </c>
      <c r="C102" s="49" t="s">
        <v>368</v>
      </c>
      <c r="D102" s="54" t="s">
        <v>12</v>
      </c>
      <c r="E102" s="54">
        <v>1</v>
      </c>
      <c r="F102" s="47">
        <v>100</v>
      </c>
      <c r="G102" s="49" t="s">
        <v>369</v>
      </c>
      <c r="H102" s="56">
        <v>44318.7004166667</v>
      </c>
      <c r="I102" s="56">
        <v>44318.7090277778</v>
      </c>
      <c r="J102" s="56">
        <v>44319.6263888889</v>
      </c>
      <c r="K102" s="49"/>
      <c r="L102" s="69" t="s">
        <v>367</v>
      </c>
      <c r="M102" s="70" t="s">
        <v>55</v>
      </c>
      <c r="N102" s="70" t="s">
        <v>62</v>
      </c>
      <c r="O102" s="70" t="s">
        <v>63</v>
      </c>
      <c r="P102" s="71" t="b">
        <v>0</v>
      </c>
      <c r="Q102" s="71">
        <v>22.0166666661389</v>
      </c>
      <c r="R102" s="71">
        <v>22.0166666661389</v>
      </c>
      <c r="S102" s="56">
        <v>44319.997349537</v>
      </c>
      <c r="T102" s="47"/>
      <c r="U102" s="78" t="b">
        <f ca="1" t="shared" si="1"/>
        <v>0</v>
      </c>
    </row>
    <row r="103" s="2" customFormat="1" ht="13.5" customHeight="1" spans="1:21">
      <c r="A103" s="54" t="s">
        <v>58</v>
      </c>
      <c r="B103" s="54" t="s">
        <v>22</v>
      </c>
      <c r="C103" s="49" t="s">
        <v>370</v>
      </c>
      <c r="D103" s="54" t="s">
        <v>12</v>
      </c>
      <c r="E103" s="54"/>
      <c r="F103" s="47">
        <v>7</v>
      </c>
      <c r="G103" s="49" t="s">
        <v>371</v>
      </c>
      <c r="H103" s="56">
        <v>44318.7138888889</v>
      </c>
      <c r="I103" s="56">
        <v>44318.7215277778</v>
      </c>
      <c r="J103" s="56">
        <v>44320.5944444444</v>
      </c>
      <c r="K103" s="49"/>
      <c r="L103" s="69" t="s">
        <v>372</v>
      </c>
      <c r="M103" s="70" t="s">
        <v>67</v>
      </c>
      <c r="N103" s="70" t="s">
        <v>72</v>
      </c>
      <c r="O103" s="70" t="s">
        <v>57</v>
      </c>
      <c r="P103" s="71">
        <v>44.9499999994878</v>
      </c>
      <c r="Q103" s="71" t="b">
        <v>0</v>
      </c>
      <c r="R103" s="71">
        <v>44.9499999994878</v>
      </c>
      <c r="S103" s="56">
        <v>44320.9862731481</v>
      </c>
      <c r="T103" s="47"/>
      <c r="U103" s="78" t="b">
        <f ca="1" t="shared" si="1"/>
        <v>0</v>
      </c>
    </row>
    <row r="104" s="2" customFormat="1" ht="13.5" customHeight="1" spans="1:21">
      <c r="A104" s="54" t="s">
        <v>58</v>
      </c>
      <c r="B104" s="54" t="s">
        <v>17</v>
      </c>
      <c r="C104" s="49" t="s">
        <v>373</v>
      </c>
      <c r="D104" s="54" t="s">
        <v>11</v>
      </c>
      <c r="E104" s="54"/>
      <c r="F104" s="47">
        <v>4</v>
      </c>
      <c r="G104" s="49" t="s">
        <v>374</v>
      </c>
      <c r="H104" s="56">
        <v>44318.7250925926</v>
      </c>
      <c r="I104" s="56">
        <v>44318.7458333333</v>
      </c>
      <c r="J104" s="56">
        <v>44318.8277777778</v>
      </c>
      <c r="K104" s="49"/>
      <c r="L104" s="48" t="s">
        <v>375</v>
      </c>
      <c r="M104" s="70" t="s">
        <v>67</v>
      </c>
      <c r="N104" s="70" t="s">
        <v>323</v>
      </c>
      <c r="O104" s="70" t="s">
        <v>73</v>
      </c>
      <c r="P104" s="71">
        <v>1.96666666661622</v>
      </c>
      <c r="Q104" s="71" t="b">
        <v>0</v>
      </c>
      <c r="R104" s="71">
        <v>1.96666666661622</v>
      </c>
      <c r="S104" s="48"/>
      <c r="T104" s="47"/>
      <c r="U104" s="78" t="b">
        <f ca="1" t="shared" si="1"/>
        <v>0</v>
      </c>
    </row>
    <row r="105" s="2" customFormat="1" ht="13.5" customHeight="1" spans="1:21">
      <c r="A105" s="54" t="s">
        <v>51</v>
      </c>
      <c r="B105" s="54" t="s">
        <v>17</v>
      </c>
      <c r="C105" s="49" t="s">
        <v>376</v>
      </c>
      <c r="D105" s="54" t="s">
        <v>12</v>
      </c>
      <c r="E105" s="54">
        <v>1</v>
      </c>
      <c r="F105" s="47">
        <v>11</v>
      </c>
      <c r="G105" s="49" t="s">
        <v>377</v>
      </c>
      <c r="H105" s="56">
        <v>44318.7674537037</v>
      </c>
      <c r="I105" s="56">
        <v>44318.8069444444</v>
      </c>
      <c r="J105" s="56">
        <v>44321.6875</v>
      </c>
      <c r="K105" s="49"/>
      <c r="L105" s="69" t="s">
        <v>378</v>
      </c>
      <c r="M105" s="70" t="s">
        <v>55</v>
      </c>
      <c r="N105" s="70" t="s">
        <v>62</v>
      </c>
      <c r="O105" s="70" t="s">
        <v>63</v>
      </c>
      <c r="P105" s="71" t="b">
        <v>0</v>
      </c>
      <c r="Q105" s="71">
        <v>69.1333333344664</v>
      </c>
      <c r="R105" s="71">
        <v>69.1333333344664</v>
      </c>
      <c r="S105" s="56">
        <v>44322.9630902778</v>
      </c>
      <c r="T105" s="47"/>
      <c r="U105" s="78" t="b">
        <f ca="1" t="shared" si="1"/>
        <v>0</v>
      </c>
    </row>
    <row r="106" s="2" customFormat="1" ht="13.5" customHeight="1" spans="1:21">
      <c r="A106" s="54" t="s">
        <v>51</v>
      </c>
      <c r="B106" s="54" t="s">
        <v>17</v>
      </c>
      <c r="C106" s="49" t="s">
        <v>379</v>
      </c>
      <c r="D106" s="54" t="s">
        <v>12</v>
      </c>
      <c r="E106" s="54">
        <v>1</v>
      </c>
      <c r="F106" s="47">
        <v>7</v>
      </c>
      <c r="G106" s="55" t="s">
        <v>380</v>
      </c>
      <c r="H106" s="56">
        <v>44318.7902777778</v>
      </c>
      <c r="I106" s="56">
        <v>44321.5208333333</v>
      </c>
      <c r="J106" s="56">
        <v>44326.7222222222</v>
      </c>
      <c r="K106" s="49"/>
      <c r="L106" s="48" t="s">
        <v>381</v>
      </c>
      <c r="M106" s="70" t="s">
        <v>382</v>
      </c>
      <c r="N106" s="70" t="s">
        <v>68</v>
      </c>
      <c r="O106" s="70" t="s">
        <v>143</v>
      </c>
      <c r="P106" s="71" t="b">
        <v>0</v>
      </c>
      <c r="Q106" s="71">
        <v>124.833333334071</v>
      </c>
      <c r="R106" s="71">
        <v>124.833333334071</v>
      </c>
      <c r="S106" s="56">
        <v>44326.9630902778</v>
      </c>
      <c r="T106" s="47" t="s">
        <v>383</v>
      </c>
      <c r="U106" s="78" t="b">
        <f ca="1" t="shared" si="1"/>
        <v>0</v>
      </c>
    </row>
    <row r="107" s="2" customFormat="1" ht="13.5" customHeight="1" spans="1:21">
      <c r="A107" s="54" t="s">
        <v>58</v>
      </c>
      <c r="B107" s="54" t="s">
        <v>22</v>
      </c>
      <c r="C107" s="49" t="s">
        <v>384</v>
      </c>
      <c r="D107" s="54" t="s">
        <v>12</v>
      </c>
      <c r="E107" s="54"/>
      <c r="F107" s="47">
        <v>18</v>
      </c>
      <c r="G107" s="49" t="s">
        <v>385</v>
      </c>
      <c r="H107" s="56">
        <v>44318.7948611111</v>
      </c>
      <c r="I107" s="56">
        <v>44318.8118055556</v>
      </c>
      <c r="J107" s="56">
        <v>44319.61875</v>
      </c>
      <c r="K107" s="49"/>
      <c r="L107" s="69" t="s">
        <v>386</v>
      </c>
      <c r="M107" s="70" t="s">
        <v>67</v>
      </c>
      <c r="N107" s="70" t="s">
        <v>72</v>
      </c>
      <c r="O107" s="70" t="s">
        <v>73</v>
      </c>
      <c r="P107" s="71">
        <v>19.3666666657082</v>
      </c>
      <c r="Q107" s="71" t="b">
        <v>0</v>
      </c>
      <c r="R107" s="71">
        <v>19.3666666657082</v>
      </c>
      <c r="S107" s="56">
        <v>44320.9769212963</v>
      </c>
      <c r="T107" s="47"/>
      <c r="U107" s="78" t="b">
        <f ca="1" t="shared" si="1"/>
        <v>0</v>
      </c>
    </row>
    <row r="108" s="2" customFormat="1" ht="13.5" customHeight="1" spans="1:21">
      <c r="A108" s="54" t="s">
        <v>58</v>
      </c>
      <c r="B108" s="54" t="s">
        <v>22</v>
      </c>
      <c r="C108" s="49" t="s">
        <v>387</v>
      </c>
      <c r="D108" s="54" t="s">
        <v>12</v>
      </c>
      <c r="E108" s="54">
        <v>1</v>
      </c>
      <c r="F108" s="47">
        <v>12</v>
      </c>
      <c r="G108" s="49" t="s">
        <v>388</v>
      </c>
      <c r="H108" s="56">
        <v>44318.8006944444</v>
      </c>
      <c r="I108" s="56">
        <v>44318.8138888889</v>
      </c>
      <c r="J108" s="56">
        <v>44319.7479166667</v>
      </c>
      <c r="K108" s="49"/>
      <c r="L108" s="69" t="s">
        <v>389</v>
      </c>
      <c r="M108" s="70" t="s">
        <v>67</v>
      </c>
      <c r="N108" s="70" t="s">
        <v>56</v>
      </c>
      <c r="O108" s="70" t="s">
        <v>73</v>
      </c>
      <c r="P108" s="71">
        <v>22.416666666395</v>
      </c>
      <c r="Q108" s="71" t="b">
        <v>0</v>
      </c>
      <c r="R108" s="71">
        <v>22.416666666395</v>
      </c>
      <c r="S108" s="56">
        <v>44320.9769212963</v>
      </c>
      <c r="T108" s="47"/>
      <c r="U108" s="78" t="b">
        <f ca="1" t="shared" si="1"/>
        <v>0</v>
      </c>
    </row>
    <row r="109" s="2" customFormat="1" ht="13.5" customHeight="1" spans="1:21">
      <c r="A109" s="54" t="s">
        <v>58</v>
      </c>
      <c r="B109" s="54" t="s">
        <v>21</v>
      </c>
      <c r="C109" s="49" t="s">
        <v>390</v>
      </c>
      <c r="D109" s="54" t="s">
        <v>12</v>
      </c>
      <c r="E109" s="54"/>
      <c r="F109" s="47">
        <v>4</v>
      </c>
      <c r="G109" s="55" t="s">
        <v>391</v>
      </c>
      <c r="H109" s="56">
        <v>44318.8108333333</v>
      </c>
      <c r="I109" s="56">
        <v>44318.8208333333</v>
      </c>
      <c r="J109" s="56">
        <v>44319.3673611111</v>
      </c>
      <c r="K109" s="49"/>
      <c r="L109" s="69" t="s">
        <v>392</v>
      </c>
      <c r="M109" s="70" t="s">
        <v>90</v>
      </c>
      <c r="N109" s="70" t="s">
        <v>91</v>
      </c>
      <c r="O109" s="70" t="s">
        <v>92</v>
      </c>
      <c r="P109" s="71">
        <v>13.116666667338</v>
      </c>
      <c r="Q109" s="71" t="b">
        <v>0</v>
      </c>
      <c r="R109" s="71">
        <v>13.116666667338</v>
      </c>
      <c r="S109" s="56">
        <v>44320.9769212963</v>
      </c>
      <c r="T109" s="47"/>
      <c r="U109" s="78" t="b">
        <f ca="1" t="shared" si="1"/>
        <v>0</v>
      </c>
    </row>
    <row r="110" s="2" customFormat="1" ht="13.5" customHeight="1" spans="1:21">
      <c r="A110" s="54" t="s">
        <v>58</v>
      </c>
      <c r="B110" s="54" t="s">
        <v>16</v>
      </c>
      <c r="C110" s="49" t="s">
        <v>393</v>
      </c>
      <c r="D110" s="54" t="s">
        <v>12</v>
      </c>
      <c r="E110" s="54"/>
      <c r="F110" s="47">
        <v>4</v>
      </c>
      <c r="G110" s="49" t="s">
        <v>394</v>
      </c>
      <c r="H110" s="56">
        <v>44318.8236111111</v>
      </c>
      <c r="I110" s="56">
        <v>44318.8916666667</v>
      </c>
      <c r="J110" s="56">
        <v>44319.3840277778</v>
      </c>
      <c r="K110" s="49"/>
      <c r="L110" s="69" t="s">
        <v>395</v>
      </c>
      <c r="M110" s="70" t="s">
        <v>90</v>
      </c>
      <c r="N110" s="70" t="s">
        <v>91</v>
      </c>
      <c r="O110" s="70" t="s">
        <v>92</v>
      </c>
      <c r="P110" s="71">
        <v>11.8166666658944</v>
      </c>
      <c r="Q110" s="71" t="b">
        <v>0</v>
      </c>
      <c r="R110" s="71">
        <v>11.8166666658944</v>
      </c>
      <c r="S110" s="56"/>
      <c r="T110" s="47"/>
      <c r="U110" s="78" t="b">
        <f ca="1" t="shared" si="1"/>
        <v>0</v>
      </c>
    </row>
    <row r="111" s="2" customFormat="1" ht="13.5" customHeight="1" spans="1:21">
      <c r="A111" s="54" t="s">
        <v>51</v>
      </c>
      <c r="B111" s="54" t="s">
        <v>22</v>
      </c>
      <c r="C111" s="49" t="s">
        <v>396</v>
      </c>
      <c r="D111" s="54" t="s">
        <v>12</v>
      </c>
      <c r="E111" s="54"/>
      <c r="F111" s="47">
        <v>106</v>
      </c>
      <c r="G111" s="49" t="s">
        <v>397</v>
      </c>
      <c r="H111" s="56">
        <v>44318.88125</v>
      </c>
      <c r="I111" s="56">
        <v>44319.3680555556</v>
      </c>
      <c r="J111" s="56">
        <v>44319.4854166667</v>
      </c>
      <c r="K111" s="49"/>
      <c r="L111" s="69" t="s">
        <v>398</v>
      </c>
      <c r="M111" s="70" t="s">
        <v>55</v>
      </c>
      <c r="N111" s="70" t="s">
        <v>72</v>
      </c>
      <c r="O111" s="70" t="s">
        <v>63</v>
      </c>
      <c r="P111" s="71" t="b">
        <v>0</v>
      </c>
      <c r="Q111" s="71">
        <v>2.81666666676756</v>
      </c>
      <c r="R111" s="71">
        <v>2.81666666676756</v>
      </c>
      <c r="S111" s="56">
        <v>44321.9950231481</v>
      </c>
      <c r="T111" s="47"/>
      <c r="U111" s="78" t="b">
        <f ca="1" t="shared" si="1"/>
        <v>0</v>
      </c>
    </row>
    <row r="112" s="2" customFormat="1" ht="13.5" customHeight="1" spans="1:21">
      <c r="A112" s="54" t="s">
        <v>58</v>
      </c>
      <c r="B112" s="54" t="s">
        <v>18</v>
      </c>
      <c r="C112" s="49" t="s">
        <v>399</v>
      </c>
      <c r="D112" s="54" t="s">
        <v>12</v>
      </c>
      <c r="E112" s="54">
        <v>1</v>
      </c>
      <c r="F112" s="47">
        <v>39</v>
      </c>
      <c r="G112" s="49" t="s">
        <v>400</v>
      </c>
      <c r="H112" s="63">
        <v>44319.0783564815</v>
      </c>
      <c r="I112" s="56">
        <v>44319.3666666667</v>
      </c>
      <c r="J112" s="56">
        <v>44319.5854166667</v>
      </c>
      <c r="K112" s="49"/>
      <c r="L112" s="69" t="s">
        <v>401</v>
      </c>
      <c r="M112" s="70" t="s">
        <v>55</v>
      </c>
      <c r="N112" s="70" t="s">
        <v>131</v>
      </c>
      <c r="O112" s="70" t="s">
        <v>402</v>
      </c>
      <c r="P112" s="71">
        <v>5.25</v>
      </c>
      <c r="Q112" s="71" t="b">
        <v>0</v>
      </c>
      <c r="R112" s="71">
        <v>5.25</v>
      </c>
      <c r="S112" s="56">
        <v>44320.9950231481</v>
      </c>
      <c r="T112" s="47"/>
      <c r="U112" s="78" t="b">
        <f ca="1" t="shared" si="1"/>
        <v>0</v>
      </c>
    </row>
    <row r="113" s="2" customFormat="1" ht="13.5" customHeight="1" spans="1:21">
      <c r="A113" s="54" t="s">
        <v>58</v>
      </c>
      <c r="B113" s="54" t="s">
        <v>21</v>
      </c>
      <c r="C113" s="64" t="s">
        <v>403</v>
      </c>
      <c r="D113" s="54" t="s">
        <v>11</v>
      </c>
      <c r="E113" s="54"/>
      <c r="F113" s="47">
        <v>5</v>
      </c>
      <c r="G113" s="49" t="s">
        <v>404</v>
      </c>
      <c r="H113" s="56">
        <v>44319.0882407407</v>
      </c>
      <c r="I113" s="56">
        <v>44319.3756944444</v>
      </c>
      <c r="J113" s="56">
        <v>44319.43125</v>
      </c>
      <c r="K113" s="49"/>
      <c r="L113" s="69" t="s">
        <v>405</v>
      </c>
      <c r="M113" s="70" t="s">
        <v>55</v>
      </c>
      <c r="N113" s="70" t="s">
        <v>119</v>
      </c>
      <c r="O113" s="70" t="s">
        <v>63</v>
      </c>
      <c r="P113" s="71">
        <v>1.33333333331393</v>
      </c>
      <c r="Q113" s="71" t="b">
        <v>0</v>
      </c>
      <c r="R113" s="71">
        <v>1.33333333331393</v>
      </c>
      <c r="S113" s="56">
        <v>44320.9950231481</v>
      </c>
      <c r="T113" s="47"/>
      <c r="U113" s="78" t="b">
        <f ca="1" t="shared" si="1"/>
        <v>0</v>
      </c>
    </row>
    <row r="114" s="2" customFormat="1" ht="13.5" customHeight="1" spans="1:21">
      <c r="A114" s="54" t="s">
        <v>58</v>
      </c>
      <c r="B114" s="54" t="s">
        <v>19</v>
      </c>
      <c r="C114" s="49" t="s">
        <v>406</v>
      </c>
      <c r="D114" s="54" t="s">
        <v>12</v>
      </c>
      <c r="E114" s="54"/>
      <c r="F114" s="47">
        <v>23</v>
      </c>
      <c r="G114" s="49" t="s">
        <v>407</v>
      </c>
      <c r="H114" s="56">
        <v>44319.2625</v>
      </c>
      <c r="I114" s="56">
        <v>44319.3729166667</v>
      </c>
      <c r="J114" s="56">
        <v>44319.5645833333</v>
      </c>
      <c r="K114" s="49"/>
      <c r="L114" s="69" t="s">
        <v>408</v>
      </c>
      <c r="M114" s="70" t="s">
        <v>67</v>
      </c>
      <c r="N114" s="70" t="s">
        <v>72</v>
      </c>
      <c r="O114" s="70" t="s">
        <v>57</v>
      </c>
      <c r="P114" s="71">
        <v>4.59999999997672</v>
      </c>
      <c r="Q114" s="71" t="b">
        <v>0</v>
      </c>
      <c r="R114" s="71">
        <v>4.59999999997672</v>
      </c>
      <c r="S114" s="56">
        <v>44321.9950231481</v>
      </c>
      <c r="T114" s="47"/>
      <c r="U114" s="78" t="b">
        <f ca="1" t="shared" si="1"/>
        <v>0</v>
      </c>
    </row>
    <row r="115" s="2" customFormat="1" ht="13.5" customHeight="1" spans="1:21">
      <c r="A115" s="54" t="s">
        <v>58</v>
      </c>
      <c r="B115" s="54" t="s">
        <v>20</v>
      </c>
      <c r="C115" s="49" t="s">
        <v>409</v>
      </c>
      <c r="D115" s="54" t="s">
        <v>11</v>
      </c>
      <c r="E115" s="54"/>
      <c r="F115" s="47">
        <v>34</v>
      </c>
      <c r="G115" s="49" t="s">
        <v>410</v>
      </c>
      <c r="H115" s="56">
        <v>44319.3614583333</v>
      </c>
      <c r="I115" s="56">
        <v>44319.3819444444</v>
      </c>
      <c r="J115" s="56">
        <v>44319.4138888889</v>
      </c>
      <c r="K115" s="49"/>
      <c r="L115" s="69" t="s">
        <v>411</v>
      </c>
      <c r="M115" s="70" t="s">
        <v>67</v>
      </c>
      <c r="N115" s="70" t="s">
        <v>323</v>
      </c>
      <c r="O115" s="70" t="s">
        <v>57</v>
      </c>
      <c r="P115" s="71">
        <v>0.766666666720994</v>
      </c>
      <c r="Q115" s="71" t="b">
        <v>0</v>
      </c>
      <c r="R115" s="71">
        <v>0.766666666720994</v>
      </c>
      <c r="S115" s="56">
        <v>44319.9851851852</v>
      </c>
      <c r="T115" s="47"/>
      <c r="U115" s="78" t="b">
        <f ca="1" t="shared" si="1"/>
        <v>0</v>
      </c>
    </row>
    <row r="116" s="2" customFormat="1" ht="13.5" customHeight="1" spans="1:21">
      <c r="A116" s="54" t="s">
        <v>51</v>
      </c>
      <c r="B116" s="54" t="s">
        <v>21</v>
      </c>
      <c r="C116" s="49" t="s">
        <v>412</v>
      </c>
      <c r="D116" s="54" t="s">
        <v>12</v>
      </c>
      <c r="E116" s="54"/>
      <c r="F116" s="47">
        <v>185</v>
      </c>
      <c r="G116" s="64" t="s">
        <v>413</v>
      </c>
      <c r="H116" s="56">
        <v>44319.3861111111</v>
      </c>
      <c r="I116" s="56">
        <v>44319.4013888889</v>
      </c>
      <c r="J116" s="56">
        <v>44319.54375</v>
      </c>
      <c r="K116" s="49"/>
      <c r="L116" s="69" t="s">
        <v>414</v>
      </c>
      <c r="M116" s="70" t="s">
        <v>55</v>
      </c>
      <c r="N116" s="70" t="s">
        <v>72</v>
      </c>
      <c r="O116" s="70" t="s">
        <v>63</v>
      </c>
      <c r="P116" s="71" t="b">
        <v>0</v>
      </c>
      <c r="Q116" s="71">
        <v>3.41666666662786</v>
      </c>
      <c r="R116" s="71">
        <v>3.41666666662786</v>
      </c>
      <c r="S116" s="56">
        <v>44321.9950231481</v>
      </c>
      <c r="T116" s="47"/>
      <c r="U116" s="78" t="b">
        <f ca="1" t="shared" si="1"/>
        <v>0</v>
      </c>
    </row>
    <row r="117" s="2" customFormat="1" ht="13.5" customHeight="1" spans="1:21">
      <c r="A117" s="54" t="s">
        <v>58</v>
      </c>
      <c r="B117" s="54" t="s">
        <v>17</v>
      </c>
      <c r="C117" s="49" t="s">
        <v>415</v>
      </c>
      <c r="D117" s="54" t="s">
        <v>12</v>
      </c>
      <c r="E117" s="54">
        <v>1</v>
      </c>
      <c r="F117" s="47">
        <v>21</v>
      </c>
      <c r="G117" s="49" t="s">
        <v>416</v>
      </c>
      <c r="H117" s="56">
        <v>44319.3958333333</v>
      </c>
      <c r="I117" s="56">
        <v>44319.4104166667</v>
      </c>
      <c r="J117" s="56">
        <v>44323.5254513889</v>
      </c>
      <c r="K117" s="49"/>
      <c r="L117" s="69" t="s">
        <v>417</v>
      </c>
      <c r="M117" s="70" t="s">
        <v>55</v>
      </c>
      <c r="N117" s="70" t="s">
        <v>62</v>
      </c>
      <c r="O117" s="70" t="s">
        <v>63</v>
      </c>
      <c r="P117" s="71">
        <v>98.7608333327807</v>
      </c>
      <c r="Q117" s="71" t="b">
        <v>0</v>
      </c>
      <c r="R117" s="71">
        <v>98.7608333327807</v>
      </c>
      <c r="S117" s="56">
        <v>44323.9950231481</v>
      </c>
      <c r="T117" s="47"/>
      <c r="U117" s="78" t="b">
        <f ca="1" t="shared" si="1"/>
        <v>0</v>
      </c>
    </row>
    <row r="118" s="2" customFormat="1" ht="13.5" customHeight="1" spans="1:21">
      <c r="A118" s="54" t="s">
        <v>58</v>
      </c>
      <c r="B118" s="54" t="s">
        <v>21</v>
      </c>
      <c r="C118" s="49" t="s">
        <v>418</v>
      </c>
      <c r="D118" s="54" t="s">
        <v>12</v>
      </c>
      <c r="E118" s="54">
        <v>2</v>
      </c>
      <c r="F118" s="47">
        <v>13</v>
      </c>
      <c r="G118" s="55" t="s">
        <v>419</v>
      </c>
      <c r="H118" s="56">
        <v>44319.4358101852</v>
      </c>
      <c r="I118" s="56">
        <v>44320.4210185185</v>
      </c>
      <c r="J118" s="56">
        <v>44320.8423611111</v>
      </c>
      <c r="K118" s="49"/>
      <c r="L118" s="69" t="s">
        <v>420</v>
      </c>
      <c r="M118" s="70" t="s">
        <v>55</v>
      </c>
      <c r="N118" s="70" t="s">
        <v>72</v>
      </c>
      <c r="O118" s="70" t="s">
        <v>63</v>
      </c>
      <c r="P118" s="71">
        <v>10.1122222222039</v>
      </c>
      <c r="Q118" s="71" t="b">
        <v>0</v>
      </c>
      <c r="R118" s="71">
        <v>10.1122222222039</v>
      </c>
      <c r="S118" s="56">
        <v>44322.9212962963</v>
      </c>
      <c r="T118" s="47"/>
      <c r="U118" s="78" t="b">
        <f ca="1" t="shared" si="1"/>
        <v>0</v>
      </c>
    </row>
    <row r="119" s="2" customFormat="1" ht="13.5" customHeight="1" spans="1:21">
      <c r="A119" s="54" t="s">
        <v>58</v>
      </c>
      <c r="B119" s="54" t="s">
        <v>19</v>
      </c>
      <c r="C119" s="49" t="s">
        <v>421</v>
      </c>
      <c r="D119" s="54" t="s">
        <v>12</v>
      </c>
      <c r="E119" s="54"/>
      <c r="F119" s="47">
        <v>2</v>
      </c>
      <c r="G119" s="55" t="s">
        <v>422</v>
      </c>
      <c r="H119" s="56">
        <v>44319.4363888889</v>
      </c>
      <c r="I119" s="56">
        <v>44319.4451388889</v>
      </c>
      <c r="J119" s="56">
        <v>44319.58125</v>
      </c>
      <c r="K119" s="49"/>
      <c r="L119" s="69" t="s">
        <v>423</v>
      </c>
      <c r="M119" s="70" t="s">
        <v>67</v>
      </c>
      <c r="N119" s="70" t="s">
        <v>62</v>
      </c>
      <c r="O119" s="70" t="s">
        <v>143</v>
      </c>
      <c r="P119" s="71">
        <v>3.26666666666279</v>
      </c>
      <c r="Q119" s="71" t="b">
        <v>0</v>
      </c>
      <c r="R119" s="71">
        <v>3.26666666666279</v>
      </c>
      <c r="S119" s="48"/>
      <c r="T119" s="47"/>
      <c r="U119" s="78" t="b">
        <f ca="1" t="shared" si="1"/>
        <v>0</v>
      </c>
    </row>
    <row r="120" s="2" customFormat="1" ht="13.5" customHeight="1" spans="1:21">
      <c r="A120" s="54" t="s">
        <v>58</v>
      </c>
      <c r="B120" s="54" t="s">
        <v>20</v>
      </c>
      <c r="C120" s="49" t="s">
        <v>424</v>
      </c>
      <c r="D120" s="54" t="s">
        <v>12</v>
      </c>
      <c r="E120" s="54"/>
      <c r="F120" s="47">
        <v>29</v>
      </c>
      <c r="G120" s="49" t="s">
        <v>425</v>
      </c>
      <c r="H120" s="56">
        <v>44319.4416666667</v>
      </c>
      <c r="I120" s="56">
        <v>44319.4583333333</v>
      </c>
      <c r="J120" s="56">
        <v>44319.8368055556</v>
      </c>
      <c r="K120" s="49"/>
      <c r="L120" s="69" t="s">
        <v>332</v>
      </c>
      <c r="M120" s="70"/>
      <c r="N120" s="70"/>
      <c r="O120" s="70"/>
      <c r="P120" s="71">
        <v>9.08333333325572</v>
      </c>
      <c r="Q120" s="71" t="b">
        <v>0</v>
      </c>
      <c r="R120" s="71">
        <v>9.08333333325572</v>
      </c>
      <c r="S120" s="56">
        <v>44321.9950231481</v>
      </c>
      <c r="T120" s="47"/>
      <c r="U120" s="78" t="b">
        <f ca="1" t="shared" si="1"/>
        <v>0</v>
      </c>
    </row>
    <row r="121" s="2" customFormat="1" ht="13.5" customHeight="1" spans="1:21">
      <c r="A121" s="54" t="s">
        <v>58</v>
      </c>
      <c r="B121" s="54" t="s">
        <v>17</v>
      </c>
      <c r="C121" s="49" t="s">
        <v>426</v>
      </c>
      <c r="D121" s="54" t="s">
        <v>12</v>
      </c>
      <c r="E121" s="54"/>
      <c r="F121" s="47">
        <v>25</v>
      </c>
      <c r="G121" s="49" t="s">
        <v>427</v>
      </c>
      <c r="H121" s="56">
        <v>44319.4493055556</v>
      </c>
      <c r="I121" s="56">
        <v>44319.4625</v>
      </c>
      <c r="J121" s="56">
        <v>44319.6513888889</v>
      </c>
      <c r="K121" s="49"/>
      <c r="L121" s="69" t="s">
        <v>428</v>
      </c>
      <c r="M121" s="70" t="s">
        <v>55</v>
      </c>
      <c r="N121" s="70" t="s">
        <v>86</v>
      </c>
      <c r="O121" s="70" t="s">
        <v>63</v>
      </c>
      <c r="P121" s="71">
        <v>4.53333333326736</v>
      </c>
      <c r="Q121" s="71" t="b">
        <v>0</v>
      </c>
      <c r="R121" s="71">
        <v>4.53333333326736</v>
      </c>
      <c r="S121" s="56">
        <v>44321.9950231481</v>
      </c>
      <c r="T121" s="47"/>
      <c r="U121" s="78" t="b">
        <f ca="1" t="shared" si="1"/>
        <v>0</v>
      </c>
    </row>
    <row r="122" s="2" customFormat="1" ht="13.5" customHeight="1" spans="1:21">
      <c r="A122" s="54" t="s">
        <v>51</v>
      </c>
      <c r="B122" s="54" t="s">
        <v>22</v>
      </c>
      <c r="C122" s="49" t="s">
        <v>429</v>
      </c>
      <c r="D122" s="54" t="s">
        <v>12</v>
      </c>
      <c r="E122" s="54"/>
      <c r="F122" s="47">
        <v>128</v>
      </c>
      <c r="G122" s="49" t="s">
        <v>430</v>
      </c>
      <c r="H122" s="56">
        <v>44319.4509953704</v>
      </c>
      <c r="I122" s="56">
        <v>44319.4618055556</v>
      </c>
      <c r="J122" s="56">
        <v>44320.8256944444</v>
      </c>
      <c r="K122" s="49"/>
      <c r="L122" s="69" t="s">
        <v>431</v>
      </c>
      <c r="M122" s="70"/>
      <c r="N122" s="70"/>
      <c r="O122" s="70"/>
      <c r="P122" s="71" t="b">
        <v>0</v>
      </c>
      <c r="Q122" s="71">
        <v>32.7333333322895</v>
      </c>
      <c r="R122" s="71">
        <v>32.7333333322895</v>
      </c>
      <c r="S122" s="56">
        <v>44321.9385763889</v>
      </c>
      <c r="T122" s="47"/>
      <c r="U122" s="78" t="b">
        <f ca="1" t="shared" si="1"/>
        <v>0</v>
      </c>
    </row>
    <row r="123" s="2" customFormat="1" ht="13.5" customHeight="1" spans="1:21">
      <c r="A123" s="54" t="s">
        <v>58</v>
      </c>
      <c r="B123" s="54" t="s">
        <v>20</v>
      </c>
      <c r="C123" s="49" t="s">
        <v>432</v>
      </c>
      <c r="D123" s="54" t="s">
        <v>12</v>
      </c>
      <c r="E123" s="54"/>
      <c r="F123" s="47">
        <v>6</v>
      </c>
      <c r="G123" s="49" t="s">
        <v>433</v>
      </c>
      <c r="H123" s="56">
        <v>44319.4847222222</v>
      </c>
      <c r="I123" s="56">
        <v>44319.51875</v>
      </c>
      <c r="J123" s="56">
        <v>44319.7083333333</v>
      </c>
      <c r="K123" s="49"/>
      <c r="L123" s="69" t="s">
        <v>434</v>
      </c>
      <c r="M123" s="70" t="s">
        <v>67</v>
      </c>
      <c r="N123" s="70" t="s">
        <v>72</v>
      </c>
      <c r="O123" s="70" t="s">
        <v>57</v>
      </c>
      <c r="P123" s="71">
        <v>4.54999999998836</v>
      </c>
      <c r="Q123" s="71" t="b">
        <v>0</v>
      </c>
      <c r="R123" s="71">
        <v>4.54999999998836</v>
      </c>
      <c r="S123" s="56">
        <v>44321.9741087963</v>
      </c>
      <c r="T123" s="47"/>
      <c r="U123" s="78" t="b">
        <f ca="1" t="shared" si="1"/>
        <v>0</v>
      </c>
    </row>
    <row r="124" s="2" customFormat="1" ht="13.5" customHeight="1" spans="1:21">
      <c r="A124" s="54" t="s">
        <v>58</v>
      </c>
      <c r="B124" s="54" t="s">
        <v>19</v>
      </c>
      <c r="C124" s="49" t="s">
        <v>435</v>
      </c>
      <c r="D124" s="54" t="s">
        <v>12</v>
      </c>
      <c r="E124" s="54"/>
      <c r="F124" s="47">
        <v>16</v>
      </c>
      <c r="G124" s="49" t="s">
        <v>436</v>
      </c>
      <c r="H124" s="56">
        <v>44319.5020833333</v>
      </c>
      <c r="I124" s="56">
        <v>44319.5381944444</v>
      </c>
      <c r="J124" s="56">
        <v>44319.5902777778</v>
      </c>
      <c r="K124" s="49"/>
      <c r="L124" s="69" t="s">
        <v>437</v>
      </c>
      <c r="M124" s="70" t="s">
        <v>67</v>
      </c>
      <c r="N124" s="70" t="s">
        <v>86</v>
      </c>
      <c r="O124" s="70" t="s">
        <v>57</v>
      </c>
      <c r="P124" s="71">
        <v>1.25000000005821</v>
      </c>
      <c r="Q124" s="71" t="b">
        <v>0</v>
      </c>
      <c r="R124" s="71">
        <v>1.25000000005821</v>
      </c>
      <c r="S124" s="56">
        <v>44321.9860069444</v>
      </c>
      <c r="T124" s="47"/>
      <c r="U124" s="78" t="b">
        <f ca="1" t="shared" si="1"/>
        <v>0</v>
      </c>
    </row>
    <row r="125" s="2" customFormat="1" ht="13.5" customHeight="1" spans="1:21">
      <c r="A125" s="54" t="s">
        <v>58</v>
      </c>
      <c r="B125" s="54" t="s">
        <v>19</v>
      </c>
      <c r="C125" s="49" t="s">
        <v>438</v>
      </c>
      <c r="D125" s="54" t="s">
        <v>12</v>
      </c>
      <c r="E125" s="54"/>
      <c r="F125" s="47">
        <v>17</v>
      </c>
      <c r="G125" s="49" t="s">
        <v>439</v>
      </c>
      <c r="H125" s="56">
        <v>44319.5243055556</v>
      </c>
      <c r="I125" s="56">
        <v>44319.5375</v>
      </c>
      <c r="J125" s="56">
        <v>44319.6305555556</v>
      </c>
      <c r="K125" s="49"/>
      <c r="L125" s="69" t="s">
        <v>440</v>
      </c>
      <c r="M125" s="70" t="s">
        <v>67</v>
      </c>
      <c r="N125" s="70" t="s">
        <v>56</v>
      </c>
      <c r="O125" s="70" t="s">
        <v>57</v>
      </c>
      <c r="P125" s="71">
        <v>2.23333333345363</v>
      </c>
      <c r="Q125" s="71" t="b">
        <v>0</v>
      </c>
      <c r="R125" s="71">
        <v>2.23333333345363</v>
      </c>
      <c r="S125" s="56">
        <v>44321.994375</v>
      </c>
      <c r="T125" s="47"/>
      <c r="U125" s="78" t="b">
        <f ca="1" t="shared" si="1"/>
        <v>0</v>
      </c>
    </row>
    <row r="126" s="2" customFormat="1" ht="13.5" customHeight="1" spans="1:21">
      <c r="A126" s="54" t="s">
        <v>58</v>
      </c>
      <c r="B126" s="54" t="s">
        <v>20</v>
      </c>
      <c r="C126" s="49" t="s">
        <v>441</v>
      </c>
      <c r="D126" s="54" t="s">
        <v>12</v>
      </c>
      <c r="E126" s="54"/>
      <c r="F126" s="47">
        <v>39</v>
      </c>
      <c r="G126" s="49" t="s">
        <v>442</v>
      </c>
      <c r="H126" s="56">
        <v>44319.525</v>
      </c>
      <c r="I126" s="56">
        <v>44319.5590277778</v>
      </c>
      <c r="J126" s="56">
        <v>44319.7402777778</v>
      </c>
      <c r="K126" s="49"/>
      <c r="L126" s="69" t="s">
        <v>443</v>
      </c>
      <c r="M126" s="70" t="s">
        <v>142</v>
      </c>
      <c r="N126" s="70" t="s">
        <v>163</v>
      </c>
      <c r="O126" s="70" t="s">
        <v>143</v>
      </c>
      <c r="P126" s="71">
        <v>4.3499999998603</v>
      </c>
      <c r="Q126" s="71" t="b">
        <v>0</v>
      </c>
      <c r="R126" s="71">
        <v>4.3499999998603</v>
      </c>
      <c r="S126" s="56">
        <v>44321.9860069444</v>
      </c>
      <c r="T126" s="47"/>
      <c r="U126" s="78" t="b">
        <f ca="1" t="shared" si="1"/>
        <v>0</v>
      </c>
    </row>
    <row r="127" s="2" customFormat="1" ht="13.5" customHeight="1" spans="1:21">
      <c r="A127" s="54" t="s">
        <v>51</v>
      </c>
      <c r="B127" s="54" t="s">
        <v>17</v>
      </c>
      <c r="C127" s="49" t="s">
        <v>444</v>
      </c>
      <c r="D127" s="54" t="s">
        <v>12</v>
      </c>
      <c r="E127" s="54"/>
      <c r="F127" s="47">
        <v>119</v>
      </c>
      <c r="G127" s="49" t="s">
        <v>445</v>
      </c>
      <c r="H127" s="56">
        <v>44319.5305555556</v>
      </c>
      <c r="I127" s="56">
        <v>44319.5798611111</v>
      </c>
      <c r="J127" s="56">
        <v>44319.65625</v>
      </c>
      <c r="K127" s="49"/>
      <c r="L127" s="69" t="s">
        <v>169</v>
      </c>
      <c r="M127" s="70"/>
      <c r="N127" s="70"/>
      <c r="O127" s="70"/>
      <c r="P127" s="71" t="b">
        <v>0</v>
      </c>
      <c r="Q127" s="71">
        <v>1.83333333337214</v>
      </c>
      <c r="R127" s="71">
        <v>1.83333333337214</v>
      </c>
      <c r="S127" s="56">
        <v>44321.993125</v>
      </c>
      <c r="T127" s="47"/>
      <c r="U127" s="78" t="b">
        <f ca="1" t="shared" si="1"/>
        <v>0</v>
      </c>
    </row>
    <row r="128" s="2" customFormat="1" ht="13.5" customHeight="1" spans="1:21">
      <c r="A128" s="54" t="s">
        <v>58</v>
      </c>
      <c r="B128" s="54" t="s">
        <v>17</v>
      </c>
      <c r="C128" s="49" t="s">
        <v>446</v>
      </c>
      <c r="D128" s="54" t="s">
        <v>12</v>
      </c>
      <c r="E128" s="54">
        <v>1</v>
      </c>
      <c r="F128" s="47">
        <v>5</v>
      </c>
      <c r="G128" s="49" t="s">
        <v>447</v>
      </c>
      <c r="H128" s="56">
        <v>44319.5494907407</v>
      </c>
      <c r="I128" s="56">
        <v>44321.4465277778</v>
      </c>
      <c r="J128" s="56">
        <v>44321.5708333333</v>
      </c>
      <c r="K128" s="49"/>
      <c r="L128" s="69" t="s">
        <v>448</v>
      </c>
      <c r="M128" s="70" t="s">
        <v>90</v>
      </c>
      <c r="N128" s="70" t="s">
        <v>91</v>
      </c>
      <c r="O128" s="70" t="s">
        <v>92</v>
      </c>
      <c r="P128" s="71">
        <v>2.98333333327901</v>
      </c>
      <c r="Q128" s="71" t="b">
        <v>0</v>
      </c>
      <c r="R128" s="71">
        <v>2.98333333327901</v>
      </c>
      <c r="S128" s="56">
        <v>44323.9827546296</v>
      </c>
      <c r="T128" s="47"/>
      <c r="U128" s="78" t="b">
        <f ca="1" t="shared" si="1"/>
        <v>0</v>
      </c>
    </row>
    <row r="129" s="2" customFormat="1" ht="13.5" customHeight="1" spans="1:21">
      <c r="A129" s="54" t="s">
        <v>58</v>
      </c>
      <c r="B129" s="54" t="s">
        <v>16</v>
      </c>
      <c r="C129" s="49" t="s">
        <v>449</v>
      </c>
      <c r="D129" s="54" t="s">
        <v>11</v>
      </c>
      <c r="E129" s="54"/>
      <c r="F129" s="47">
        <v>27</v>
      </c>
      <c r="G129" s="49" t="s">
        <v>450</v>
      </c>
      <c r="H129" s="56">
        <v>44319.5916666667</v>
      </c>
      <c r="I129" s="56">
        <v>44319.6048611111</v>
      </c>
      <c r="J129" s="56">
        <v>44319.6409722222</v>
      </c>
      <c r="K129" s="49"/>
      <c r="L129" s="69" t="s">
        <v>451</v>
      </c>
      <c r="M129" s="70" t="s">
        <v>90</v>
      </c>
      <c r="N129" s="70" t="s">
        <v>163</v>
      </c>
      <c r="O129" s="70" t="s">
        <v>92</v>
      </c>
      <c r="P129" s="71">
        <v>0.866666666697711</v>
      </c>
      <c r="Q129" s="71" t="b">
        <v>0</v>
      </c>
      <c r="R129" s="71">
        <v>0.866666666697711</v>
      </c>
      <c r="S129" s="56">
        <v>44320.9788773148</v>
      </c>
      <c r="T129" s="47"/>
      <c r="U129" s="78" t="b">
        <f ca="1" t="shared" si="1"/>
        <v>0</v>
      </c>
    </row>
    <row r="130" s="2" customFormat="1" ht="13.5" customHeight="1" spans="1:21">
      <c r="A130" s="54" t="s">
        <v>58</v>
      </c>
      <c r="B130" s="54" t="s">
        <v>16</v>
      </c>
      <c r="C130" s="49" t="s">
        <v>452</v>
      </c>
      <c r="D130" s="54" t="s">
        <v>11</v>
      </c>
      <c r="E130" s="54"/>
      <c r="F130" s="47">
        <v>44</v>
      </c>
      <c r="G130" s="49" t="s">
        <v>453</v>
      </c>
      <c r="H130" s="56">
        <v>44319.5951388889</v>
      </c>
      <c r="I130" s="56">
        <v>44319.6048611111</v>
      </c>
      <c r="J130" s="56">
        <v>44319.6416666667</v>
      </c>
      <c r="K130" s="49"/>
      <c r="L130" s="69" t="s">
        <v>451</v>
      </c>
      <c r="M130" s="70" t="s">
        <v>90</v>
      </c>
      <c r="N130" s="70" t="s">
        <v>163</v>
      </c>
      <c r="O130" s="70" t="s">
        <v>92</v>
      </c>
      <c r="P130" s="71">
        <v>0.883333333418705</v>
      </c>
      <c r="Q130" s="71" t="b">
        <v>0</v>
      </c>
      <c r="R130" s="71">
        <v>0.883333333418705</v>
      </c>
      <c r="S130" s="56">
        <v>44320.9788773148</v>
      </c>
      <c r="T130" s="47"/>
      <c r="U130" s="78" t="b">
        <f ca="1" t="shared" ref="U130:U193" si="2">IF(J130="未恢复",(NOW()-I130)*24)</f>
        <v>0</v>
      </c>
    </row>
    <row r="131" s="2" customFormat="1" ht="13.5" customHeight="1" spans="1:21">
      <c r="A131" s="54" t="s">
        <v>58</v>
      </c>
      <c r="B131" s="54" t="s">
        <v>19</v>
      </c>
      <c r="C131" s="49" t="s">
        <v>454</v>
      </c>
      <c r="D131" s="54" t="s">
        <v>12</v>
      </c>
      <c r="E131" s="54"/>
      <c r="F131" s="47">
        <v>31</v>
      </c>
      <c r="G131" s="49" t="s">
        <v>455</v>
      </c>
      <c r="H131" s="56">
        <v>44319.5979166667</v>
      </c>
      <c r="I131" s="56">
        <v>44319.6125</v>
      </c>
      <c r="J131" s="56">
        <v>44320.5152777778</v>
      </c>
      <c r="K131" s="49"/>
      <c r="L131" s="69" t="s">
        <v>456</v>
      </c>
      <c r="M131" s="70" t="s">
        <v>55</v>
      </c>
      <c r="N131" s="70" t="s">
        <v>56</v>
      </c>
      <c r="O131" s="70" t="s">
        <v>63</v>
      </c>
      <c r="P131" s="71">
        <v>21.6666666665697</v>
      </c>
      <c r="Q131" s="71" t="b">
        <v>0</v>
      </c>
      <c r="R131" s="71">
        <v>21.6666666665697</v>
      </c>
      <c r="S131" s="56">
        <v>44321.993125</v>
      </c>
      <c r="T131" s="47"/>
      <c r="U131" s="78" t="b">
        <f ca="1" t="shared" si="2"/>
        <v>0</v>
      </c>
    </row>
    <row r="132" s="2" customFormat="1" ht="13.5" customHeight="1" spans="1:21">
      <c r="A132" s="54" t="s">
        <v>51</v>
      </c>
      <c r="B132" s="54" t="s">
        <v>17</v>
      </c>
      <c r="C132" s="49" t="s">
        <v>457</v>
      </c>
      <c r="D132" s="54" t="s">
        <v>12</v>
      </c>
      <c r="E132" s="54">
        <v>7</v>
      </c>
      <c r="F132" s="47">
        <v>156</v>
      </c>
      <c r="G132" s="49" t="s">
        <v>458</v>
      </c>
      <c r="H132" s="56">
        <v>44319.6284722222</v>
      </c>
      <c r="I132" s="56">
        <v>44319.6493055556</v>
      </c>
      <c r="J132" s="56">
        <v>44322.5022222222</v>
      </c>
      <c r="K132" s="49"/>
      <c r="L132" s="69" t="s">
        <v>459</v>
      </c>
      <c r="M132" s="70" t="s">
        <v>55</v>
      </c>
      <c r="N132" s="70" t="s">
        <v>56</v>
      </c>
      <c r="O132" s="70" t="s">
        <v>63</v>
      </c>
      <c r="P132" s="71" t="b">
        <v>0</v>
      </c>
      <c r="Q132" s="71">
        <v>68.4699999985169</v>
      </c>
      <c r="R132" s="71">
        <v>68.4699999985169</v>
      </c>
      <c r="S132" s="56">
        <v>44323.993125</v>
      </c>
      <c r="T132" s="47"/>
      <c r="U132" s="78" t="b">
        <f ca="1" t="shared" si="2"/>
        <v>0</v>
      </c>
    </row>
    <row r="133" s="2" customFormat="1" ht="13.5" customHeight="1" spans="1:21">
      <c r="A133" s="54" t="s">
        <v>58</v>
      </c>
      <c r="B133" s="54" t="s">
        <v>22</v>
      </c>
      <c r="C133" s="49" t="s">
        <v>460</v>
      </c>
      <c r="D133" s="54" t="s">
        <v>11</v>
      </c>
      <c r="E133" s="54"/>
      <c r="F133" s="47">
        <v>23</v>
      </c>
      <c r="G133" s="49" t="s">
        <v>461</v>
      </c>
      <c r="H133" s="56">
        <v>44319.6388888889</v>
      </c>
      <c r="I133" s="56">
        <v>44319.6770833333</v>
      </c>
      <c r="J133" s="56">
        <v>44320.4222222222</v>
      </c>
      <c r="K133" s="49"/>
      <c r="L133" s="69" t="s">
        <v>462</v>
      </c>
      <c r="M133" s="70" t="s">
        <v>142</v>
      </c>
      <c r="N133" s="70" t="s">
        <v>131</v>
      </c>
      <c r="O133" s="70" t="s">
        <v>143</v>
      </c>
      <c r="P133" s="71">
        <v>17.8833333341754</v>
      </c>
      <c r="Q133" s="71" t="b">
        <v>0</v>
      </c>
      <c r="R133" s="71">
        <v>17.8833333341754</v>
      </c>
      <c r="S133" s="56">
        <v>44320.9788773148</v>
      </c>
      <c r="T133" s="47"/>
      <c r="U133" s="78" t="b">
        <f ca="1" t="shared" si="2"/>
        <v>0</v>
      </c>
    </row>
    <row r="134" s="2" customFormat="1" ht="13.5" customHeight="1" spans="1:21">
      <c r="A134" s="54" t="s">
        <v>58</v>
      </c>
      <c r="B134" s="54" t="s">
        <v>18</v>
      </c>
      <c r="C134" s="49" t="s">
        <v>463</v>
      </c>
      <c r="D134" s="54" t="s">
        <v>12</v>
      </c>
      <c r="E134" s="54"/>
      <c r="F134" s="47">
        <v>29</v>
      </c>
      <c r="G134" s="49" t="s">
        <v>464</v>
      </c>
      <c r="H134" s="63">
        <v>44319.6883449074</v>
      </c>
      <c r="I134" s="56">
        <v>44319.7</v>
      </c>
      <c r="J134" s="56">
        <v>44320.6826388889</v>
      </c>
      <c r="K134" s="49"/>
      <c r="L134" s="69" t="s">
        <v>465</v>
      </c>
      <c r="M134" s="70" t="s">
        <v>90</v>
      </c>
      <c r="N134" s="70" t="s">
        <v>91</v>
      </c>
      <c r="O134" s="70" t="s">
        <v>109</v>
      </c>
      <c r="P134" s="71">
        <v>23.5833333333721</v>
      </c>
      <c r="Q134" s="71" t="b">
        <v>0</v>
      </c>
      <c r="R134" s="71">
        <v>23.5833333333721</v>
      </c>
      <c r="S134" s="56">
        <v>44320.9788773148</v>
      </c>
      <c r="T134" s="47"/>
      <c r="U134" s="78" t="b">
        <f ca="1" t="shared" si="2"/>
        <v>0</v>
      </c>
    </row>
    <row r="135" s="2" customFormat="1" ht="13.5" customHeight="1" spans="1:21">
      <c r="A135" s="54" t="s">
        <v>58</v>
      </c>
      <c r="B135" s="54" t="s">
        <v>19</v>
      </c>
      <c r="C135" s="49" t="s">
        <v>466</v>
      </c>
      <c r="D135" s="54" t="s">
        <v>12</v>
      </c>
      <c r="E135" s="54"/>
      <c r="F135" s="47">
        <v>22</v>
      </c>
      <c r="G135" s="49" t="s">
        <v>467</v>
      </c>
      <c r="H135" s="56">
        <v>44319.7013888889</v>
      </c>
      <c r="I135" s="56">
        <v>44319.7152777778</v>
      </c>
      <c r="J135" s="56">
        <v>44319.8361111111</v>
      </c>
      <c r="K135" s="49"/>
      <c r="L135" s="69" t="s">
        <v>219</v>
      </c>
      <c r="M135" s="70" t="s">
        <v>219</v>
      </c>
      <c r="N135" s="70" t="s">
        <v>219</v>
      </c>
      <c r="O135" s="70" t="s">
        <v>219</v>
      </c>
      <c r="P135" s="71">
        <v>2.89999999984866</v>
      </c>
      <c r="Q135" s="71" t="b">
        <v>0</v>
      </c>
      <c r="R135" s="71">
        <v>2.89999999984866</v>
      </c>
      <c r="S135" s="56">
        <v>44321.993125</v>
      </c>
      <c r="T135" s="47" t="s">
        <v>383</v>
      </c>
      <c r="U135" s="78" t="b">
        <f ca="1" t="shared" si="2"/>
        <v>0</v>
      </c>
    </row>
    <row r="136" s="2" customFormat="1" ht="13.5" customHeight="1" spans="1:21">
      <c r="A136" s="54" t="s">
        <v>51</v>
      </c>
      <c r="B136" s="54" t="s">
        <v>18</v>
      </c>
      <c r="C136" s="49" t="s">
        <v>468</v>
      </c>
      <c r="D136" s="54" t="s">
        <v>12</v>
      </c>
      <c r="E136" s="54">
        <v>1</v>
      </c>
      <c r="F136" s="47">
        <v>15</v>
      </c>
      <c r="G136" s="49" t="s">
        <v>469</v>
      </c>
      <c r="H136" s="56">
        <v>44319.7314699074</v>
      </c>
      <c r="I136" s="56">
        <v>44320.85625</v>
      </c>
      <c r="J136" s="56">
        <v>44322.6493055556</v>
      </c>
      <c r="K136" s="49"/>
      <c r="L136" s="69" t="s">
        <v>470</v>
      </c>
      <c r="M136" s="70" t="s">
        <v>55</v>
      </c>
      <c r="N136" s="70" t="s">
        <v>72</v>
      </c>
      <c r="O136" s="70" t="s">
        <v>271</v>
      </c>
      <c r="P136" s="71" t="b">
        <v>0</v>
      </c>
      <c r="Q136" s="71">
        <v>43.0333333344315</v>
      </c>
      <c r="R136" s="71">
        <v>43.0333333344315</v>
      </c>
      <c r="S136" s="56">
        <v>44322.965</v>
      </c>
      <c r="T136" s="47"/>
      <c r="U136" s="78" t="b">
        <f ca="1" t="shared" si="2"/>
        <v>0</v>
      </c>
    </row>
    <row r="137" s="2" customFormat="1" ht="13.5" customHeight="1" spans="1:21">
      <c r="A137" s="54" t="s">
        <v>58</v>
      </c>
      <c r="B137" s="54" t="s">
        <v>18</v>
      </c>
      <c r="C137" s="49" t="s">
        <v>471</v>
      </c>
      <c r="D137" s="54" t="s">
        <v>12</v>
      </c>
      <c r="E137" s="54"/>
      <c r="F137" s="47">
        <v>5</v>
      </c>
      <c r="G137" s="49" t="s">
        <v>472</v>
      </c>
      <c r="H137" s="56">
        <v>44319.7341087963</v>
      </c>
      <c r="I137" s="56">
        <v>44319.7465277778</v>
      </c>
      <c r="J137" s="56">
        <v>44320.6888888889</v>
      </c>
      <c r="K137" s="49"/>
      <c r="L137" s="69" t="s">
        <v>473</v>
      </c>
      <c r="M137" s="70" t="s">
        <v>67</v>
      </c>
      <c r="N137" s="70" t="s">
        <v>119</v>
      </c>
      <c r="O137" s="70" t="s">
        <v>57</v>
      </c>
      <c r="P137" s="71">
        <v>22.6166666659992</v>
      </c>
      <c r="Q137" s="71" t="b">
        <v>0</v>
      </c>
      <c r="R137" s="71">
        <v>22.6166666659992</v>
      </c>
      <c r="S137" s="56">
        <v>44320.9788773148</v>
      </c>
      <c r="T137" s="47"/>
      <c r="U137" s="78" t="b">
        <f ca="1" t="shared" si="2"/>
        <v>0</v>
      </c>
    </row>
    <row r="138" s="2" customFormat="1" ht="13.5" customHeight="1" spans="1:21">
      <c r="A138" s="54" t="s">
        <v>51</v>
      </c>
      <c r="B138" s="54" t="s">
        <v>18</v>
      </c>
      <c r="C138" s="49" t="s">
        <v>474</v>
      </c>
      <c r="D138" s="54" t="s">
        <v>12</v>
      </c>
      <c r="E138" s="54">
        <v>3</v>
      </c>
      <c r="F138" s="47">
        <v>59</v>
      </c>
      <c r="G138" s="49" t="s">
        <v>475</v>
      </c>
      <c r="H138" s="56">
        <v>44319.7395833333</v>
      </c>
      <c r="I138" s="56">
        <v>44319.7597222222</v>
      </c>
      <c r="J138" s="56">
        <v>44322.6569444444</v>
      </c>
      <c r="K138" s="49"/>
      <c r="L138" s="83" t="s">
        <v>476</v>
      </c>
      <c r="M138" s="70" t="s">
        <v>55</v>
      </c>
      <c r="N138" s="70" t="s">
        <v>56</v>
      </c>
      <c r="O138" s="70" t="s">
        <v>63</v>
      </c>
      <c r="P138" s="71" t="b">
        <v>0</v>
      </c>
      <c r="Q138" s="71">
        <v>69.5333333328017</v>
      </c>
      <c r="R138" s="71">
        <v>69.5333333328017</v>
      </c>
      <c r="S138" s="56">
        <v>44323.9647453704</v>
      </c>
      <c r="T138" s="47"/>
      <c r="U138" s="78" t="b">
        <f ca="1" t="shared" si="2"/>
        <v>0</v>
      </c>
    </row>
    <row r="139" s="2" customFormat="1" ht="13.5" customHeight="1" spans="1:21">
      <c r="A139" s="54" t="s">
        <v>58</v>
      </c>
      <c r="B139" s="54" t="s">
        <v>22</v>
      </c>
      <c r="C139" s="49" t="s">
        <v>477</v>
      </c>
      <c r="D139" s="54" t="s">
        <v>12</v>
      </c>
      <c r="E139" s="54"/>
      <c r="F139" s="47">
        <v>43</v>
      </c>
      <c r="G139" s="49" t="s">
        <v>478</v>
      </c>
      <c r="H139" s="56">
        <v>44319.754525463</v>
      </c>
      <c r="I139" s="56">
        <v>44319.7722222222</v>
      </c>
      <c r="J139" s="56">
        <v>44320.8291666667</v>
      </c>
      <c r="K139" s="49"/>
      <c r="L139" s="69" t="s">
        <v>479</v>
      </c>
      <c r="M139" s="70" t="s">
        <v>55</v>
      </c>
      <c r="N139" s="70" t="s">
        <v>56</v>
      </c>
      <c r="O139" s="70" t="s">
        <v>63</v>
      </c>
      <c r="P139" s="71">
        <v>25.3666666672798</v>
      </c>
      <c r="Q139" s="71" t="b">
        <v>0</v>
      </c>
      <c r="R139" s="71">
        <v>25.3666666672798</v>
      </c>
      <c r="S139" s="56">
        <v>44321.9784027778</v>
      </c>
      <c r="T139" s="47"/>
      <c r="U139" s="78" t="b">
        <f ca="1" t="shared" si="2"/>
        <v>0</v>
      </c>
    </row>
    <row r="140" s="2" customFormat="1" ht="13.5" customHeight="1" spans="1:21">
      <c r="A140" s="54" t="s">
        <v>58</v>
      </c>
      <c r="B140" s="54" t="s">
        <v>18</v>
      </c>
      <c r="C140" s="49" t="s">
        <v>480</v>
      </c>
      <c r="D140" s="54" t="s">
        <v>12</v>
      </c>
      <c r="E140" s="54"/>
      <c r="F140" s="47">
        <v>37</v>
      </c>
      <c r="G140" s="49" t="s">
        <v>481</v>
      </c>
      <c r="H140" s="56">
        <v>44319.7875</v>
      </c>
      <c r="I140" s="56">
        <v>44319.8013888889</v>
      </c>
      <c r="J140" s="56">
        <v>44320.5194444444</v>
      </c>
      <c r="K140" s="49"/>
      <c r="L140" s="69" t="s">
        <v>482</v>
      </c>
      <c r="M140" s="70" t="s">
        <v>67</v>
      </c>
      <c r="N140" s="70" t="s">
        <v>91</v>
      </c>
      <c r="O140" s="70" t="s">
        <v>57</v>
      </c>
      <c r="P140" s="71">
        <v>17.2333333329298</v>
      </c>
      <c r="Q140" s="71" t="b">
        <v>0</v>
      </c>
      <c r="R140" s="71">
        <v>17.2333333329298</v>
      </c>
      <c r="S140" s="56">
        <v>44321.9641782407</v>
      </c>
      <c r="T140" s="47"/>
      <c r="U140" s="78" t="b">
        <f ca="1" t="shared" si="2"/>
        <v>0</v>
      </c>
    </row>
    <row r="141" s="2" customFormat="1" ht="13.5" customHeight="1" spans="1:21">
      <c r="A141" s="54" t="s">
        <v>51</v>
      </c>
      <c r="B141" s="54" t="s">
        <v>17</v>
      </c>
      <c r="C141" s="49" t="s">
        <v>483</v>
      </c>
      <c r="D141" s="54" t="s">
        <v>12</v>
      </c>
      <c r="E141" s="54">
        <v>1</v>
      </c>
      <c r="F141" s="47">
        <v>50</v>
      </c>
      <c r="G141" s="49" t="s">
        <v>484</v>
      </c>
      <c r="H141" s="56">
        <v>44319.8034722222</v>
      </c>
      <c r="I141" s="56">
        <v>44321.5875</v>
      </c>
      <c r="J141" s="56">
        <v>44322.6576388889</v>
      </c>
      <c r="K141" s="49"/>
      <c r="L141" s="69" t="s">
        <v>485</v>
      </c>
      <c r="M141" s="70" t="s">
        <v>55</v>
      </c>
      <c r="N141" s="70" t="s">
        <v>56</v>
      </c>
      <c r="O141" s="70" t="s">
        <v>63</v>
      </c>
      <c r="P141" s="71" t="b">
        <v>0</v>
      </c>
      <c r="Q141" s="71">
        <v>25.6833333335817</v>
      </c>
      <c r="R141" s="71">
        <v>25.6833333335817</v>
      </c>
      <c r="S141" s="56">
        <v>44323.985162037</v>
      </c>
      <c r="T141" s="47"/>
      <c r="U141" s="78" t="b">
        <f ca="1" t="shared" si="2"/>
        <v>0</v>
      </c>
    </row>
    <row r="142" s="2" customFormat="1" ht="13.5" customHeight="1" spans="1:21">
      <c r="A142" s="54" t="s">
        <v>58</v>
      </c>
      <c r="B142" s="54" t="s">
        <v>18</v>
      </c>
      <c r="C142" s="49" t="s">
        <v>486</v>
      </c>
      <c r="D142" s="54" t="s">
        <v>12</v>
      </c>
      <c r="E142" s="54"/>
      <c r="F142" s="47">
        <v>15</v>
      </c>
      <c r="G142" s="49" t="s">
        <v>487</v>
      </c>
      <c r="H142" s="56">
        <v>44319.9159722222</v>
      </c>
      <c r="I142" s="56">
        <v>44320.3798611111</v>
      </c>
      <c r="J142" s="56">
        <v>44320.4506944444</v>
      </c>
      <c r="K142" s="49"/>
      <c r="L142" s="69" t="s">
        <v>488</v>
      </c>
      <c r="M142" s="70" t="s">
        <v>67</v>
      </c>
      <c r="N142" s="70" t="s">
        <v>86</v>
      </c>
      <c r="O142" s="70" t="s">
        <v>57</v>
      </c>
      <c r="P142" s="71">
        <v>1.69999999995343</v>
      </c>
      <c r="Q142" s="71" t="b">
        <v>0</v>
      </c>
      <c r="R142" s="71">
        <v>1.69999999995343</v>
      </c>
      <c r="S142" s="56">
        <v>44321.9619560185</v>
      </c>
      <c r="T142" s="47"/>
      <c r="U142" s="78" t="b">
        <f ca="1" t="shared" si="2"/>
        <v>0</v>
      </c>
    </row>
    <row r="143" s="2" customFormat="1" ht="13.5" customHeight="1" spans="1:21">
      <c r="A143" s="54" t="s">
        <v>58</v>
      </c>
      <c r="B143" s="54" t="s">
        <v>16</v>
      </c>
      <c r="C143" s="49" t="s">
        <v>489</v>
      </c>
      <c r="D143" s="54" t="s">
        <v>12</v>
      </c>
      <c r="E143" s="54"/>
      <c r="F143" s="47">
        <v>4</v>
      </c>
      <c r="G143" s="49" t="s">
        <v>490</v>
      </c>
      <c r="H143" s="56">
        <v>44319.9996412037</v>
      </c>
      <c r="I143" s="56">
        <v>44320.3754398148</v>
      </c>
      <c r="J143" s="56">
        <v>44320.8340277778</v>
      </c>
      <c r="K143" s="49"/>
      <c r="L143" s="69" t="s">
        <v>491</v>
      </c>
      <c r="M143" s="70" t="s">
        <v>142</v>
      </c>
      <c r="N143" s="70" t="s">
        <v>131</v>
      </c>
      <c r="O143" s="70" t="s">
        <v>143</v>
      </c>
      <c r="P143" s="71">
        <v>11.0061111110263</v>
      </c>
      <c r="Q143" s="71" t="b">
        <v>0</v>
      </c>
      <c r="R143" s="71">
        <v>11.0061111110263</v>
      </c>
      <c r="S143" s="48"/>
      <c r="T143" s="47"/>
      <c r="U143" s="78" t="b">
        <f ca="1" t="shared" si="2"/>
        <v>0</v>
      </c>
    </row>
    <row r="144" s="2" customFormat="1" ht="13.5" customHeight="1" spans="1:21">
      <c r="A144" s="54" t="s">
        <v>58</v>
      </c>
      <c r="B144" s="54" t="s">
        <v>18</v>
      </c>
      <c r="C144" s="49" t="s">
        <v>492</v>
      </c>
      <c r="D144" s="54" t="s">
        <v>12</v>
      </c>
      <c r="E144" s="54"/>
      <c r="F144" s="47">
        <v>39</v>
      </c>
      <c r="G144" s="55" t="s">
        <v>493</v>
      </c>
      <c r="H144" s="56">
        <v>44320.036412037</v>
      </c>
      <c r="I144" s="56">
        <v>44320.3749537037</v>
      </c>
      <c r="J144" s="56">
        <v>44320.6298611111</v>
      </c>
      <c r="K144" s="49"/>
      <c r="L144" s="69" t="s">
        <v>494</v>
      </c>
      <c r="M144" s="70" t="s">
        <v>55</v>
      </c>
      <c r="N144" s="70" t="s">
        <v>62</v>
      </c>
      <c r="O144" s="70" t="s">
        <v>402</v>
      </c>
      <c r="P144" s="71">
        <v>6.11777777789393</v>
      </c>
      <c r="Q144" s="71" t="b">
        <v>0</v>
      </c>
      <c r="R144" s="71">
        <v>6.11777777789393</v>
      </c>
      <c r="S144" s="56">
        <v>44322.9974421296</v>
      </c>
      <c r="T144" s="47"/>
      <c r="U144" s="78" t="b">
        <f ca="1" t="shared" si="2"/>
        <v>0</v>
      </c>
    </row>
    <row r="145" s="2" customFormat="1" ht="13.5" customHeight="1" spans="1:21">
      <c r="A145" s="54" t="s">
        <v>58</v>
      </c>
      <c r="B145" s="54" t="s">
        <v>22</v>
      </c>
      <c r="C145" s="49" t="s">
        <v>495</v>
      </c>
      <c r="D145" s="54" t="s">
        <v>12</v>
      </c>
      <c r="E145" s="54"/>
      <c r="F145" s="47">
        <v>26</v>
      </c>
      <c r="G145" s="49" t="s">
        <v>496</v>
      </c>
      <c r="H145" s="56">
        <v>44320.0708333333</v>
      </c>
      <c r="I145" s="56">
        <v>44320.3652777778</v>
      </c>
      <c r="J145" s="56">
        <v>44321.5548611111</v>
      </c>
      <c r="K145" s="49"/>
      <c r="L145" s="69" t="s">
        <v>497</v>
      </c>
      <c r="M145" s="70" t="s">
        <v>67</v>
      </c>
      <c r="N145" s="70" t="s">
        <v>91</v>
      </c>
      <c r="O145" s="70" t="s">
        <v>57</v>
      </c>
      <c r="P145" s="71">
        <v>28.5499999994645</v>
      </c>
      <c r="Q145" s="71" t="b">
        <v>0</v>
      </c>
      <c r="R145" s="71">
        <v>28.5499999994645</v>
      </c>
      <c r="S145" s="56">
        <v>44321.987650463</v>
      </c>
      <c r="T145" s="47"/>
      <c r="U145" s="78" t="b">
        <f ca="1" t="shared" si="2"/>
        <v>0</v>
      </c>
    </row>
    <row r="146" s="2" customFormat="1" ht="13.5" customHeight="1" spans="1:21">
      <c r="A146" s="54" t="s">
        <v>51</v>
      </c>
      <c r="B146" s="54" t="s">
        <v>22</v>
      </c>
      <c r="C146" s="49" t="s">
        <v>498</v>
      </c>
      <c r="D146" s="54" t="s">
        <v>12</v>
      </c>
      <c r="E146" s="54"/>
      <c r="F146" s="47">
        <v>21</v>
      </c>
      <c r="G146" s="49" t="s">
        <v>499</v>
      </c>
      <c r="H146" s="56">
        <v>44320.2006944444</v>
      </c>
      <c r="I146" s="56">
        <v>44320.5034722222</v>
      </c>
      <c r="J146" s="56">
        <v>44323.666087963</v>
      </c>
      <c r="K146" s="49"/>
      <c r="L146" s="69" t="s">
        <v>500</v>
      </c>
      <c r="M146" s="70" t="s">
        <v>55</v>
      </c>
      <c r="N146" s="70" t="s">
        <v>56</v>
      </c>
      <c r="O146" s="70" t="s">
        <v>63</v>
      </c>
      <c r="P146" s="71" t="b">
        <v>0</v>
      </c>
      <c r="Q146" s="71">
        <v>75.9027777792653</v>
      </c>
      <c r="R146" s="71">
        <v>75.9027777792653</v>
      </c>
      <c r="S146" s="56">
        <v>44323.9914699074</v>
      </c>
      <c r="T146" s="47"/>
      <c r="U146" s="78" t="b">
        <f ca="1" t="shared" si="2"/>
        <v>0</v>
      </c>
    </row>
    <row r="147" s="2" customFormat="1" ht="13.5" customHeight="1" spans="1:21">
      <c r="A147" s="54" t="s">
        <v>51</v>
      </c>
      <c r="B147" s="54" t="s">
        <v>18</v>
      </c>
      <c r="C147" s="49" t="s">
        <v>501</v>
      </c>
      <c r="D147" s="54" t="s">
        <v>12</v>
      </c>
      <c r="E147" s="54"/>
      <c r="F147" s="47">
        <v>8</v>
      </c>
      <c r="G147" s="49" t="s">
        <v>502</v>
      </c>
      <c r="H147" s="56">
        <v>44320.3479166667</v>
      </c>
      <c r="I147" s="56">
        <v>44320.3722222222</v>
      </c>
      <c r="J147" s="56">
        <v>44326.7432407407</v>
      </c>
      <c r="K147" s="49"/>
      <c r="L147" s="48" t="s">
        <v>503</v>
      </c>
      <c r="M147" s="70" t="s">
        <v>142</v>
      </c>
      <c r="N147" s="70" t="s">
        <v>91</v>
      </c>
      <c r="O147" s="70" t="s">
        <v>143</v>
      </c>
      <c r="P147" s="71" t="b">
        <v>0</v>
      </c>
      <c r="Q147" s="71">
        <v>152.904444444983</v>
      </c>
      <c r="R147" s="71">
        <v>152.904444444983</v>
      </c>
      <c r="S147" s="56">
        <v>44328.9630902778</v>
      </c>
      <c r="T147" s="47"/>
      <c r="U147" s="78" t="b">
        <f ca="1" t="shared" si="2"/>
        <v>0</v>
      </c>
    </row>
    <row r="148" s="2" customFormat="1" ht="13.5" customHeight="1" spans="1:21">
      <c r="A148" s="54" t="s">
        <v>58</v>
      </c>
      <c r="B148" s="54" t="s">
        <v>21</v>
      </c>
      <c r="C148" s="49" t="s">
        <v>504</v>
      </c>
      <c r="D148" s="54" t="s">
        <v>12</v>
      </c>
      <c r="E148" s="54"/>
      <c r="F148" s="47">
        <v>36</v>
      </c>
      <c r="G148" s="49" t="s">
        <v>505</v>
      </c>
      <c r="H148" s="56">
        <v>44320.3583333333</v>
      </c>
      <c r="I148" s="56">
        <v>44320.375</v>
      </c>
      <c r="J148" s="56">
        <v>44320.5645833333</v>
      </c>
      <c r="K148" s="49"/>
      <c r="L148" s="69" t="s">
        <v>506</v>
      </c>
      <c r="M148" s="70" t="s">
        <v>67</v>
      </c>
      <c r="N148" s="70" t="s">
        <v>62</v>
      </c>
      <c r="O148" s="70" t="s">
        <v>57</v>
      </c>
      <c r="P148" s="71">
        <v>4.54999999998836</v>
      </c>
      <c r="Q148" s="71" t="b">
        <v>0</v>
      </c>
      <c r="R148" s="71">
        <v>4.54999999998836</v>
      </c>
      <c r="S148" s="56">
        <v>44321.99875</v>
      </c>
      <c r="T148" s="47"/>
      <c r="U148" s="78" t="b">
        <f ca="1" t="shared" si="2"/>
        <v>0</v>
      </c>
    </row>
    <row r="149" s="2" customFormat="1" ht="13.5" customHeight="1" spans="1:21">
      <c r="A149" s="54" t="s">
        <v>58</v>
      </c>
      <c r="B149" s="54" t="s">
        <v>19</v>
      </c>
      <c r="C149" s="49" t="s">
        <v>507</v>
      </c>
      <c r="D149" s="54" t="s">
        <v>12</v>
      </c>
      <c r="E149" s="54"/>
      <c r="F149" s="47">
        <v>21</v>
      </c>
      <c r="G149" s="49" t="s">
        <v>255</v>
      </c>
      <c r="H149" s="56">
        <v>44320.3770833333</v>
      </c>
      <c r="I149" s="56">
        <v>44320.3923611111</v>
      </c>
      <c r="J149" s="56">
        <v>44320.8361111111</v>
      </c>
      <c r="K149" s="49"/>
      <c r="L149" s="69" t="s">
        <v>508</v>
      </c>
      <c r="M149" s="70" t="s">
        <v>67</v>
      </c>
      <c r="N149" s="70" t="s">
        <v>72</v>
      </c>
      <c r="O149" s="70" t="s">
        <v>57</v>
      </c>
      <c r="P149" s="71">
        <v>10.6499999999651</v>
      </c>
      <c r="Q149" s="71" t="b">
        <v>0</v>
      </c>
      <c r="R149" s="71">
        <v>10.6499999999651</v>
      </c>
      <c r="S149" s="56">
        <v>44321.9750347222</v>
      </c>
      <c r="T149" s="47"/>
      <c r="U149" s="78" t="b">
        <f ca="1" t="shared" si="2"/>
        <v>0</v>
      </c>
    </row>
    <row r="150" s="2" customFormat="1" ht="13.5" customHeight="1" spans="1:21">
      <c r="A150" s="54" t="s">
        <v>58</v>
      </c>
      <c r="B150" s="54" t="s">
        <v>20</v>
      </c>
      <c r="C150" s="49" t="s">
        <v>509</v>
      </c>
      <c r="D150" s="54" t="s">
        <v>12</v>
      </c>
      <c r="E150" s="54"/>
      <c r="F150" s="47">
        <v>19</v>
      </c>
      <c r="G150" s="49" t="s">
        <v>510</v>
      </c>
      <c r="H150" s="56">
        <v>44320.4263888889</v>
      </c>
      <c r="I150" s="56">
        <v>44320.4395833333</v>
      </c>
      <c r="J150" s="56">
        <v>44320.8423611111</v>
      </c>
      <c r="K150" s="49"/>
      <c r="L150" s="69" t="s">
        <v>511</v>
      </c>
      <c r="M150" s="70" t="s">
        <v>512</v>
      </c>
      <c r="N150" s="70" t="s">
        <v>512</v>
      </c>
      <c r="O150" s="70" t="s">
        <v>512</v>
      </c>
      <c r="P150" s="71">
        <v>9.66666666674428</v>
      </c>
      <c r="Q150" s="71" t="b">
        <v>0</v>
      </c>
      <c r="R150" s="71">
        <v>9.66666666674428</v>
      </c>
      <c r="S150" s="56">
        <v>44321.9803356481</v>
      </c>
      <c r="T150" s="47"/>
      <c r="U150" s="78" t="b">
        <f ca="1" t="shared" si="2"/>
        <v>0</v>
      </c>
    </row>
    <row r="151" s="2" customFormat="1" ht="13.5" customHeight="1" spans="1:21">
      <c r="A151" s="54" t="s">
        <v>58</v>
      </c>
      <c r="B151" s="54" t="s">
        <v>19</v>
      </c>
      <c r="C151" s="49" t="s">
        <v>513</v>
      </c>
      <c r="D151" s="54" t="s">
        <v>12</v>
      </c>
      <c r="E151" s="54"/>
      <c r="F151" s="47">
        <v>2</v>
      </c>
      <c r="G151" s="49" t="s">
        <v>514</v>
      </c>
      <c r="H151" s="56">
        <v>44320.4520833333</v>
      </c>
      <c r="I151" s="56">
        <v>44320.4736111111</v>
      </c>
      <c r="J151" s="56">
        <v>44320.5875</v>
      </c>
      <c r="K151" s="49"/>
      <c r="L151" s="69" t="s">
        <v>515</v>
      </c>
      <c r="M151" s="70" t="s">
        <v>55</v>
      </c>
      <c r="N151" s="70" t="s">
        <v>62</v>
      </c>
      <c r="O151" s="70" t="s">
        <v>63</v>
      </c>
      <c r="P151" s="71">
        <v>2.73333333333721</v>
      </c>
      <c r="Q151" s="71" t="b">
        <v>0</v>
      </c>
      <c r="R151" s="71">
        <v>2.73333333333721</v>
      </c>
      <c r="S151" s="56">
        <v>44322.9715509259</v>
      </c>
      <c r="T151" s="47"/>
      <c r="U151" s="78" t="b">
        <f ca="1" t="shared" si="2"/>
        <v>0</v>
      </c>
    </row>
    <row r="152" s="2" customFormat="1" ht="13.5" customHeight="1" spans="1:21">
      <c r="A152" s="54" t="s">
        <v>58</v>
      </c>
      <c r="B152" s="54" t="s">
        <v>18</v>
      </c>
      <c r="C152" s="49" t="s">
        <v>516</v>
      </c>
      <c r="D152" s="54" t="s">
        <v>11</v>
      </c>
      <c r="E152" s="54"/>
      <c r="F152" s="47">
        <v>2</v>
      </c>
      <c r="G152" s="49" t="s">
        <v>517</v>
      </c>
      <c r="H152" s="63">
        <v>44320.4787037037</v>
      </c>
      <c r="I152" s="56">
        <v>44320.5277777778</v>
      </c>
      <c r="J152" s="56">
        <v>44322.7604166667</v>
      </c>
      <c r="K152" s="49"/>
      <c r="L152" s="69" t="s">
        <v>518</v>
      </c>
      <c r="M152" s="70" t="s">
        <v>55</v>
      </c>
      <c r="N152" s="70" t="s">
        <v>68</v>
      </c>
      <c r="O152" s="70" t="s">
        <v>63</v>
      </c>
      <c r="P152" s="71">
        <v>53.5833333326736</v>
      </c>
      <c r="Q152" s="71" t="b">
        <v>0</v>
      </c>
      <c r="R152" s="71">
        <v>53.5833333326736</v>
      </c>
      <c r="S152" s="48"/>
      <c r="T152" s="47"/>
      <c r="U152" s="78" t="b">
        <f ca="1" t="shared" si="2"/>
        <v>0</v>
      </c>
    </row>
    <row r="153" s="2" customFormat="1" ht="13.5" customHeight="1" spans="1:21">
      <c r="A153" s="54" t="s">
        <v>51</v>
      </c>
      <c r="B153" s="54" t="s">
        <v>22</v>
      </c>
      <c r="C153" s="49" t="s">
        <v>519</v>
      </c>
      <c r="D153" s="54" t="s">
        <v>12</v>
      </c>
      <c r="E153" s="54">
        <v>1</v>
      </c>
      <c r="F153" s="47">
        <v>16</v>
      </c>
      <c r="G153" s="49" t="s">
        <v>520</v>
      </c>
      <c r="H153" s="56">
        <v>44320.4826388889</v>
      </c>
      <c r="I153" s="56">
        <v>44320.4958333333</v>
      </c>
      <c r="J153" s="56">
        <v>44322.66875</v>
      </c>
      <c r="K153" s="49"/>
      <c r="L153" s="83" t="s">
        <v>521</v>
      </c>
      <c r="M153" s="70" t="s">
        <v>55</v>
      </c>
      <c r="N153" s="70" t="s">
        <v>62</v>
      </c>
      <c r="O153" s="70" t="s">
        <v>63</v>
      </c>
      <c r="P153" s="71" t="b">
        <v>0</v>
      </c>
      <c r="Q153" s="71">
        <v>52.15000000078</v>
      </c>
      <c r="R153" s="71">
        <v>52.15000000078</v>
      </c>
      <c r="S153" s="56">
        <v>44322.9715509259</v>
      </c>
      <c r="T153" s="47"/>
      <c r="U153" s="78" t="b">
        <f ca="1" t="shared" si="2"/>
        <v>0</v>
      </c>
    </row>
    <row r="154" s="2" customFormat="1" ht="13.5" customHeight="1" spans="1:21">
      <c r="A154" s="54" t="s">
        <v>51</v>
      </c>
      <c r="B154" s="54" t="s">
        <v>17</v>
      </c>
      <c r="C154" s="49" t="s">
        <v>522</v>
      </c>
      <c r="D154" s="54" t="s">
        <v>12</v>
      </c>
      <c r="E154" s="54"/>
      <c r="F154" s="47">
        <v>97</v>
      </c>
      <c r="G154" s="49" t="s">
        <v>523</v>
      </c>
      <c r="H154" s="56">
        <v>44320.4830555556</v>
      </c>
      <c r="I154" s="56">
        <v>44320.5161689815</v>
      </c>
      <c r="J154" s="56">
        <v>44321.5097222222</v>
      </c>
      <c r="K154" s="49"/>
      <c r="L154" s="69" t="s">
        <v>524</v>
      </c>
      <c r="M154" s="70" t="s">
        <v>113</v>
      </c>
      <c r="N154" s="70" t="s">
        <v>62</v>
      </c>
      <c r="O154" s="70" t="s">
        <v>147</v>
      </c>
      <c r="P154" s="71" t="b">
        <v>0</v>
      </c>
      <c r="Q154" s="71">
        <v>23.8452777774073</v>
      </c>
      <c r="R154" s="71">
        <v>23.8452777774073</v>
      </c>
      <c r="S154" s="56">
        <v>44322.975462963</v>
      </c>
      <c r="T154" s="47"/>
      <c r="U154" s="78" t="b">
        <f ca="1" t="shared" si="2"/>
        <v>0</v>
      </c>
    </row>
    <row r="155" s="2" customFormat="1" ht="13.5" customHeight="1" spans="1:21">
      <c r="A155" s="54" t="s">
        <v>58</v>
      </c>
      <c r="B155" s="54" t="s">
        <v>20</v>
      </c>
      <c r="C155" s="64" t="s">
        <v>525</v>
      </c>
      <c r="D155" s="54" t="s">
        <v>11</v>
      </c>
      <c r="E155" s="54">
        <v>1</v>
      </c>
      <c r="F155" s="47">
        <v>15</v>
      </c>
      <c r="G155" s="49" t="s">
        <v>526</v>
      </c>
      <c r="H155" s="63">
        <v>44320.5121064815</v>
      </c>
      <c r="I155" s="56">
        <v>44320.5319444444</v>
      </c>
      <c r="J155" s="56">
        <v>44320.85</v>
      </c>
      <c r="K155" s="49"/>
      <c r="L155" s="69" t="s">
        <v>527</v>
      </c>
      <c r="M155" s="70" t="s">
        <v>528</v>
      </c>
      <c r="N155" s="70" t="s">
        <v>91</v>
      </c>
      <c r="O155" s="70" t="s">
        <v>528</v>
      </c>
      <c r="P155" s="71">
        <v>7.63333333324408</v>
      </c>
      <c r="Q155" s="71" t="b">
        <v>0</v>
      </c>
      <c r="R155" s="71">
        <v>7.63333333324408</v>
      </c>
      <c r="S155" s="56">
        <v>44321.9803356481</v>
      </c>
      <c r="T155" s="47"/>
      <c r="U155" s="78" t="b">
        <f ca="1" t="shared" si="2"/>
        <v>0</v>
      </c>
    </row>
    <row r="156" s="2" customFormat="1" ht="13.5" customHeight="1" spans="1:21">
      <c r="A156" s="54" t="s">
        <v>51</v>
      </c>
      <c r="B156" s="54" t="s">
        <v>17</v>
      </c>
      <c r="C156" s="49" t="s">
        <v>529</v>
      </c>
      <c r="D156" s="54" t="s">
        <v>12</v>
      </c>
      <c r="E156" s="54"/>
      <c r="F156" s="47">
        <v>11</v>
      </c>
      <c r="G156" s="49" t="s">
        <v>530</v>
      </c>
      <c r="H156" s="56">
        <v>44320.5159722222</v>
      </c>
      <c r="I156" s="56">
        <v>44320.5465277778</v>
      </c>
      <c r="J156" s="56">
        <v>44321.4201388889</v>
      </c>
      <c r="K156" s="49"/>
      <c r="L156" s="69" t="s">
        <v>531</v>
      </c>
      <c r="M156" s="70" t="s">
        <v>55</v>
      </c>
      <c r="N156" s="70" t="s">
        <v>56</v>
      </c>
      <c r="O156" s="70" t="s">
        <v>532</v>
      </c>
      <c r="P156" s="71" t="b">
        <v>0</v>
      </c>
      <c r="Q156" s="71">
        <v>20.9666666662088</v>
      </c>
      <c r="R156" s="71">
        <v>20.9666666662088</v>
      </c>
      <c r="S156" s="56">
        <v>44322.9803356481</v>
      </c>
      <c r="T156" s="47"/>
      <c r="U156" s="78" t="b">
        <f ca="1" t="shared" si="2"/>
        <v>0</v>
      </c>
    </row>
    <row r="157" s="2" customFormat="1" ht="13.5" customHeight="1" spans="1:21">
      <c r="A157" s="54" t="s">
        <v>58</v>
      </c>
      <c r="B157" s="54" t="s">
        <v>16</v>
      </c>
      <c r="C157" s="64" t="s">
        <v>533</v>
      </c>
      <c r="D157" s="54" t="s">
        <v>12</v>
      </c>
      <c r="E157" s="54"/>
      <c r="F157" s="47">
        <v>8</v>
      </c>
      <c r="G157" s="49" t="s">
        <v>534</v>
      </c>
      <c r="H157" s="56">
        <v>44320.5313773148</v>
      </c>
      <c r="I157" s="56">
        <v>44320.5444444444</v>
      </c>
      <c r="J157" s="56">
        <v>44320.8520833333</v>
      </c>
      <c r="K157" s="49"/>
      <c r="L157" s="69" t="s">
        <v>535</v>
      </c>
      <c r="M157" s="70" t="s">
        <v>55</v>
      </c>
      <c r="N157" s="70" t="s">
        <v>91</v>
      </c>
      <c r="O157" s="70" t="s">
        <v>63</v>
      </c>
      <c r="P157" s="71">
        <v>7.38333333330229</v>
      </c>
      <c r="Q157" s="71" t="b">
        <v>0</v>
      </c>
      <c r="R157" s="71">
        <v>7.38333333330229</v>
      </c>
      <c r="S157" s="56">
        <v>44322.9803356481</v>
      </c>
      <c r="T157" s="47"/>
      <c r="U157" s="78" t="b">
        <f ca="1" t="shared" si="2"/>
        <v>0</v>
      </c>
    </row>
    <row r="158" s="2" customFormat="1" ht="13.5" customHeight="1" spans="1:21">
      <c r="A158" s="54" t="s">
        <v>58</v>
      </c>
      <c r="B158" s="54" t="s">
        <v>18</v>
      </c>
      <c r="C158" s="49" t="s">
        <v>536</v>
      </c>
      <c r="D158" s="54" t="s">
        <v>12</v>
      </c>
      <c r="E158" s="54"/>
      <c r="F158" s="47">
        <v>34</v>
      </c>
      <c r="G158" s="49" t="s">
        <v>537</v>
      </c>
      <c r="H158" s="56">
        <v>44320.5466782407</v>
      </c>
      <c r="I158" s="56">
        <v>44320.5597222222</v>
      </c>
      <c r="J158" s="56">
        <v>44320.65625</v>
      </c>
      <c r="K158" s="49"/>
      <c r="L158" s="69" t="s">
        <v>538</v>
      </c>
      <c r="M158" s="70" t="s">
        <v>67</v>
      </c>
      <c r="N158" s="70" t="s">
        <v>91</v>
      </c>
      <c r="O158" s="70" t="s">
        <v>73</v>
      </c>
      <c r="P158" s="71">
        <v>2.31666666670935</v>
      </c>
      <c r="Q158" s="71" t="b">
        <v>0</v>
      </c>
      <c r="R158" s="71">
        <v>2.31666666670935</v>
      </c>
      <c r="S158" s="56">
        <v>44321.9803356481</v>
      </c>
      <c r="T158" s="47"/>
      <c r="U158" s="78" t="b">
        <f ca="1" t="shared" si="2"/>
        <v>0</v>
      </c>
    </row>
    <row r="159" s="2" customFormat="1" ht="13.5" customHeight="1" spans="1:21">
      <c r="A159" s="54" t="s">
        <v>58</v>
      </c>
      <c r="B159" s="54" t="s">
        <v>21</v>
      </c>
      <c r="C159" s="49" t="s">
        <v>539</v>
      </c>
      <c r="D159" s="54" t="s">
        <v>12</v>
      </c>
      <c r="E159" s="54"/>
      <c r="F159" s="47">
        <v>17</v>
      </c>
      <c r="G159" s="49" t="s">
        <v>540</v>
      </c>
      <c r="H159" s="56">
        <v>44320.5498611111</v>
      </c>
      <c r="I159" s="56">
        <v>44320.5708333333</v>
      </c>
      <c r="J159" s="56">
        <v>44320.64375</v>
      </c>
      <c r="K159" s="49"/>
      <c r="L159" s="69" t="s">
        <v>541</v>
      </c>
      <c r="M159" s="70" t="s">
        <v>67</v>
      </c>
      <c r="N159" s="70" t="s">
        <v>56</v>
      </c>
      <c r="O159" s="70" t="s">
        <v>57</v>
      </c>
      <c r="P159" s="71">
        <v>1.75000000011642</v>
      </c>
      <c r="Q159" s="71" t="b">
        <v>0</v>
      </c>
      <c r="R159" s="71">
        <v>1.75000000011642</v>
      </c>
      <c r="S159" s="56">
        <v>44321.9212962963</v>
      </c>
      <c r="T159" s="47"/>
      <c r="U159" s="78" t="b">
        <f ca="1" t="shared" si="2"/>
        <v>0</v>
      </c>
    </row>
    <row r="160" s="2" customFormat="1" ht="13.5" customHeight="1" spans="1:21">
      <c r="A160" s="54" t="s">
        <v>58</v>
      </c>
      <c r="B160" s="54" t="s">
        <v>18</v>
      </c>
      <c r="C160" s="64" t="s">
        <v>542</v>
      </c>
      <c r="D160" s="54" t="s">
        <v>12</v>
      </c>
      <c r="E160" s="54"/>
      <c r="F160" s="47">
        <v>4</v>
      </c>
      <c r="G160" s="49" t="s">
        <v>543</v>
      </c>
      <c r="H160" s="56">
        <v>44320.5818634259</v>
      </c>
      <c r="I160" s="56">
        <v>44320.6090277778</v>
      </c>
      <c r="J160" s="56">
        <v>44320.8479166667</v>
      </c>
      <c r="K160" s="49"/>
      <c r="L160" s="69" t="s">
        <v>219</v>
      </c>
      <c r="M160" s="70" t="s">
        <v>219</v>
      </c>
      <c r="N160" s="70" t="s">
        <v>219</v>
      </c>
      <c r="O160" s="70" t="s">
        <v>219</v>
      </c>
      <c r="P160" s="71">
        <v>5.73333333333721</v>
      </c>
      <c r="Q160" s="71" t="b">
        <v>0</v>
      </c>
      <c r="R160" s="71">
        <v>5.73333333333721</v>
      </c>
      <c r="S160" s="56">
        <v>44322.975462963</v>
      </c>
      <c r="T160" s="47"/>
      <c r="U160" s="78" t="b">
        <f ca="1" t="shared" si="2"/>
        <v>0</v>
      </c>
    </row>
    <row r="161" s="2" customFormat="1" ht="13.5" customHeight="1" spans="1:21">
      <c r="A161" s="54" t="s">
        <v>58</v>
      </c>
      <c r="B161" s="54" t="s">
        <v>22</v>
      </c>
      <c r="C161" s="49" t="s">
        <v>544</v>
      </c>
      <c r="D161" s="54" t="s">
        <v>12</v>
      </c>
      <c r="E161" s="54"/>
      <c r="F161" s="47">
        <v>7</v>
      </c>
      <c r="G161" s="49" t="s">
        <v>545</v>
      </c>
      <c r="H161" s="56">
        <v>44320.5979166667</v>
      </c>
      <c r="I161" s="56">
        <v>44320.6236111111</v>
      </c>
      <c r="J161" s="56">
        <v>44320.8409722222</v>
      </c>
      <c r="K161" s="49"/>
      <c r="L161" s="69" t="s">
        <v>219</v>
      </c>
      <c r="M161" s="70" t="s">
        <v>219</v>
      </c>
      <c r="N161" s="70" t="s">
        <v>219</v>
      </c>
      <c r="O161" s="70" t="s">
        <v>219</v>
      </c>
      <c r="P161" s="71">
        <v>5.21666666655801</v>
      </c>
      <c r="Q161" s="71" t="b">
        <v>0</v>
      </c>
      <c r="R161" s="71">
        <v>5.21666666655801</v>
      </c>
      <c r="S161" s="56">
        <v>44322.9969560185</v>
      </c>
      <c r="T161" s="47"/>
      <c r="U161" s="78" t="b">
        <f ca="1" t="shared" si="2"/>
        <v>0</v>
      </c>
    </row>
    <row r="162" s="2" customFormat="1" ht="13.5" customHeight="1" spans="1:21">
      <c r="A162" s="54" t="s">
        <v>51</v>
      </c>
      <c r="B162" s="54" t="s">
        <v>16</v>
      </c>
      <c r="C162" s="49" t="s">
        <v>546</v>
      </c>
      <c r="D162" s="54" t="s">
        <v>12</v>
      </c>
      <c r="E162" s="54"/>
      <c r="F162" s="47">
        <v>12</v>
      </c>
      <c r="G162" s="49" t="s">
        <v>547</v>
      </c>
      <c r="H162" s="56">
        <v>44320.608125</v>
      </c>
      <c r="I162" s="56">
        <v>44320.7527893518</v>
      </c>
      <c r="J162" s="56">
        <v>44321.6909722222</v>
      </c>
      <c r="K162" s="49"/>
      <c r="L162" s="69" t="s">
        <v>548</v>
      </c>
      <c r="M162" s="70" t="s">
        <v>55</v>
      </c>
      <c r="N162" s="70" t="s">
        <v>131</v>
      </c>
      <c r="O162" s="70" t="s">
        <v>63</v>
      </c>
      <c r="P162" s="71" t="b">
        <v>0</v>
      </c>
      <c r="Q162" s="71">
        <v>22.5163888901006</v>
      </c>
      <c r="R162" s="71">
        <v>22.5163888901006</v>
      </c>
      <c r="S162" s="56">
        <v>44322.965</v>
      </c>
      <c r="T162" s="47"/>
      <c r="U162" s="78" t="b">
        <f ca="1" t="shared" si="2"/>
        <v>0</v>
      </c>
    </row>
    <row r="163" s="2" customFormat="1" ht="13.5" customHeight="1" spans="1:21">
      <c r="A163" s="54" t="s">
        <v>58</v>
      </c>
      <c r="B163" s="54" t="s">
        <v>22</v>
      </c>
      <c r="C163" s="49" t="s">
        <v>549</v>
      </c>
      <c r="D163" s="54" t="s">
        <v>12</v>
      </c>
      <c r="E163" s="54"/>
      <c r="F163" s="47">
        <v>12</v>
      </c>
      <c r="G163" s="49" t="s">
        <v>550</v>
      </c>
      <c r="H163" s="56">
        <v>44320.6083333333</v>
      </c>
      <c r="I163" s="56">
        <v>44320.6652777778</v>
      </c>
      <c r="J163" s="56">
        <v>44321.6909722222</v>
      </c>
      <c r="K163" s="49"/>
      <c r="L163" s="69" t="s">
        <v>551</v>
      </c>
      <c r="M163" s="70" t="s">
        <v>67</v>
      </c>
      <c r="N163" s="70" t="s">
        <v>72</v>
      </c>
      <c r="O163" s="70" t="s">
        <v>57</v>
      </c>
      <c r="P163" s="71">
        <v>24.6166666660574</v>
      </c>
      <c r="Q163" s="71" t="b">
        <v>0</v>
      </c>
      <c r="R163" s="71">
        <v>24.6166666660574</v>
      </c>
      <c r="S163" s="56">
        <v>44322.9977083333</v>
      </c>
      <c r="T163" s="47"/>
      <c r="U163" s="78" t="b">
        <f ca="1" t="shared" si="2"/>
        <v>0</v>
      </c>
    </row>
    <row r="164" s="2" customFormat="1" ht="13.5" customHeight="1" spans="1:21">
      <c r="A164" s="54" t="s">
        <v>51</v>
      </c>
      <c r="B164" s="54" t="s">
        <v>16</v>
      </c>
      <c r="C164" s="49" t="s">
        <v>552</v>
      </c>
      <c r="D164" s="54" t="s">
        <v>12</v>
      </c>
      <c r="E164" s="54">
        <v>1</v>
      </c>
      <c r="F164" s="47">
        <v>3</v>
      </c>
      <c r="G164" s="49" t="s">
        <v>553</v>
      </c>
      <c r="H164" s="56">
        <v>44320.6132175926</v>
      </c>
      <c r="I164" s="56">
        <v>44320.7531944444</v>
      </c>
      <c r="J164" s="56">
        <v>44321.6701388889</v>
      </c>
      <c r="K164" s="49"/>
      <c r="L164" s="69" t="s">
        <v>554</v>
      </c>
      <c r="M164" s="70" t="s">
        <v>90</v>
      </c>
      <c r="N164" s="70" t="s">
        <v>91</v>
      </c>
      <c r="O164" s="70" t="s">
        <v>92</v>
      </c>
      <c r="P164" s="71" t="b">
        <v>0</v>
      </c>
      <c r="Q164" s="71">
        <v>22.0066666678176</v>
      </c>
      <c r="R164" s="71">
        <v>22.0066666678176</v>
      </c>
      <c r="S164" s="48"/>
      <c r="T164" s="47"/>
      <c r="U164" s="78" t="b">
        <f ca="1" t="shared" si="2"/>
        <v>0</v>
      </c>
    </row>
    <row r="165" s="2" customFormat="1" ht="13.5" customHeight="1" spans="1:21">
      <c r="A165" s="54" t="s">
        <v>51</v>
      </c>
      <c r="B165" s="54" t="s">
        <v>22</v>
      </c>
      <c r="C165" s="49" t="s">
        <v>555</v>
      </c>
      <c r="D165" s="54" t="s">
        <v>12</v>
      </c>
      <c r="E165" s="54"/>
      <c r="F165" s="47">
        <v>38</v>
      </c>
      <c r="G165" s="49" t="s">
        <v>556</v>
      </c>
      <c r="H165" s="56">
        <v>44320.6173611111</v>
      </c>
      <c r="I165" s="56">
        <v>44320.6597222222</v>
      </c>
      <c r="J165" s="56">
        <v>44321.7993055556</v>
      </c>
      <c r="K165" s="49"/>
      <c r="L165" s="69" t="s">
        <v>557</v>
      </c>
      <c r="M165" s="70" t="s">
        <v>113</v>
      </c>
      <c r="N165" s="70" t="s">
        <v>56</v>
      </c>
      <c r="O165" s="70" t="s">
        <v>57</v>
      </c>
      <c r="P165" s="71" t="b">
        <v>0</v>
      </c>
      <c r="Q165" s="71">
        <v>27.350000000617</v>
      </c>
      <c r="R165" s="71">
        <v>27.350000000617</v>
      </c>
      <c r="S165" s="56">
        <v>44322.9969560185</v>
      </c>
      <c r="T165" s="47"/>
      <c r="U165" s="78" t="b">
        <f ca="1" t="shared" si="2"/>
        <v>0</v>
      </c>
    </row>
    <row r="166" s="2" customFormat="1" ht="13.5" customHeight="1" spans="1:21">
      <c r="A166" s="54" t="s">
        <v>58</v>
      </c>
      <c r="B166" s="54" t="s">
        <v>18</v>
      </c>
      <c r="C166" s="49" t="s">
        <v>558</v>
      </c>
      <c r="D166" s="54" t="s">
        <v>11</v>
      </c>
      <c r="E166" s="54"/>
      <c r="F166" s="47">
        <v>37</v>
      </c>
      <c r="G166" s="55" t="s">
        <v>559</v>
      </c>
      <c r="H166" s="56">
        <v>44320.6387384259</v>
      </c>
      <c r="I166" s="56">
        <v>44320.6644791667</v>
      </c>
      <c r="J166" s="56">
        <v>44320.7583333333</v>
      </c>
      <c r="K166" s="49"/>
      <c r="L166" s="69" t="s">
        <v>560</v>
      </c>
      <c r="M166" s="70" t="s">
        <v>67</v>
      </c>
      <c r="N166" s="70" t="s">
        <v>68</v>
      </c>
      <c r="O166" s="70" t="s">
        <v>57</v>
      </c>
      <c r="P166" s="71">
        <v>2.25249999988591</v>
      </c>
      <c r="Q166" s="71" t="b">
        <v>0</v>
      </c>
      <c r="R166" s="71">
        <v>2.25249999988591</v>
      </c>
      <c r="S166" s="56">
        <v>44322.9720717593</v>
      </c>
      <c r="T166" s="47"/>
      <c r="U166" s="78" t="b">
        <f ca="1" t="shared" si="2"/>
        <v>0</v>
      </c>
    </row>
    <row r="167" s="2" customFormat="1" ht="13.5" customHeight="1" spans="1:21">
      <c r="A167" s="54" t="s">
        <v>58</v>
      </c>
      <c r="B167" s="54" t="s">
        <v>21</v>
      </c>
      <c r="C167" s="49" t="s">
        <v>561</v>
      </c>
      <c r="D167" s="54" t="s">
        <v>11</v>
      </c>
      <c r="E167" s="54"/>
      <c r="F167" s="47">
        <v>20</v>
      </c>
      <c r="G167" s="80" t="s">
        <v>562</v>
      </c>
      <c r="H167" s="63">
        <v>44320.6492013889</v>
      </c>
      <c r="I167" s="56">
        <v>44320.6965277778</v>
      </c>
      <c r="J167" s="56">
        <v>44321.4982175926</v>
      </c>
      <c r="K167" s="49"/>
      <c r="L167" s="69" t="s">
        <v>92</v>
      </c>
      <c r="M167" s="70" t="s">
        <v>90</v>
      </c>
      <c r="N167" s="70" t="s">
        <v>131</v>
      </c>
      <c r="O167" s="70" t="s">
        <v>92</v>
      </c>
      <c r="P167" s="71">
        <v>19.2405555549776</v>
      </c>
      <c r="Q167" s="71" t="b">
        <v>0</v>
      </c>
      <c r="R167" s="71">
        <v>19.2405555549776</v>
      </c>
      <c r="S167" s="56">
        <v>44322.962962963</v>
      </c>
      <c r="T167" s="47"/>
      <c r="U167" s="78" t="b">
        <f ca="1" t="shared" si="2"/>
        <v>0</v>
      </c>
    </row>
    <row r="168" s="2" customFormat="1" ht="13.5" customHeight="1" spans="1:21">
      <c r="A168" s="54" t="s">
        <v>58</v>
      </c>
      <c r="B168" s="54" t="s">
        <v>21</v>
      </c>
      <c r="C168" s="49" t="s">
        <v>539</v>
      </c>
      <c r="D168" s="54" t="s">
        <v>11</v>
      </c>
      <c r="E168" s="54"/>
      <c r="F168" s="47">
        <v>17</v>
      </c>
      <c r="G168" s="55" t="s">
        <v>563</v>
      </c>
      <c r="H168" s="56">
        <v>44320.6604166667</v>
      </c>
      <c r="I168" s="56">
        <v>44320.7048611111</v>
      </c>
      <c r="J168" s="56">
        <v>44322.8305555556</v>
      </c>
      <c r="K168" s="49"/>
      <c r="L168" s="63" t="s">
        <v>564</v>
      </c>
      <c r="M168" s="70" t="s">
        <v>219</v>
      </c>
      <c r="N168" s="70" t="s">
        <v>219</v>
      </c>
      <c r="O168" s="70" t="s">
        <v>219</v>
      </c>
      <c r="P168" s="71">
        <v>51.0166666668956</v>
      </c>
      <c r="Q168" s="71" t="b">
        <v>0</v>
      </c>
      <c r="R168" s="71">
        <v>51.0166666668956</v>
      </c>
      <c r="S168" s="56">
        <v>44323.962962963</v>
      </c>
      <c r="T168" s="47" t="s">
        <v>383</v>
      </c>
      <c r="U168" s="78" t="b">
        <f ca="1" t="shared" si="2"/>
        <v>0</v>
      </c>
    </row>
    <row r="169" s="2" customFormat="1" ht="13.5" customHeight="1" spans="1:21">
      <c r="A169" s="54" t="s">
        <v>58</v>
      </c>
      <c r="B169" s="54" t="s">
        <v>20</v>
      </c>
      <c r="C169" s="49" t="s">
        <v>565</v>
      </c>
      <c r="D169" s="54" t="s">
        <v>11</v>
      </c>
      <c r="E169" s="54"/>
      <c r="F169" s="47">
        <v>5</v>
      </c>
      <c r="G169" s="49" t="s">
        <v>566</v>
      </c>
      <c r="H169" s="56">
        <v>44320.6680555556</v>
      </c>
      <c r="I169" s="56">
        <v>44320.6993055556</v>
      </c>
      <c r="J169" s="56">
        <v>44320.8118055556</v>
      </c>
      <c r="K169" s="49"/>
      <c r="L169" s="69" t="s">
        <v>567</v>
      </c>
      <c r="M169" s="70" t="s">
        <v>142</v>
      </c>
      <c r="N169" s="70" t="s">
        <v>131</v>
      </c>
      <c r="O169" s="70" t="s">
        <v>143</v>
      </c>
      <c r="P169" s="71">
        <v>2.69999999989523</v>
      </c>
      <c r="Q169" s="71" t="b">
        <v>0</v>
      </c>
      <c r="R169" s="71">
        <v>2.69999999989523</v>
      </c>
      <c r="S169" s="56">
        <v>44322.962962963</v>
      </c>
      <c r="T169" s="47"/>
      <c r="U169" s="78" t="b">
        <f ca="1" t="shared" si="2"/>
        <v>0</v>
      </c>
    </row>
    <row r="170" s="12" customFormat="1" ht="13.5" customHeight="1" spans="1:21">
      <c r="A170" s="54" t="s">
        <v>58</v>
      </c>
      <c r="B170" s="54" t="s">
        <v>20</v>
      </c>
      <c r="C170" s="49" t="s">
        <v>568</v>
      </c>
      <c r="D170" s="54" t="s">
        <v>11</v>
      </c>
      <c r="E170" s="54"/>
      <c r="F170" s="47">
        <v>5</v>
      </c>
      <c r="G170" s="49" t="s">
        <v>569</v>
      </c>
      <c r="H170" s="56">
        <v>44320.6729166667</v>
      </c>
      <c r="I170" s="56">
        <v>44320.6965277778</v>
      </c>
      <c r="J170" s="56">
        <v>44320.7722222222</v>
      </c>
      <c r="K170" s="49"/>
      <c r="L170" s="69" t="s">
        <v>570</v>
      </c>
      <c r="M170" s="70" t="s">
        <v>67</v>
      </c>
      <c r="N170" s="70" t="s">
        <v>323</v>
      </c>
      <c r="O170" s="70" t="s">
        <v>57</v>
      </c>
      <c r="P170" s="71">
        <v>1.81666666665114</v>
      </c>
      <c r="Q170" s="71" t="b">
        <v>0</v>
      </c>
      <c r="R170" s="71">
        <v>1.81666666665114</v>
      </c>
      <c r="S170" s="56">
        <v>44322.962962963</v>
      </c>
      <c r="T170" s="47"/>
      <c r="U170" s="78" t="b">
        <f ca="1" t="shared" si="2"/>
        <v>0</v>
      </c>
    </row>
    <row r="171" s="12" customFormat="1" ht="13.5" customHeight="1" spans="1:21">
      <c r="A171" s="54" t="s">
        <v>51</v>
      </c>
      <c r="B171" s="54" t="s">
        <v>22</v>
      </c>
      <c r="C171" s="64" t="s">
        <v>571</v>
      </c>
      <c r="D171" s="54" t="s">
        <v>12</v>
      </c>
      <c r="E171" s="54"/>
      <c r="F171" s="47">
        <v>96</v>
      </c>
      <c r="G171" s="49" t="s">
        <v>572</v>
      </c>
      <c r="H171" s="56">
        <v>44320.6874421296</v>
      </c>
      <c r="I171" s="56">
        <v>44320.7027777778</v>
      </c>
      <c r="J171" s="56">
        <v>44321.6895833333</v>
      </c>
      <c r="K171" s="49"/>
      <c r="L171" s="69" t="s">
        <v>573</v>
      </c>
      <c r="M171" s="70" t="s">
        <v>55</v>
      </c>
      <c r="N171" s="70" t="s">
        <v>56</v>
      </c>
      <c r="O171" s="70" t="s">
        <v>109</v>
      </c>
      <c r="P171" s="71" t="b">
        <v>0</v>
      </c>
      <c r="Q171" s="71">
        <v>23.683333332825</v>
      </c>
      <c r="R171" s="71">
        <v>23.683333332825</v>
      </c>
      <c r="S171" s="56">
        <v>44322.962962963</v>
      </c>
      <c r="T171" s="47"/>
      <c r="U171" s="78" t="b">
        <f ca="1" t="shared" si="2"/>
        <v>0</v>
      </c>
    </row>
    <row r="172" s="12" customFormat="1" ht="13.5" customHeight="1" spans="1:21">
      <c r="A172" s="54" t="s">
        <v>58</v>
      </c>
      <c r="B172" s="54" t="s">
        <v>19</v>
      </c>
      <c r="C172" s="49" t="s">
        <v>574</v>
      </c>
      <c r="D172" s="54" t="s">
        <v>12</v>
      </c>
      <c r="E172" s="54">
        <v>1</v>
      </c>
      <c r="F172" s="47">
        <v>5</v>
      </c>
      <c r="G172" s="49" t="s">
        <v>575</v>
      </c>
      <c r="H172" s="56">
        <v>44320.693587963</v>
      </c>
      <c r="I172" s="56">
        <v>44320.7173611111</v>
      </c>
      <c r="J172" s="56">
        <v>44322.5965277778</v>
      </c>
      <c r="K172" s="49"/>
      <c r="L172" s="69" t="s">
        <v>576</v>
      </c>
      <c r="M172" s="70" t="s">
        <v>55</v>
      </c>
      <c r="N172" s="70" t="s">
        <v>86</v>
      </c>
      <c r="O172" s="70" t="s">
        <v>63</v>
      </c>
      <c r="P172" s="71">
        <v>45.1000000008498</v>
      </c>
      <c r="Q172" s="71" t="b">
        <v>0</v>
      </c>
      <c r="R172" s="71">
        <v>45.1000000008498</v>
      </c>
      <c r="S172" s="56">
        <v>44322.9977083333</v>
      </c>
      <c r="T172" s="47"/>
      <c r="U172" s="78" t="b">
        <f ca="1" t="shared" si="2"/>
        <v>0</v>
      </c>
    </row>
    <row r="173" s="12" customFormat="1" ht="13.5" customHeight="1" spans="1:21">
      <c r="A173" s="54" t="s">
        <v>58</v>
      </c>
      <c r="B173" s="54" t="s">
        <v>17</v>
      </c>
      <c r="C173" s="64" t="s">
        <v>577</v>
      </c>
      <c r="D173" s="54" t="s">
        <v>12</v>
      </c>
      <c r="E173" s="54"/>
      <c r="F173" s="47">
        <v>3</v>
      </c>
      <c r="G173" s="49" t="s">
        <v>578</v>
      </c>
      <c r="H173" s="56">
        <v>44320.7248611111</v>
      </c>
      <c r="I173" s="56">
        <v>44320.7548611111</v>
      </c>
      <c r="J173" s="56">
        <v>44320.8340277778</v>
      </c>
      <c r="K173" s="49"/>
      <c r="L173" s="69" t="s">
        <v>431</v>
      </c>
      <c r="M173" s="70"/>
      <c r="N173" s="70"/>
      <c r="O173" s="70"/>
      <c r="P173" s="71">
        <v>1.89999999990687</v>
      </c>
      <c r="Q173" s="71" t="b">
        <v>0</v>
      </c>
      <c r="R173" s="71">
        <v>1.89999999990687</v>
      </c>
      <c r="S173" s="56"/>
      <c r="T173" s="47"/>
      <c r="U173" s="78" t="b">
        <f ca="1" t="shared" si="2"/>
        <v>0</v>
      </c>
    </row>
    <row r="174" s="12" customFormat="1" ht="13.5" customHeight="1" spans="1:21">
      <c r="A174" s="54" t="s">
        <v>58</v>
      </c>
      <c r="B174" s="54" t="s">
        <v>17</v>
      </c>
      <c r="C174" s="49" t="s">
        <v>579</v>
      </c>
      <c r="D174" s="54" t="s">
        <v>12</v>
      </c>
      <c r="E174" s="54">
        <v>2</v>
      </c>
      <c r="F174" s="47">
        <v>42</v>
      </c>
      <c r="G174" s="49" t="s">
        <v>580</v>
      </c>
      <c r="H174" s="56">
        <v>44320.7583564815</v>
      </c>
      <c r="I174" s="56">
        <v>44321.4465277778</v>
      </c>
      <c r="J174" s="56">
        <v>44322.4027777778</v>
      </c>
      <c r="K174" s="49"/>
      <c r="L174" s="69" t="s">
        <v>581</v>
      </c>
      <c r="M174" s="70" t="s">
        <v>67</v>
      </c>
      <c r="N174" s="70" t="s">
        <v>91</v>
      </c>
      <c r="O174" s="70" t="s">
        <v>582</v>
      </c>
      <c r="P174" s="71">
        <v>22.9500000000698</v>
      </c>
      <c r="Q174" s="71" t="b">
        <v>0</v>
      </c>
      <c r="R174" s="71">
        <v>22.9500000000698</v>
      </c>
      <c r="S174" s="56">
        <v>44323.9827546296</v>
      </c>
      <c r="T174" s="47"/>
      <c r="U174" s="78" t="b">
        <f ca="1" t="shared" si="2"/>
        <v>0</v>
      </c>
    </row>
    <row r="175" s="12" customFormat="1" ht="13.5" customHeight="1" spans="1:21">
      <c r="A175" s="54" t="s">
        <v>58</v>
      </c>
      <c r="B175" s="54" t="s">
        <v>18</v>
      </c>
      <c r="C175" s="64" t="s">
        <v>583</v>
      </c>
      <c r="D175" s="54" t="s">
        <v>12</v>
      </c>
      <c r="E175" s="54"/>
      <c r="F175" s="47">
        <v>10</v>
      </c>
      <c r="G175" s="49" t="s">
        <v>584</v>
      </c>
      <c r="H175" s="56">
        <v>44320.7681134259</v>
      </c>
      <c r="I175" s="56">
        <v>44320.7777777778</v>
      </c>
      <c r="J175" s="56">
        <v>44322.6</v>
      </c>
      <c r="K175" s="49"/>
      <c r="L175" s="69" t="s">
        <v>585</v>
      </c>
      <c r="M175" s="70"/>
      <c r="N175" s="70"/>
      <c r="O175" s="70"/>
      <c r="P175" s="71">
        <v>43.7333333326969</v>
      </c>
      <c r="Q175" s="71" t="b">
        <v>0</v>
      </c>
      <c r="R175" s="71">
        <v>43.7333333326969</v>
      </c>
      <c r="S175" s="56">
        <v>44322.965</v>
      </c>
      <c r="T175" s="47"/>
      <c r="U175" s="78" t="b">
        <f ca="1" t="shared" si="2"/>
        <v>0</v>
      </c>
    </row>
    <row r="176" s="12" customFormat="1" ht="13.5" customHeight="1" spans="1:21">
      <c r="A176" s="54" t="s">
        <v>58</v>
      </c>
      <c r="B176" s="54" t="s">
        <v>17</v>
      </c>
      <c r="C176" s="64" t="s">
        <v>586</v>
      </c>
      <c r="D176" s="54" t="s">
        <v>12</v>
      </c>
      <c r="E176" s="54"/>
      <c r="F176" s="47">
        <v>48</v>
      </c>
      <c r="G176" s="49" t="s">
        <v>587</v>
      </c>
      <c r="H176" s="63">
        <v>44320.8278819444</v>
      </c>
      <c r="I176" s="56">
        <v>44320.8590277778</v>
      </c>
      <c r="J176" s="56">
        <v>44321.63125</v>
      </c>
      <c r="K176" s="49"/>
      <c r="L176" s="69" t="s">
        <v>588</v>
      </c>
      <c r="M176" s="70" t="s">
        <v>67</v>
      </c>
      <c r="N176" s="70" t="s">
        <v>86</v>
      </c>
      <c r="O176" s="70" t="s">
        <v>57</v>
      </c>
      <c r="P176" s="71">
        <v>18.5333333328017</v>
      </c>
      <c r="Q176" s="71" t="b">
        <v>0</v>
      </c>
      <c r="R176" s="71">
        <v>18.5333333328017</v>
      </c>
      <c r="S176" s="56">
        <v>44322.965</v>
      </c>
      <c r="T176" s="47"/>
      <c r="U176" s="78" t="b">
        <f ca="1" t="shared" si="2"/>
        <v>0</v>
      </c>
    </row>
    <row r="177" s="12" customFormat="1" ht="13.5" customHeight="1" spans="1:21">
      <c r="A177" s="54" t="s">
        <v>58</v>
      </c>
      <c r="B177" s="54" t="s">
        <v>17</v>
      </c>
      <c r="C177" s="49" t="s">
        <v>589</v>
      </c>
      <c r="D177" s="54" t="s">
        <v>12</v>
      </c>
      <c r="E177" s="54"/>
      <c r="F177" s="81" t="s">
        <v>590</v>
      </c>
      <c r="G177" s="49" t="s">
        <v>591</v>
      </c>
      <c r="H177" s="63">
        <v>44320.8507986111</v>
      </c>
      <c r="I177" s="56">
        <v>44320.86875</v>
      </c>
      <c r="J177" s="56">
        <v>44321.6215277778</v>
      </c>
      <c r="K177" s="49"/>
      <c r="L177" s="69" t="s">
        <v>592</v>
      </c>
      <c r="M177" s="70" t="s">
        <v>67</v>
      </c>
      <c r="N177" s="70" t="s">
        <v>72</v>
      </c>
      <c r="O177" s="70" t="s">
        <v>57</v>
      </c>
      <c r="P177" s="71">
        <v>18.0666666667094</v>
      </c>
      <c r="Q177" s="71" t="b">
        <v>0</v>
      </c>
      <c r="R177" s="71">
        <v>18.0666666667094</v>
      </c>
      <c r="S177" s="56">
        <v>44322.965</v>
      </c>
      <c r="T177" s="47"/>
      <c r="U177" s="78" t="b">
        <f ca="1" t="shared" si="2"/>
        <v>0</v>
      </c>
    </row>
    <row r="178" s="12" customFormat="1" ht="13.5" customHeight="1" spans="1:21">
      <c r="A178" s="54" t="s">
        <v>51</v>
      </c>
      <c r="B178" s="54" t="s">
        <v>16</v>
      </c>
      <c r="C178" s="49" t="s">
        <v>593</v>
      </c>
      <c r="D178" s="54" t="s">
        <v>12</v>
      </c>
      <c r="E178" s="54"/>
      <c r="F178" s="47">
        <v>19</v>
      </c>
      <c r="G178" s="49" t="s">
        <v>594</v>
      </c>
      <c r="H178" s="56">
        <v>44320.9250578704</v>
      </c>
      <c r="I178" s="56">
        <v>44321.6895833333</v>
      </c>
      <c r="J178" s="56">
        <v>44322.5868055556</v>
      </c>
      <c r="K178" s="49"/>
      <c r="L178" s="69" t="s">
        <v>595</v>
      </c>
      <c r="M178" s="70" t="s">
        <v>67</v>
      </c>
      <c r="N178" s="70" t="s">
        <v>72</v>
      </c>
      <c r="O178" s="70" t="s">
        <v>57</v>
      </c>
      <c r="P178" s="71" t="b">
        <v>0</v>
      </c>
      <c r="Q178" s="71">
        <v>21.5333333352464</v>
      </c>
      <c r="R178" s="71">
        <v>21.5333333352464</v>
      </c>
      <c r="S178" s="56">
        <v>44323.9132523148</v>
      </c>
      <c r="T178" s="47"/>
      <c r="U178" s="78" t="b">
        <f ca="1" t="shared" si="2"/>
        <v>0</v>
      </c>
    </row>
    <row r="179" s="2" customFormat="1" ht="13.5" customHeight="1" spans="1:21">
      <c r="A179" s="54" t="s">
        <v>51</v>
      </c>
      <c r="B179" s="54" t="s">
        <v>18</v>
      </c>
      <c r="C179" s="49" t="s">
        <v>596</v>
      </c>
      <c r="D179" s="54" t="s">
        <v>12</v>
      </c>
      <c r="E179" s="54">
        <v>1</v>
      </c>
      <c r="F179" s="47">
        <v>26</v>
      </c>
      <c r="G179" s="49" t="s">
        <v>597</v>
      </c>
      <c r="H179" s="56">
        <v>44320.9458912037</v>
      </c>
      <c r="I179" s="56">
        <v>44321.3952083333</v>
      </c>
      <c r="J179" s="56">
        <v>44325.858599537</v>
      </c>
      <c r="K179" s="49"/>
      <c r="L179" s="48" t="s">
        <v>598</v>
      </c>
      <c r="M179" s="70" t="s">
        <v>55</v>
      </c>
      <c r="N179" s="70" t="s">
        <v>91</v>
      </c>
      <c r="O179" s="70" t="s">
        <v>63</v>
      </c>
      <c r="P179" s="71" t="b">
        <v>0</v>
      </c>
      <c r="Q179" s="71">
        <v>107.121388889733</v>
      </c>
      <c r="R179" s="71">
        <v>107.121388889733</v>
      </c>
      <c r="S179" s="56">
        <v>44326.9630902778</v>
      </c>
      <c r="T179" s="47"/>
      <c r="U179" s="78" t="b">
        <f ca="1" t="shared" si="2"/>
        <v>0</v>
      </c>
    </row>
    <row r="180" s="2" customFormat="1" ht="13.5" customHeight="1" spans="1:21">
      <c r="A180" s="54" t="s">
        <v>58</v>
      </c>
      <c r="B180" s="54" t="s">
        <v>16</v>
      </c>
      <c r="C180" s="49" t="s">
        <v>599</v>
      </c>
      <c r="D180" s="54" t="s">
        <v>11</v>
      </c>
      <c r="E180" s="54">
        <v>1</v>
      </c>
      <c r="F180" s="47">
        <v>3</v>
      </c>
      <c r="G180" s="55" t="s">
        <v>600</v>
      </c>
      <c r="H180" s="56">
        <v>44320.9979166667</v>
      </c>
      <c r="I180" s="56">
        <v>44324.6430555556</v>
      </c>
      <c r="J180" s="56">
        <v>44325.4298611111</v>
      </c>
      <c r="K180" s="49"/>
      <c r="L180" s="48" t="s">
        <v>601</v>
      </c>
      <c r="M180" s="70" t="s">
        <v>67</v>
      </c>
      <c r="N180" s="70" t="s">
        <v>119</v>
      </c>
      <c r="O180" s="70" t="s">
        <v>57</v>
      </c>
      <c r="P180" s="71">
        <v>18.8833333320217</v>
      </c>
      <c r="Q180" s="71" t="b">
        <v>0</v>
      </c>
      <c r="R180" s="71">
        <v>18.8833333320217</v>
      </c>
      <c r="S180" s="48"/>
      <c r="T180" s="47"/>
      <c r="U180" s="78" t="b">
        <f ca="1" t="shared" si="2"/>
        <v>0</v>
      </c>
    </row>
    <row r="181" s="2" customFormat="1" ht="13.5" customHeight="1" spans="1:21">
      <c r="A181" s="54" t="s">
        <v>58</v>
      </c>
      <c r="B181" s="54" t="s">
        <v>19</v>
      </c>
      <c r="C181" s="64" t="s">
        <v>602</v>
      </c>
      <c r="D181" s="54" t="s">
        <v>12</v>
      </c>
      <c r="E181" s="54"/>
      <c r="F181" s="47">
        <v>3</v>
      </c>
      <c r="G181" s="49" t="s">
        <v>603</v>
      </c>
      <c r="H181" s="56">
        <v>44321.0490046296</v>
      </c>
      <c r="I181" s="56">
        <v>44321.7888888889</v>
      </c>
      <c r="J181" s="56">
        <v>44322.6409722222</v>
      </c>
      <c r="K181" s="49"/>
      <c r="L181" s="69" t="s">
        <v>604</v>
      </c>
      <c r="M181" s="70" t="s">
        <v>67</v>
      </c>
      <c r="N181" s="70" t="s">
        <v>105</v>
      </c>
      <c r="O181" s="70" t="s">
        <v>582</v>
      </c>
      <c r="P181" s="71">
        <v>20.4499999992549</v>
      </c>
      <c r="Q181" s="71" t="b">
        <v>0</v>
      </c>
      <c r="R181" s="71">
        <v>20.4499999992549</v>
      </c>
      <c r="S181" s="79"/>
      <c r="T181" s="54"/>
      <c r="U181" s="78" t="b">
        <f ca="1" t="shared" si="2"/>
        <v>0</v>
      </c>
    </row>
    <row r="182" s="2" customFormat="1" ht="13.5" customHeight="1" spans="1:21">
      <c r="A182" s="54" t="s">
        <v>58</v>
      </c>
      <c r="B182" s="54" t="s">
        <v>20</v>
      </c>
      <c r="C182" s="49" t="s">
        <v>605</v>
      </c>
      <c r="D182" s="54" t="s">
        <v>12</v>
      </c>
      <c r="E182" s="54">
        <v>2</v>
      </c>
      <c r="F182" s="47">
        <v>4</v>
      </c>
      <c r="G182" s="55" t="s">
        <v>606</v>
      </c>
      <c r="H182" s="56">
        <v>44321.063125</v>
      </c>
      <c r="I182" s="56">
        <v>44325.4</v>
      </c>
      <c r="J182" s="56">
        <v>44325.6388888889</v>
      </c>
      <c r="K182" s="49"/>
      <c r="L182" s="48" t="s">
        <v>607</v>
      </c>
      <c r="M182" s="70" t="s">
        <v>55</v>
      </c>
      <c r="N182" s="70" t="s">
        <v>72</v>
      </c>
      <c r="O182" s="70" t="s">
        <v>63</v>
      </c>
      <c r="P182" s="71">
        <v>5.73333333333721</v>
      </c>
      <c r="Q182" s="71" t="b">
        <v>0</v>
      </c>
      <c r="R182" s="71">
        <v>5.73333333333721</v>
      </c>
      <c r="S182" s="48"/>
      <c r="T182" s="47"/>
      <c r="U182" s="78" t="b">
        <f ca="1" t="shared" si="2"/>
        <v>0</v>
      </c>
    </row>
    <row r="183" s="2" customFormat="1" ht="13.5" customHeight="1" spans="1:21">
      <c r="A183" s="54" t="s">
        <v>51</v>
      </c>
      <c r="B183" s="54" t="s">
        <v>18</v>
      </c>
      <c r="C183" s="49" t="s">
        <v>608</v>
      </c>
      <c r="D183" s="54" t="s">
        <v>12</v>
      </c>
      <c r="E183" s="54"/>
      <c r="F183" s="47">
        <v>23</v>
      </c>
      <c r="G183" s="49" t="s">
        <v>609</v>
      </c>
      <c r="H183" s="56">
        <v>44321.071099537</v>
      </c>
      <c r="I183" s="56">
        <v>44321.3868055556</v>
      </c>
      <c r="J183" s="56">
        <v>44321.8027777778</v>
      </c>
      <c r="K183" s="49"/>
      <c r="L183" s="69" t="s">
        <v>610</v>
      </c>
      <c r="M183" s="70" t="s">
        <v>67</v>
      </c>
      <c r="N183" s="70" t="s">
        <v>56</v>
      </c>
      <c r="O183" s="70" t="s">
        <v>57</v>
      </c>
      <c r="P183" s="71" t="b">
        <v>0</v>
      </c>
      <c r="Q183" s="71">
        <v>9.9833333332208</v>
      </c>
      <c r="R183" s="71">
        <v>9.9833333332208</v>
      </c>
      <c r="S183" s="56">
        <v>44323.946099537</v>
      </c>
      <c r="T183" s="47"/>
      <c r="U183" s="78" t="b">
        <f ca="1" t="shared" si="2"/>
        <v>0</v>
      </c>
    </row>
    <row r="184" s="2" customFormat="1" ht="13.5" customHeight="1" spans="1:21">
      <c r="A184" s="54" t="s">
        <v>58</v>
      </c>
      <c r="B184" s="54" t="s">
        <v>19</v>
      </c>
      <c r="C184" s="82" t="s">
        <v>611</v>
      </c>
      <c r="D184" s="54" t="s">
        <v>12</v>
      </c>
      <c r="E184" s="54">
        <v>2</v>
      </c>
      <c r="F184" s="47">
        <v>37</v>
      </c>
      <c r="G184" s="49" t="s">
        <v>612</v>
      </c>
      <c r="H184" s="56">
        <v>44321.0934027778</v>
      </c>
      <c r="I184" s="56">
        <v>44321.3830439815</v>
      </c>
      <c r="J184" s="56">
        <v>44322.4993055556</v>
      </c>
      <c r="K184" s="49"/>
      <c r="L184" s="69" t="s">
        <v>613</v>
      </c>
      <c r="M184" s="70" t="s">
        <v>67</v>
      </c>
      <c r="N184" s="70" t="s">
        <v>91</v>
      </c>
      <c r="O184" s="70" t="s">
        <v>582</v>
      </c>
      <c r="P184" s="71">
        <v>26.7902777783456</v>
      </c>
      <c r="Q184" s="71" t="b">
        <v>0</v>
      </c>
      <c r="R184" s="71">
        <v>26.7902777783456</v>
      </c>
      <c r="S184" s="56">
        <v>44323.9112384259</v>
      </c>
      <c r="T184" s="47"/>
      <c r="U184" s="78" t="b">
        <f ca="1" t="shared" si="2"/>
        <v>0</v>
      </c>
    </row>
    <row r="185" s="2" customFormat="1" ht="13.5" customHeight="1" spans="1:21">
      <c r="A185" s="54" t="s">
        <v>58</v>
      </c>
      <c r="B185" s="54" t="s">
        <v>16</v>
      </c>
      <c r="C185" s="49" t="s">
        <v>614</v>
      </c>
      <c r="D185" s="54" t="s">
        <v>11</v>
      </c>
      <c r="E185" s="54"/>
      <c r="F185" s="47">
        <v>24</v>
      </c>
      <c r="G185" s="49" t="s">
        <v>615</v>
      </c>
      <c r="H185" s="56">
        <v>44321.1316435185</v>
      </c>
      <c r="I185" s="56">
        <v>44321.4092013889</v>
      </c>
      <c r="J185" s="56">
        <v>44321.7444444444</v>
      </c>
      <c r="K185" s="49"/>
      <c r="L185" s="69" t="s">
        <v>616</v>
      </c>
      <c r="M185" s="70" t="s">
        <v>142</v>
      </c>
      <c r="N185" s="70" t="s">
        <v>163</v>
      </c>
      <c r="O185" s="70" t="s">
        <v>143</v>
      </c>
      <c r="P185" s="71">
        <v>8.04583333327901</v>
      </c>
      <c r="Q185" s="71" t="b">
        <v>0</v>
      </c>
      <c r="R185" s="71">
        <v>8.04583333327901</v>
      </c>
      <c r="S185" s="56">
        <v>44323.9233101852</v>
      </c>
      <c r="T185" s="47"/>
      <c r="U185" s="78" t="b">
        <f ca="1" t="shared" si="2"/>
        <v>0</v>
      </c>
    </row>
    <row r="186" s="2" customFormat="1" ht="13.5" customHeight="1" spans="1:21">
      <c r="A186" s="54" t="s">
        <v>58</v>
      </c>
      <c r="B186" s="54" t="s">
        <v>20</v>
      </c>
      <c r="C186" s="49" t="s">
        <v>617</v>
      </c>
      <c r="D186" s="54" t="s">
        <v>11</v>
      </c>
      <c r="E186" s="54">
        <v>9</v>
      </c>
      <c r="F186" s="47">
        <v>50</v>
      </c>
      <c r="G186" s="49" t="s">
        <v>618</v>
      </c>
      <c r="H186" s="56">
        <v>44321.1349652778</v>
      </c>
      <c r="I186" s="56">
        <v>44322.5941898148</v>
      </c>
      <c r="J186" s="56">
        <v>44322.6541666667</v>
      </c>
      <c r="K186" s="49"/>
      <c r="L186" s="69" t="s">
        <v>619</v>
      </c>
      <c r="M186" s="70" t="s">
        <v>90</v>
      </c>
      <c r="N186" s="70" t="s">
        <v>163</v>
      </c>
      <c r="O186" s="70" t="s">
        <v>109</v>
      </c>
      <c r="P186" s="71">
        <v>1.43944444565568</v>
      </c>
      <c r="Q186" s="71" t="b">
        <v>0</v>
      </c>
      <c r="R186" s="71">
        <v>1.43944444565568</v>
      </c>
      <c r="S186" s="56">
        <v>44323.9623726852</v>
      </c>
      <c r="T186" s="47"/>
      <c r="U186" s="78" t="b">
        <f ca="1" t="shared" si="2"/>
        <v>0</v>
      </c>
    </row>
    <row r="187" s="2" customFormat="1" ht="13.5" customHeight="1" spans="1:21">
      <c r="A187" s="54" t="s">
        <v>58</v>
      </c>
      <c r="B187" s="54" t="s">
        <v>19</v>
      </c>
      <c r="C187" s="49" t="s">
        <v>620</v>
      </c>
      <c r="D187" s="54" t="s">
        <v>12</v>
      </c>
      <c r="E187" s="54">
        <v>3</v>
      </c>
      <c r="F187" s="47">
        <v>24</v>
      </c>
      <c r="G187" s="49" t="s">
        <v>621</v>
      </c>
      <c r="H187" s="56">
        <v>44321.1944444444</v>
      </c>
      <c r="I187" s="56">
        <v>44322.4395833333</v>
      </c>
      <c r="J187" s="56">
        <v>44323.4298611111</v>
      </c>
      <c r="K187" s="49"/>
      <c r="L187" s="69" t="s">
        <v>622</v>
      </c>
      <c r="M187" s="70" t="s">
        <v>67</v>
      </c>
      <c r="N187" s="70" t="s">
        <v>91</v>
      </c>
      <c r="O187" s="70" t="s">
        <v>582</v>
      </c>
      <c r="P187" s="71">
        <v>23.7666666673031</v>
      </c>
      <c r="Q187" s="71" t="b">
        <v>0</v>
      </c>
      <c r="R187" s="71">
        <v>23.7666666673031</v>
      </c>
      <c r="S187" s="56">
        <v>44324.9791666667</v>
      </c>
      <c r="T187" s="47"/>
      <c r="U187" s="78" t="b">
        <f ca="1" t="shared" si="2"/>
        <v>0</v>
      </c>
    </row>
    <row r="188" s="2" customFormat="1" ht="13.5" customHeight="1" spans="1:21">
      <c r="A188" s="54" t="s">
        <v>58</v>
      </c>
      <c r="B188" s="54" t="s">
        <v>19</v>
      </c>
      <c r="C188" s="82" t="s">
        <v>623</v>
      </c>
      <c r="D188" s="54" t="s">
        <v>12</v>
      </c>
      <c r="E188" s="54"/>
      <c r="F188" s="47">
        <v>7</v>
      </c>
      <c r="G188" s="49" t="s">
        <v>624</v>
      </c>
      <c r="H188" s="56">
        <v>44321.2037962963</v>
      </c>
      <c r="I188" s="56">
        <v>44321.3858680556</v>
      </c>
      <c r="J188" s="56">
        <v>44321.7583333333</v>
      </c>
      <c r="K188" s="49"/>
      <c r="L188" s="69" t="s">
        <v>625</v>
      </c>
      <c r="M188" s="70" t="s">
        <v>512</v>
      </c>
      <c r="N188" s="70" t="s">
        <v>512</v>
      </c>
      <c r="O188" s="70" t="s">
        <v>626</v>
      </c>
      <c r="P188" s="71">
        <v>8.93916666659061</v>
      </c>
      <c r="Q188" s="71" t="b">
        <v>0</v>
      </c>
      <c r="R188" s="71">
        <v>8.93916666659061</v>
      </c>
      <c r="S188" s="48"/>
      <c r="T188" s="47"/>
      <c r="U188" s="78" t="b">
        <f ca="1" t="shared" si="2"/>
        <v>0</v>
      </c>
    </row>
    <row r="189" s="2" customFormat="1" ht="13.5" customHeight="1" spans="1:21">
      <c r="A189" s="54" t="s">
        <v>51</v>
      </c>
      <c r="B189" s="54" t="s">
        <v>18</v>
      </c>
      <c r="C189" s="49" t="s">
        <v>627</v>
      </c>
      <c r="D189" s="54" t="s">
        <v>12</v>
      </c>
      <c r="E189" s="54"/>
      <c r="F189" s="47">
        <v>11</v>
      </c>
      <c r="G189" s="49" t="s">
        <v>628</v>
      </c>
      <c r="H189" s="56">
        <v>44321.2221990741</v>
      </c>
      <c r="I189" s="56">
        <v>44321.3952083333</v>
      </c>
      <c r="J189" s="56">
        <v>44322.8243055556</v>
      </c>
      <c r="K189" s="49"/>
      <c r="L189" s="69" t="s">
        <v>629</v>
      </c>
      <c r="M189" s="70" t="s">
        <v>55</v>
      </c>
      <c r="N189" s="70" t="s">
        <v>56</v>
      </c>
      <c r="O189" s="70" t="s">
        <v>63</v>
      </c>
      <c r="P189" s="71" t="b">
        <v>0</v>
      </c>
      <c r="Q189" s="71">
        <v>34.2983333342127</v>
      </c>
      <c r="R189" s="71">
        <v>34.2983333342127</v>
      </c>
      <c r="S189" s="56">
        <v>44323.9056712963</v>
      </c>
      <c r="T189" s="47"/>
      <c r="U189" s="78" t="b">
        <f ca="1" t="shared" si="2"/>
        <v>0</v>
      </c>
    </row>
    <row r="190" s="2" customFormat="1" ht="13.5" customHeight="1" spans="1:21">
      <c r="A190" s="54" t="s">
        <v>51</v>
      </c>
      <c r="B190" s="54" t="s">
        <v>18</v>
      </c>
      <c r="C190" s="49" t="s">
        <v>630</v>
      </c>
      <c r="D190" s="54" t="s">
        <v>12</v>
      </c>
      <c r="E190" s="54"/>
      <c r="F190" s="47">
        <v>19</v>
      </c>
      <c r="G190" s="49" t="s">
        <v>631</v>
      </c>
      <c r="H190" s="56">
        <v>44321.2716550926</v>
      </c>
      <c r="I190" s="56">
        <v>44321.3868055556</v>
      </c>
      <c r="J190" s="56">
        <v>44322.8201388889</v>
      </c>
      <c r="K190" s="49"/>
      <c r="L190" s="69" t="s">
        <v>632</v>
      </c>
      <c r="M190" s="70" t="s">
        <v>55</v>
      </c>
      <c r="N190" s="70" t="s">
        <v>56</v>
      </c>
      <c r="O190" s="70" t="s">
        <v>63</v>
      </c>
      <c r="P190" s="71" t="b">
        <v>0</v>
      </c>
      <c r="Q190" s="71">
        <v>34.3999999989755</v>
      </c>
      <c r="R190" s="71">
        <v>34.3999999989755</v>
      </c>
      <c r="S190" s="56">
        <v>44323.9680787037</v>
      </c>
      <c r="T190" s="47"/>
      <c r="U190" s="78" t="b">
        <f ca="1" t="shared" si="2"/>
        <v>0</v>
      </c>
    </row>
    <row r="191" s="2" customFormat="1" ht="13.5" customHeight="1" spans="1:21">
      <c r="A191" s="54" t="s">
        <v>58</v>
      </c>
      <c r="B191" s="54" t="s">
        <v>21</v>
      </c>
      <c r="C191" s="49" t="s">
        <v>633</v>
      </c>
      <c r="D191" s="54" t="s">
        <v>12</v>
      </c>
      <c r="E191" s="54">
        <v>4</v>
      </c>
      <c r="F191" s="47">
        <v>38</v>
      </c>
      <c r="G191" s="55" t="s">
        <v>634</v>
      </c>
      <c r="H191" s="56">
        <v>44321.2971412037</v>
      </c>
      <c r="I191" s="56">
        <v>44321.38125</v>
      </c>
      <c r="J191" s="56">
        <v>44325.6277777778</v>
      </c>
      <c r="K191" s="49"/>
      <c r="L191" s="56" t="s">
        <v>635</v>
      </c>
      <c r="M191" s="70" t="s">
        <v>528</v>
      </c>
      <c r="N191" s="70" t="s">
        <v>131</v>
      </c>
      <c r="O191" s="70" t="s">
        <v>636</v>
      </c>
      <c r="P191" s="71">
        <v>101.916666666744</v>
      </c>
      <c r="Q191" s="71" t="b">
        <v>0</v>
      </c>
      <c r="R191" s="71">
        <v>101.916666666744</v>
      </c>
      <c r="S191" s="56">
        <v>44326.9630902778</v>
      </c>
      <c r="T191" s="54"/>
      <c r="U191" s="78" t="b">
        <f ca="1" t="shared" si="2"/>
        <v>0</v>
      </c>
    </row>
    <row r="192" s="2" customFormat="1" ht="13.5" customHeight="1" spans="1:21">
      <c r="A192" s="54" t="s">
        <v>51</v>
      </c>
      <c r="B192" s="54" t="s">
        <v>22</v>
      </c>
      <c r="C192" s="49" t="s">
        <v>637</v>
      </c>
      <c r="D192" s="54" t="s">
        <v>12</v>
      </c>
      <c r="E192" s="54"/>
      <c r="F192" s="47">
        <v>62</v>
      </c>
      <c r="G192" s="49" t="s">
        <v>638</v>
      </c>
      <c r="H192" s="56">
        <v>44321.3131944444</v>
      </c>
      <c r="I192" s="56">
        <v>44321.375</v>
      </c>
      <c r="J192" s="56">
        <v>44321.6895833333</v>
      </c>
      <c r="K192" s="49"/>
      <c r="L192" s="69" t="s">
        <v>573</v>
      </c>
      <c r="M192" s="70" t="s">
        <v>55</v>
      </c>
      <c r="N192" s="70" t="s">
        <v>56</v>
      </c>
      <c r="O192" s="70" t="s">
        <v>109</v>
      </c>
      <c r="P192" s="71" t="b">
        <v>0</v>
      </c>
      <c r="Q192" s="71">
        <v>7.54999999998836</v>
      </c>
      <c r="R192" s="71">
        <v>7.54999999998836</v>
      </c>
      <c r="S192" s="56">
        <v>44323.996400463</v>
      </c>
      <c r="T192" s="47"/>
      <c r="U192" s="78" t="b">
        <f ca="1" t="shared" si="2"/>
        <v>0</v>
      </c>
    </row>
    <row r="193" s="2" customFormat="1" ht="13.5" customHeight="1" spans="1:21">
      <c r="A193" s="54" t="s">
        <v>58</v>
      </c>
      <c r="B193" s="54" t="s">
        <v>18</v>
      </c>
      <c r="C193" s="49" t="s">
        <v>639</v>
      </c>
      <c r="D193" s="54" t="s">
        <v>12</v>
      </c>
      <c r="E193" s="54"/>
      <c r="F193" s="47">
        <v>7</v>
      </c>
      <c r="G193" s="49" t="s">
        <v>640</v>
      </c>
      <c r="H193" s="56">
        <v>44321.3192592593</v>
      </c>
      <c r="I193" s="56">
        <v>44321.3952083333</v>
      </c>
      <c r="J193" s="56">
        <v>44321.80625</v>
      </c>
      <c r="K193" s="49"/>
      <c r="L193" s="69" t="s">
        <v>641</v>
      </c>
      <c r="M193" s="70" t="s">
        <v>67</v>
      </c>
      <c r="N193" s="70" t="s">
        <v>72</v>
      </c>
      <c r="O193" s="70" t="s">
        <v>73</v>
      </c>
      <c r="P193" s="71">
        <v>9.86499999999069</v>
      </c>
      <c r="Q193" s="71" t="b">
        <v>0</v>
      </c>
      <c r="R193" s="71">
        <v>9.86499999999069</v>
      </c>
      <c r="S193" s="48"/>
      <c r="T193" s="47"/>
      <c r="U193" s="78" t="b">
        <f ca="1" t="shared" si="2"/>
        <v>0</v>
      </c>
    </row>
    <row r="194" s="2" customFormat="1" ht="13.5" customHeight="1" spans="1:21">
      <c r="A194" s="54" t="s">
        <v>58</v>
      </c>
      <c r="B194" s="54" t="s">
        <v>18</v>
      </c>
      <c r="C194" s="49" t="s">
        <v>642</v>
      </c>
      <c r="D194" s="54" t="s">
        <v>12</v>
      </c>
      <c r="E194" s="54"/>
      <c r="F194" s="47">
        <v>12</v>
      </c>
      <c r="G194" s="49" t="s">
        <v>643</v>
      </c>
      <c r="H194" s="56">
        <v>44321.3281365741</v>
      </c>
      <c r="I194" s="56">
        <v>44321.3666666667</v>
      </c>
      <c r="J194" s="56">
        <v>44321.53125</v>
      </c>
      <c r="K194" s="49"/>
      <c r="L194" s="69" t="s">
        <v>644</v>
      </c>
      <c r="M194" s="70" t="s">
        <v>67</v>
      </c>
      <c r="N194" s="70" t="s">
        <v>56</v>
      </c>
      <c r="O194" s="70" t="s">
        <v>57</v>
      </c>
      <c r="P194" s="71">
        <v>3.94999999995343</v>
      </c>
      <c r="Q194" s="71" t="b">
        <v>0</v>
      </c>
      <c r="R194" s="71">
        <v>3.94999999995343</v>
      </c>
      <c r="S194" s="56">
        <v>44323.9887268519</v>
      </c>
      <c r="T194" s="47"/>
      <c r="U194" s="78" t="b">
        <f ca="1" t="shared" ref="U194:U257" si="3">IF(J194="未恢复",(NOW()-I194)*24)</f>
        <v>0</v>
      </c>
    </row>
    <row r="195" s="2" customFormat="1" ht="13.5" customHeight="1" spans="1:21">
      <c r="A195" s="54" t="s">
        <v>51</v>
      </c>
      <c r="B195" s="54" t="s">
        <v>18</v>
      </c>
      <c r="C195" s="49" t="s">
        <v>645</v>
      </c>
      <c r="D195" s="54" t="s">
        <v>12</v>
      </c>
      <c r="E195" s="54"/>
      <c r="F195" s="47">
        <v>43</v>
      </c>
      <c r="G195" s="49" t="s">
        <v>646</v>
      </c>
      <c r="H195" s="56">
        <v>44321.3959027778</v>
      </c>
      <c r="I195" s="56">
        <v>44321.4111111111</v>
      </c>
      <c r="J195" s="56">
        <v>44323.8041898148</v>
      </c>
      <c r="K195" s="49"/>
      <c r="L195" s="69" t="s">
        <v>647</v>
      </c>
      <c r="M195" s="70" t="s">
        <v>55</v>
      </c>
      <c r="N195" s="70" t="s">
        <v>62</v>
      </c>
      <c r="O195" s="70" t="s">
        <v>63</v>
      </c>
      <c r="P195" s="71" t="b">
        <v>0</v>
      </c>
      <c r="Q195" s="71">
        <v>57.4338888892089</v>
      </c>
      <c r="R195" s="71">
        <v>57.4338888892089</v>
      </c>
      <c r="S195" s="56">
        <v>44324.9863657407</v>
      </c>
      <c r="T195" s="47"/>
      <c r="U195" s="78" t="b">
        <f ca="1" t="shared" si="3"/>
        <v>0</v>
      </c>
    </row>
    <row r="196" s="2" customFormat="1" ht="13.5" customHeight="1" spans="1:21">
      <c r="A196" s="54" t="s">
        <v>58</v>
      </c>
      <c r="B196" s="54" t="s">
        <v>17</v>
      </c>
      <c r="C196" s="49" t="s">
        <v>648</v>
      </c>
      <c r="D196" s="54" t="s">
        <v>11</v>
      </c>
      <c r="E196" s="54"/>
      <c r="F196" s="47">
        <v>6</v>
      </c>
      <c r="G196" s="49" t="s">
        <v>649</v>
      </c>
      <c r="H196" s="56">
        <v>44321.4203819444</v>
      </c>
      <c r="I196" s="56">
        <v>44321.4513888889</v>
      </c>
      <c r="J196" s="56">
        <v>44321.6340277778</v>
      </c>
      <c r="K196" s="49"/>
      <c r="L196" s="69" t="s">
        <v>650</v>
      </c>
      <c r="M196" s="70" t="s">
        <v>142</v>
      </c>
      <c r="N196" s="70" t="s">
        <v>131</v>
      </c>
      <c r="O196" s="70" t="s">
        <v>143</v>
      </c>
      <c r="P196" s="71">
        <v>4.38333333330229</v>
      </c>
      <c r="Q196" s="71" t="b">
        <v>0</v>
      </c>
      <c r="R196" s="71">
        <v>4.38333333330229</v>
      </c>
      <c r="S196" s="56">
        <v>44322.9915046296</v>
      </c>
      <c r="T196" s="47"/>
      <c r="U196" s="78" t="b">
        <f ca="1" t="shared" si="3"/>
        <v>0</v>
      </c>
    </row>
    <row r="197" s="2" customFormat="1" ht="13.5" customHeight="1" spans="1:21">
      <c r="A197" s="54" t="s">
        <v>58</v>
      </c>
      <c r="B197" s="54" t="s">
        <v>19</v>
      </c>
      <c r="C197" s="49" t="s">
        <v>651</v>
      </c>
      <c r="D197" s="54" t="s">
        <v>11</v>
      </c>
      <c r="E197" s="54"/>
      <c r="F197" s="47">
        <v>31</v>
      </c>
      <c r="G197" s="49" t="s">
        <v>652</v>
      </c>
      <c r="H197" s="56">
        <v>44321.4269791667</v>
      </c>
      <c r="I197" s="56">
        <v>44321.4569444444</v>
      </c>
      <c r="J197" s="56">
        <v>44321.4986111111</v>
      </c>
      <c r="K197" s="49"/>
      <c r="L197" s="69" t="s">
        <v>653</v>
      </c>
      <c r="M197" s="70" t="s">
        <v>67</v>
      </c>
      <c r="N197" s="70" t="s">
        <v>163</v>
      </c>
      <c r="O197" s="70" t="s">
        <v>57</v>
      </c>
      <c r="P197" s="71">
        <v>1.00000000011642</v>
      </c>
      <c r="Q197" s="71" t="b">
        <v>0</v>
      </c>
      <c r="R197" s="71">
        <v>1.00000000011642</v>
      </c>
      <c r="S197" s="56">
        <v>44322.9915046296</v>
      </c>
      <c r="T197" s="47"/>
      <c r="U197" s="78" t="b">
        <f ca="1" t="shared" si="3"/>
        <v>0</v>
      </c>
    </row>
    <row r="198" s="12" customFormat="1" ht="13.5" customHeight="1" spans="1:21">
      <c r="A198" s="54" t="s">
        <v>58</v>
      </c>
      <c r="B198" s="54" t="s">
        <v>19</v>
      </c>
      <c r="C198" s="49" t="s">
        <v>654</v>
      </c>
      <c r="D198" s="54" t="s">
        <v>12</v>
      </c>
      <c r="E198" s="54"/>
      <c r="F198" s="47">
        <v>24</v>
      </c>
      <c r="G198" s="49" t="s">
        <v>655</v>
      </c>
      <c r="H198" s="56">
        <v>44321.4272222222</v>
      </c>
      <c r="I198" s="56">
        <v>44321.4604166667</v>
      </c>
      <c r="J198" s="56">
        <v>44321.4986111111</v>
      </c>
      <c r="K198" s="49"/>
      <c r="L198" s="69" t="s">
        <v>656</v>
      </c>
      <c r="M198" s="70" t="s">
        <v>67</v>
      </c>
      <c r="N198" s="70" t="s">
        <v>163</v>
      </c>
      <c r="O198" s="70" t="s">
        <v>57</v>
      </c>
      <c r="P198" s="71">
        <v>0.916666666686069</v>
      </c>
      <c r="Q198" s="71" t="b">
        <v>0</v>
      </c>
      <c r="R198" s="71">
        <v>0.916666666686069</v>
      </c>
      <c r="S198" s="56">
        <v>44323.9827546296</v>
      </c>
      <c r="T198" s="47"/>
      <c r="U198" s="78" t="b">
        <f ca="1" t="shared" si="3"/>
        <v>0</v>
      </c>
    </row>
    <row r="199" s="12" customFormat="1" ht="13.5" customHeight="1" spans="1:21">
      <c r="A199" s="54" t="s">
        <v>58</v>
      </c>
      <c r="B199" s="54" t="s">
        <v>20</v>
      </c>
      <c r="C199" s="49" t="s">
        <v>657</v>
      </c>
      <c r="D199" s="54" t="s">
        <v>11</v>
      </c>
      <c r="E199" s="54"/>
      <c r="F199" s="47">
        <v>21</v>
      </c>
      <c r="G199" s="49" t="s">
        <v>658</v>
      </c>
      <c r="H199" s="56">
        <v>44321.4305671296</v>
      </c>
      <c r="I199" s="56">
        <v>44321.4659722222</v>
      </c>
      <c r="J199" s="56">
        <v>44321.5736111111</v>
      </c>
      <c r="K199" s="49"/>
      <c r="L199" s="69" t="s">
        <v>659</v>
      </c>
      <c r="M199" s="70" t="s">
        <v>55</v>
      </c>
      <c r="N199" s="70" t="s">
        <v>68</v>
      </c>
      <c r="O199" s="70" t="s">
        <v>57</v>
      </c>
      <c r="P199" s="71">
        <v>2.58333333337214</v>
      </c>
      <c r="Q199" s="71" t="b">
        <v>0</v>
      </c>
      <c r="R199" s="71">
        <v>2.58333333337214</v>
      </c>
      <c r="S199" s="56">
        <v>44322.9915046296</v>
      </c>
      <c r="T199" s="47"/>
      <c r="U199" s="78" t="b">
        <f ca="1" t="shared" si="3"/>
        <v>0</v>
      </c>
    </row>
    <row r="200" s="12" customFormat="1" ht="13.5" customHeight="1" spans="1:21">
      <c r="A200" s="54" t="s">
        <v>58</v>
      </c>
      <c r="B200" s="54" t="s">
        <v>19</v>
      </c>
      <c r="C200" s="49" t="s">
        <v>660</v>
      </c>
      <c r="D200" s="54" t="s">
        <v>11</v>
      </c>
      <c r="E200" s="54"/>
      <c r="F200" s="47">
        <v>12</v>
      </c>
      <c r="G200" s="49" t="s">
        <v>661</v>
      </c>
      <c r="H200" s="56">
        <v>44321.4316898148</v>
      </c>
      <c r="I200" s="56">
        <v>44321.46875</v>
      </c>
      <c r="J200" s="56">
        <v>44321.8159722222</v>
      </c>
      <c r="K200" s="49"/>
      <c r="L200" s="69" t="s">
        <v>662</v>
      </c>
      <c r="M200" s="70" t="s">
        <v>67</v>
      </c>
      <c r="N200" s="70" t="s">
        <v>68</v>
      </c>
      <c r="O200" s="70" t="s">
        <v>57</v>
      </c>
      <c r="P200" s="71">
        <v>8.33333333325572</v>
      </c>
      <c r="Q200" s="71" t="b">
        <v>0</v>
      </c>
      <c r="R200" s="71">
        <v>8.33333333325572</v>
      </c>
      <c r="S200" s="56">
        <v>44322.9915046296</v>
      </c>
      <c r="T200" s="47"/>
      <c r="U200" s="78" t="b">
        <f ca="1" t="shared" si="3"/>
        <v>0</v>
      </c>
    </row>
    <row r="201" s="12" customFormat="1" ht="13.5" customHeight="1" spans="1:21">
      <c r="A201" s="54" t="s">
        <v>58</v>
      </c>
      <c r="B201" s="54" t="s">
        <v>19</v>
      </c>
      <c r="C201" s="64" t="s">
        <v>663</v>
      </c>
      <c r="D201" s="54" t="s">
        <v>12</v>
      </c>
      <c r="E201" s="54"/>
      <c r="F201" s="47">
        <v>11</v>
      </c>
      <c r="G201" s="49" t="s">
        <v>664</v>
      </c>
      <c r="H201" s="56">
        <v>44321.4380092593</v>
      </c>
      <c r="I201" s="56">
        <v>44321.5347222222</v>
      </c>
      <c r="J201" s="56">
        <v>44321.5590277778</v>
      </c>
      <c r="K201" s="49"/>
      <c r="L201" s="69" t="s">
        <v>665</v>
      </c>
      <c r="M201" s="70" t="s">
        <v>67</v>
      </c>
      <c r="N201" s="70" t="s">
        <v>323</v>
      </c>
      <c r="O201" s="70" t="s">
        <v>57</v>
      </c>
      <c r="P201" s="71">
        <v>0.583333333488554</v>
      </c>
      <c r="Q201" s="71" t="b">
        <v>0</v>
      </c>
      <c r="R201" s="71">
        <v>0.583333333488554</v>
      </c>
      <c r="S201" s="56">
        <v>44323.9931134259</v>
      </c>
      <c r="T201" s="47"/>
      <c r="U201" s="78" t="b">
        <f ca="1" t="shared" si="3"/>
        <v>0</v>
      </c>
    </row>
    <row r="202" s="12" customFormat="1" ht="13.5" customHeight="1" spans="1:21">
      <c r="A202" s="54" t="s">
        <v>58</v>
      </c>
      <c r="B202" s="54" t="s">
        <v>20</v>
      </c>
      <c r="C202" s="49" t="s">
        <v>666</v>
      </c>
      <c r="D202" s="54" t="s">
        <v>11</v>
      </c>
      <c r="E202" s="54"/>
      <c r="F202" s="47">
        <v>41</v>
      </c>
      <c r="G202" s="49" t="s">
        <v>667</v>
      </c>
      <c r="H202" s="56">
        <v>44321.4483680556</v>
      </c>
      <c r="I202" s="56">
        <v>44321.4708101852</v>
      </c>
      <c r="J202" s="56">
        <v>44321.7736111111</v>
      </c>
      <c r="K202" s="49"/>
      <c r="L202" s="69" t="s">
        <v>668</v>
      </c>
      <c r="M202" s="70" t="s">
        <v>142</v>
      </c>
      <c r="N202" s="70" t="s">
        <v>163</v>
      </c>
      <c r="O202" s="70" t="s">
        <v>143</v>
      </c>
      <c r="P202" s="71">
        <v>7.26722222211538</v>
      </c>
      <c r="Q202" s="71" t="b">
        <v>0</v>
      </c>
      <c r="R202" s="71">
        <v>7.26722222211538</v>
      </c>
      <c r="S202" s="56">
        <v>44323.9942013889</v>
      </c>
      <c r="T202" s="47"/>
      <c r="U202" s="78" t="b">
        <f ca="1" t="shared" si="3"/>
        <v>0</v>
      </c>
    </row>
    <row r="203" s="12" customFormat="1" ht="13.5" customHeight="1" spans="1:21">
      <c r="A203" s="54" t="s">
        <v>51</v>
      </c>
      <c r="B203" s="54" t="s">
        <v>20</v>
      </c>
      <c r="C203" s="49" t="s">
        <v>669</v>
      </c>
      <c r="D203" s="54" t="s">
        <v>12</v>
      </c>
      <c r="E203" s="54"/>
      <c r="F203" s="47">
        <v>4</v>
      </c>
      <c r="G203" s="49" t="s">
        <v>670</v>
      </c>
      <c r="H203" s="56">
        <v>44321.467349537</v>
      </c>
      <c r="I203" s="56">
        <v>44321.4791666667</v>
      </c>
      <c r="J203" s="56">
        <v>44325.8592708333</v>
      </c>
      <c r="K203" s="49"/>
      <c r="L203" s="48" t="s">
        <v>219</v>
      </c>
      <c r="M203" s="70" t="s">
        <v>219</v>
      </c>
      <c r="N203" s="70" t="s">
        <v>219</v>
      </c>
      <c r="O203" s="70" t="s">
        <v>219</v>
      </c>
      <c r="P203" s="71" t="b">
        <v>0</v>
      </c>
      <c r="Q203" s="71">
        <v>105.122499999125</v>
      </c>
      <c r="R203" s="71">
        <v>105.122499999125</v>
      </c>
      <c r="S203" s="56">
        <v>44326.9630902778</v>
      </c>
      <c r="T203" s="47"/>
      <c r="U203" s="78" t="b">
        <f ca="1" t="shared" si="3"/>
        <v>0</v>
      </c>
    </row>
    <row r="204" s="12" customFormat="1" ht="13.5" customHeight="1" spans="1:21">
      <c r="A204" s="54" t="s">
        <v>51</v>
      </c>
      <c r="B204" s="54" t="s">
        <v>22</v>
      </c>
      <c r="C204" s="49" t="s">
        <v>671</v>
      </c>
      <c r="D204" s="54" t="s">
        <v>12</v>
      </c>
      <c r="E204" s="54"/>
      <c r="F204" s="47">
        <v>101</v>
      </c>
      <c r="G204" s="49" t="s">
        <v>672</v>
      </c>
      <c r="H204" s="56">
        <v>44321.4689236111</v>
      </c>
      <c r="I204" s="56">
        <v>44321.5041666667</v>
      </c>
      <c r="J204" s="56">
        <v>44321.8083333333</v>
      </c>
      <c r="K204" s="49"/>
      <c r="L204" s="69" t="s">
        <v>673</v>
      </c>
      <c r="M204" s="70"/>
      <c r="N204" s="70"/>
      <c r="O204" s="70"/>
      <c r="P204" s="71" t="b">
        <v>0</v>
      </c>
      <c r="Q204" s="71">
        <v>7.30000000004657</v>
      </c>
      <c r="R204" s="71">
        <v>7.30000000004657</v>
      </c>
      <c r="S204" s="56">
        <v>44323.9931134259</v>
      </c>
      <c r="T204" s="47"/>
      <c r="U204" s="78" t="b">
        <f ca="1" t="shared" si="3"/>
        <v>0</v>
      </c>
    </row>
    <row r="205" s="12" customFormat="1" ht="13.5" customHeight="1" spans="1:21">
      <c r="A205" s="54" t="s">
        <v>58</v>
      </c>
      <c r="B205" s="54" t="s">
        <v>21</v>
      </c>
      <c r="C205" s="49" t="s">
        <v>674</v>
      </c>
      <c r="D205" s="54" t="s">
        <v>12</v>
      </c>
      <c r="E205" s="54"/>
      <c r="F205" s="47">
        <v>24</v>
      </c>
      <c r="G205" s="49" t="s">
        <v>675</v>
      </c>
      <c r="H205" s="56">
        <v>44321.5111111111</v>
      </c>
      <c r="I205" s="56">
        <v>44321.5326388889</v>
      </c>
      <c r="J205" s="56">
        <v>44322.4354166667</v>
      </c>
      <c r="K205" s="49"/>
      <c r="L205" s="69" t="s">
        <v>676</v>
      </c>
      <c r="M205" s="70" t="s">
        <v>67</v>
      </c>
      <c r="N205" s="70" t="s">
        <v>56</v>
      </c>
      <c r="O205" s="70" t="s">
        <v>582</v>
      </c>
      <c r="P205" s="71">
        <v>21.6666666672681</v>
      </c>
      <c r="Q205" s="71" t="b">
        <v>0</v>
      </c>
      <c r="R205" s="71">
        <v>21.6666666672681</v>
      </c>
      <c r="S205" s="56">
        <v>44323.9931134259</v>
      </c>
      <c r="T205" s="47"/>
      <c r="U205" s="78" t="b">
        <f ca="1" t="shared" si="3"/>
        <v>0</v>
      </c>
    </row>
    <row r="206" s="12" customFormat="1" ht="13.5" customHeight="1" spans="1:21">
      <c r="A206" s="54" t="s">
        <v>51</v>
      </c>
      <c r="B206" s="54" t="s">
        <v>16</v>
      </c>
      <c r="C206" s="49" t="s">
        <v>677</v>
      </c>
      <c r="D206" s="54" t="s">
        <v>12</v>
      </c>
      <c r="E206" s="54"/>
      <c r="F206" s="47">
        <v>26</v>
      </c>
      <c r="G206" s="49" t="s">
        <v>678</v>
      </c>
      <c r="H206" s="56">
        <v>44321.525</v>
      </c>
      <c r="I206" s="56">
        <v>44323.5083333333</v>
      </c>
      <c r="J206" s="56">
        <v>44325.4361111111</v>
      </c>
      <c r="K206" s="54"/>
      <c r="L206" s="48" t="s">
        <v>679</v>
      </c>
      <c r="M206" s="70" t="s">
        <v>113</v>
      </c>
      <c r="N206" s="70" t="s">
        <v>91</v>
      </c>
      <c r="O206" s="70" t="s">
        <v>92</v>
      </c>
      <c r="P206" s="71" t="b">
        <v>0</v>
      </c>
      <c r="Q206" s="71">
        <v>46.2666666671284</v>
      </c>
      <c r="R206" s="71">
        <v>46.2666666671284</v>
      </c>
      <c r="S206" s="56">
        <v>44326.9630902778</v>
      </c>
      <c r="T206" s="54" t="s">
        <v>383</v>
      </c>
      <c r="U206" s="78" t="b">
        <f ca="1" t="shared" si="3"/>
        <v>0</v>
      </c>
    </row>
    <row r="207" s="12" customFormat="1" ht="13.5" customHeight="1" spans="1:21">
      <c r="A207" s="54" t="s">
        <v>58</v>
      </c>
      <c r="B207" s="54" t="s">
        <v>20</v>
      </c>
      <c r="C207" s="49" t="s">
        <v>680</v>
      </c>
      <c r="D207" s="54" t="s">
        <v>12</v>
      </c>
      <c r="E207" s="54"/>
      <c r="F207" s="47">
        <v>19</v>
      </c>
      <c r="G207" s="49" t="s">
        <v>681</v>
      </c>
      <c r="H207" s="56">
        <v>44321.5368055556</v>
      </c>
      <c r="I207" s="56">
        <v>44321.5520833333</v>
      </c>
      <c r="J207" s="56">
        <v>44321.7652777778</v>
      </c>
      <c r="K207" s="49"/>
      <c r="L207" s="69" t="s">
        <v>682</v>
      </c>
      <c r="M207" s="70" t="s">
        <v>67</v>
      </c>
      <c r="N207" s="70" t="s">
        <v>72</v>
      </c>
      <c r="O207" s="70" t="s">
        <v>73</v>
      </c>
      <c r="P207" s="71">
        <v>5.1166666665813</v>
      </c>
      <c r="Q207" s="71" t="b">
        <v>0</v>
      </c>
      <c r="R207" s="71">
        <v>5.1166666665813</v>
      </c>
      <c r="S207" s="56">
        <v>44323.9931134259</v>
      </c>
      <c r="T207" s="47"/>
      <c r="U207" s="78" t="b">
        <f ca="1" t="shared" si="3"/>
        <v>0</v>
      </c>
    </row>
    <row r="208" s="12" customFormat="1" ht="13.5" customHeight="1" spans="1:21">
      <c r="A208" s="54" t="s">
        <v>58</v>
      </c>
      <c r="B208" s="54" t="s">
        <v>20</v>
      </c>
      <c r="C208" s="64" t="s">
        <v>683</v>
      </c>
      <c r="D208" s="54" t="s">
        <v>11</v>
      </c>
      <c r="E208" s="54">
        <v>5</v>
      </c>
      <c r="F208" s="47">
        <v>41</v>
      </c>
      <c r="G208" s="49" t="s">
        <v>684</v>
      </c>
      <c r="H208" s="56">
        <v>44321.5410300926</v>
      </c>
      <c r="I208" s="56">
        <v>44321.5784722222</v>
      </c>
      <c r="J208" s="56">
        <v>44321.7694444444</v>
      </c>
      <c r="K208" s="49"/>
      <c r="L208" s="69" t="s">
        <v>685</v>
      </c>
      <c r="M208" s="70" t="s">
        <v>90</v>
      </c>
      <c r="N208" s="70" t="s">
        <v>163</v>
      </c>
      <c r="O208" s="70" t="s">
        <v>92</v>
      </c>
      <c r="P208" s="71">
        <v>4.58333333325572</v>
      </c>
      <c r="Q208" s="71" t="b">
        <v>0</v>
      </c>
      <c r="R208" s="71">
        <v>4.58333333325572</v>
      </c>
      <c r="S208" s="56">
        <v>44322.9931134259</v>
      </c>
      <c r="T208" s="47"/>
      <c r="U208" s="78" t="b">
        <f ca="1" t="shared" si="3"/>
        <v>0</v>
      </c>
    </row>
    <row r="209" s="12" customFormat="1" ht="13.5" customHeight="1" spans="1:21">
      <c r="A209" s="54" t="s">
        <v>58</v>
      </c>
      <c r="B209" s="54" t="s">
        <v>20</v>
      </c>
      <c r="C209" s="49" t="s">
        <v>686</v>
      </c>
      <c r="D209" s="54" t="s">
        <v>12</v>
      </c>
      <c r="E209" s="54"/>
      <c r="F209" s="47">
        <v>17</v>
      </c>
      <c r="G209" s="49" t="s">
        <v>687</v>
      </c>
      <c r="H209" s="56">
        <v>44321.5597222222</v>
      </c>
      <c r="I209" s="56">
        <v>44321.58125</v>
      </c>
      <c r="J209" s="56">
        <v>44321.7247453704</v>
      </c>
      <c r="K209" s="49"/>
      <c r="L209" s="69" t="s">
        <v>688</v>
      </c>
      <c r="M209" s="70" t="s">
        <v>67</v>
      </c>
      <c r="N209" s="70" t="s">
        <v>56</v>
      </c>
      <c r="O209" s="70" t="s">
        <v>57</v>
      </c>
      <c r="P209" s="71">
        <v>3.44388888875255</v>
      </c>
      <c r="Q209" s="71" t="b">
        <v>0</v>
      </c>
      <c r="R209" s="71">
        <v>3.44388888875255</v>
      </c>
      <c r="S209" s="56">
        <v>44323.9931134259</v>
      </c>
      <c r="T209" s="47"/>
      <c r="U209" s="78" t="b">
        <f ca="1" t="shared" si="3"/>
        <v>0</v>
      </c>
    </row>
    <row r="210" s="12" customFormat="1" ht="13.5" customHeight="1" spans="1:21">
      <c r="A210" s="54" t="s">
        <v>58</v>
      </c>
      <c r="B210" s="54" t="s">
        <v>20</v>
      </c>
      <c r="C210" s="64" t="s">
        <v>689</v>
      </c>
      <c r="D210" s="54" t="s">
        <v>12</v>
      </c>
      <c r="E210" s="54"/>
      <c r="F210" s="47">
        <v>35</v>
      </c>
      <c r="G210" s="49" t="s">
        <v>690</v>
      </c>
      <c r="H210" s="56">
        <v>44321.5772106481</v>
      </c>
      <c r="I210" s="56">
        <v>44321.5930555556</v>
      </c>
      <c r="J210" s="56">
        <v>44321.8041666667</v>
      </c>
      <c r="K210" s="49"/>
      <c r="L210" s="69" t="s">
        <v>691</v>
      </c>
      <c r="M210" s="70" t="s">
        <v>67</v>
      </c>
      <c r="N210" s="70" t="s">
        <v>131</v>
      </c>
      <c r="O210" s="70" t="s">
        <v>73</v>
      </c>
      <c r="P210" s="71">
        <v>5.06666666676756</v>
      </c>
      <c r="Q210" s="71" t="b">
        <v>0</v>
      </c>
      <c r="R210" s="71">
        <v>5.06666666676756</v>
      </c>
      <c r="S210" s="56">
        <v>44323.9931134259</v>
      </c>
      <c r="T210" s="47"/>
      <c r="U210" s="78" t="b">
        <f ca="1" t="shared" si="3"/>
        <v>0</v>
      </c>
    </row>
    <row r="211" s="12" customFormat="1" ht="13.5" customHeight="1" spans="1:21">
      <c r="A211" s="54" t="s">
        <v>51</v>
      </c>
      <c r="B211" s="54" t="s">
        <v>17</v>
      </c>
      <c r="C211" s="49" t="s">
        <v>692</v>
      </c>
      <c r="D211" s="54" t="s">
        <v>12</v>
      </c>
      <c r="E211" s="54">
        <v>1</v>
      </c>
      <c r="F211" s="47">
        <v>16</v>
      </c>
      <c r="G211" s="49" t="s">
        <v>693</v>
      </c>
      <c r="H211" s="56">
        <v>44321.5777777778</v>
      </c>
      <c r="I211" s="56">
        <v>44322.4284722222</v>
      </c>
      <c r="J211" s="56">
        <v>44323.6895833333</v>
      </c>
      <c r="K211" s="49"/>
      <c r="L211" s="69" t="s">
        <v>694</v>
      </c>
      <c r="M211" s="70" t="s">
        <v>55</v>
      </c>
      <c r="N211" s="70" t="s">
        <v>91</v>
      </c>
      <c r="O211" s="70" t="s">
        <v>63</v>
      </c>
      <c r="P211" s="71" t="b">
        <v>0</v>
      </c>
      <c r="Q211" s="71">
        <v>30.2666666663135</v>
      </c>
      <c r="R211" s="71">
        <v>30.2666666663135</v>
      </c>
      <c r="S211" s="56">
        <v>44323.9931134259</v>
      </c>
      <c r="T211" s="54"/>
      <c r="U211" s="78" t="b">
        <f ca="1" t="shared" si="3"/>
        <v>0</v>
      </c>
    </row>
    <row r="212" s="12" customFormat="1" ht="13.5" customHeight="1" spans="1:21">
      <c r="A212" s="54" t="s">
        <v>51</v>
      </c>
      <c r="B212" s="54" t="s">
        <v>17</v>
      </c>
      <c r="C212" s="49" t="s">
        <v>695</v>
      </c>
      <c r="D212" s="54" t="s">
        <v>12</v>
      </c>
      <c r="E212" s="54"/>
      <c r="F212" s="47">
        <v>62</v>
      </c>
      <c r="G212" s="49" t="s">
        <v>696</v>
      </c>
      <c r="H212" s="56">
        <v>44321.5986111111</v>
      </c>
      <c r="I212" s="56">
        <v>44321.6083333333</v>
      </c>
      <c r="J212" s="56">
        <v>44321.7222222222</v>
      </c>
      <c r="K212" s="49"/>
      <c r="L212" s="69" t="s">
        <v>697</v>
      </c>
      <c r="M212" s="70" t="s">
        <v>55</v>
      </c>
      <c r="N212" s="70" t="s">
        <v>56</v>
      </c>
      <c r="O212" s="70" t="s">
        <v>63</v>
      </c>
      <c r="P212" s="71" t="b">
        <v>0</v>
      </c>
      <c r="Q212" s="71">
        <v>2.73333333333721</v>
      </c>
      <c r="R212" s="71">
        <v>2.73333333333721</v>
      </c>
      <c r="S212" s="56">
        <v>44323.9931134259</v>
      </c>
      <c r="T212" s="47"/>
      <c r="U212" s="78" t="b">
        <f ca="1" t="shared" si="3"/>
        <v>0</v>
      </c>
    </row>
    <row r="213" s="12" customFormat="1" ht="13.5" customHeight="1" spans="1:21">
      <c r="A213" s="54" t="s">
        <v>58</v>
      </c>
      <c r="B213" s="54" t="s">
        <v>20</v>
      </c>
      <c r="C213" s="49" t="s">
        <v>698</v>
      </c>
      <c r="D213" s="54" t="s">
        <v>11</v>
      </c>
      <c r="E213" s="54"/>
      <c r="F213" s="47">
        <v>4</v>
      </c>
      <c r="G213" s="49" t="s">
        <v>699</v>
      </c>
      <c r="H213" s="56">
        <v>44321.6551736111</v>
      </c>
      <c r="I213" s="56">
        <v>44321.6715277778</v>
      </c>
      <c r="J213" s="56">
        <v>44321.7611111111</v>
      </c>
      <c r="K213" s="49"/>
      <c r="L213" s="69" t="s">
        <v>700</v>
      </c>
      <c r="M213" s="70" t="s">
        <v>67</v>
      </c>
      <c r="N213" s="70" t="s">
        <v>68</v>
      </c>
      <c r="O213" s="70" t="s">
        <v>57</v>
      </c>
      <c r="P213" s="71">
        <v>2.15000000002328</v>
      </c>
      <c r="Q213" s="71" t="b">
        <v>0</v>
      </c>
      <c r="R213" s="71">
        <v>2.15000000002328</v>
      </c>
      <c r="S213" s="56">
        <v>44322.9931134259</v>
      </c>
      <c r="T213" s="47"/>
      <c r="U213" s="78" t="b">
        <f ca="1" t="shared" si="3"/>
        <v>0</v>
      </c>
    </row>
    <row r="214" s="12" customFormat="1" ht="13.5" customHeight="1" spans="1:21">
      <c r="A214" s="54" t="s">
        <v>58</v>
      </c>
      <c r="B214" s="54" t="s">
        <v>21</v>
      </c>
      <c r="C214" s="49" t="s">
        <v>701</v>
      </c>
      <c r="D214" s="54" t="s">
        <v>11</v>
      </c>
      <c r="E214" s="54"/>
      <c r="F214" s="47">
        <v>30</v>
      </c>
      <c r="G214" s="49" t="s">
        <v>702</v>
      </c>
      <c r="H214" s="56">
        <v>44321.659212963</v>
      </c>
      <c r="I214" s="56">
        <v>44321.6902777778</v>
      </c>
      <c r="J214" s="56">
        <v>44322.6575115741</v>
      </c>
      <c r="K214" s="49"/>
      <c r="L214" s="69" t="s">
        <v>703</v>
      </c>
      <c r="M214" s="70" t="s">
        <v>219</v>
      </c>
      <c r="N214" s="70" t="s">
        <v>219</v>
      </c>
      <c r="O214" s="70" t="s">
        <v>219</v>
      </c>
      <c r="P214" s="71">
        <v>23.2136111111613</v>
      </c>
      <c r="Q214" s="71" t="b">
        <v>0</v>
      </c>
      <c r="R214" s="71">
        <v>23.2136111111613</v>
      </c>
      <c r="S214" s="56">
        <v>44322.9683680556</v>
      </c>
      <c r="T214" s="47"/>
      <c r="U214" s="78" t="b">
        <f ca="1" t="shared" si="3"/>
        <v>0</v>
      </c>
    </row>
    <row r="215" s="12" customFormat="1" ht="13.5" customHeight="1" spans="1:21">
      <c r="A215" s="54" t="s">
        <v>58</v>
      </c>
      <c r="B215" s="54" t="s">
        <v>19</v>
      </c>
      <c r="C215" s="49" t="s">
        <v>704</v>
      </c>
      <c r="D215" s="54" t="s">
        <v>11</v>
      </c>
      <c r="E215" s="54">
        <v>3</v>
      </c>
      <c r="F215" s="47">
        <v>26</v>
      </c>
      <c r="G215" s="55" t="s">
        <v>705</v>
      </c>
      <c r="H215" s="56">
        <v>44321.6756944444</v>
      </c>
      <c r="I215" s="56">
        <v>44321.7729166667</v>
      </c>
      <c r="J215" s="56">
        <v>44322.70625</v>
      </c>
      <c r="K215" s="49"/>
      <c r="L215" s="69" t="s">
        <v>706</v>
      </c>
      <c r="M215" s="70" t="s">
        <v>67</v>
      </c>
      <c r="N215" s="70" t="s">
        <v>91</v>
      </c>
      <c r="O215" s="70" t="s">
        <v>582</v>
      </c>
      <c r="P215" s="71">
        <v>22.3999999993248</v>
      </c>
      <c r="Q215" s="71" t="b">
        <v>0</v>
      </c>
      <c r="R215" s="71">
        <v>22.3999999993248</v>
      </c>
      <c r="S215" s="56">
        <v>44322.9683680556</v>
      </c>
      <c r="T215" s="54"/>
      <c r="U215" s="78" t="b">
        <f ca="1" t="shared" si="3"/>
        <v>0</v>
      </c>
    </row>
    <row r="216" s="12" customFormat="1" ht="13.5" customHeight="1" spans="1:21">
      <c r="A216" s="54" t="s">
        <v>58</v>
      </c>
      <c r="B216" s="54" t="s">
        <v>19</v>
      </c>
      <c r="C216" s="49" t="s">
        <v>707</v>
      </c>
      <c r="D216" s="54" t="s">
        <v>12</v>
      </c>
      <c r="E216" s="54"/>
      <c r="F216" s="47">
        <v>9</v>
      </c>
      <c r="G216" s="49" t="s">
        <v>708</v>
      </c>
      <c r="H216" s="56">
        <v>44321.6866666667</v>
      </c>
      <c r="I216" s="56">
        <v>44321.7</v>
      </c>
      <c r="J216" s="56">
        <v>44322.4972222222</v>
      </c>
      <c r="K216" s="49"/>
      <c r="L216" s="69" t="s">
        <v>709</v>
      </c>
      <c r="M216" s="70" t="s">
        <v>67</v>
      </c>
      <c r="N216" s="70" t="s">
        <v>91</v>
      </c>
      <c r="O216" s="70" t="s">
        <v>57</v>
      </c>
      <c r="P216" s="71">
        <v>19.1333333328366</v>
      </c>
      <c r="Q216" s="71" t="b">
        <v>0</v>
      </c>
      <c r="R216" s="71">
        <v>19.1333333328366</v>
      </c>
      <c r="S216" s="56">
        <v>44323.9877430556</v>
      </c>
      <c r="T216" s="54"/>
      <c r="U216" s="78" t="b">
        <f ca="1" t="shared" si="3"/>
        <v>0</v>
      </c>
    </row>
    <row r="217" s="12" customFormat="1" ht="13.5" customHeight="1" spans="1:21">
      <c r="A217" s="54" t="s">
        <v>58</v>
      </c>
      <c r="B217" s="54" t="s">
        <v>19</v>
      </c>
      <c r="C217" s="49" t="s">
        <v>710</v>
      </c>
      <c r="D217" s="54" t="s">
        <v>12</v>
      </c>
      <c r="E217" s="54"/>
      <c r="F217" s="47">
        <v>49</v>
      </c>
      <c r="G217" s="49" t="s">
        <v>711</v>
      </c>
      <c r="H217" s="56">
        <v>44321.7004976852</v>
      </c>
      <c r="I217" s="56">
        <v>44321.7173611111</v>
      </c>
      <c r="J217" s="56">
        <v>44321.7295138889</v>
      </c>
      <c r="K217" s="49"/>
      <c r="L217" s="69" t="s">
        <v>712</v>
      </c>
      <c r="M217" s="70" t="s">
        <v>55</v>
      </c>
      <c r="N217" s="70" t="s">
        <v>56</v>
      </c>
      <c r="O217" s="70" t="s">
        <v>147</v>
      </c>
      <c r="P217" s="71">
        <v>0.291666666569654</v>
      </c>
      <c r="Q217" s="71" t="b">
        <v>0</v>
      </c>
      <c r="R217" s="71">
        <v>0.291666666569654</v>
      </c>
      <c r="S217" s="56">
        <v>44323.9877430556</v>
      </c>
      <c r="T217" s="47"/>
      <c r="U217" s="78" t="b">
        <f ca="1" t="shared" si="3"/>
        <v>0</v>
      </c>
    </row>
    <row r="218" s="12" customFormat="1" ht="13.5" customHeight="1" spans="1:21">
      <c r="A218" s="54" t="s">
        <v>58</v>
      </c>
      <c r="B218" s="54" t="s">
        <v>20</v>
      </c>
      <c r="C218" s="49" t="s">
        <v>713</v>
      </c>
      <c r="D218" s="54" t="s">
        <v>12</v>
      </c>
      <c r="E218" s="54"/>
      <c r="F218" s="47">
        <v>38</v>
      </c>
      <c r="G218" s="49" t="s">
        <v>714</v>
      </c>
      <c r="H218" s="56">
        <v>44321.7299537037</v>
      </c>
      <c r="I218" s="56">
        <v>44321.7451388889</v>
      </c>
      <c r="J218" s="56">
        <v>44321.7944444444</v>
      </c>
      <c r="K218" s="49"/>
      <c r="L218" s="69" t="s">
        <v>715</v>
      </c>
      <c r="M218" s="70" t="s">
        <v>90</v>
      </c>
      <c r="N218" s="70" t="s">
        <v>131</v>
      </c>
      <c r="O218" s="70" t="s">
        <v>92</v>
      </c>
      <c r="P218" s="71">
        <v>1.18333333334886</v>
      </c>
      <c r="Q218" s="71" t="b">
        <v>0</v>
      </c>
      <c r="R218" s="71">
        <v>1.18333333334886</v>
      </c>
      <c r="S218" s="56">
        <v>44323.9877430556</v>
      </c>
      <c r="T218" s="47"/>
      <c r="U218" s="78" t="b">
        <f ca="1" t="shared" si="3"/>
        <v>0</v>
      </c>
    </row>
    <row r="219" s="12" customFormat="1" ht="13.5" customHeight="1" spans="1:21">
      <c r="A219" s="54" t="s">
        <v>51</v>
      </c>
      <c r="B219" s="54" t="s">
        <v>18</v>
      </c>
      <c r="C219" s="49" t="s">
        <v>716</v>
      </c>
      <c r="D219" s="54" t="s">
        <v>12</v>
      </c>
      <c r="E219" s="54"/>
      <c r="F219" s="47">
        <v>61</v>
      </c>
      <c r="G219" s="49" t="s">
        <v>717</v>
      </c>
      <c r="H219" s="56">
        <v>44321.7395833333</v>
      </c>
      <c r="I219" s="56">
        <v>44321.7604166667</v>
      </c>
      <c r="J219" s="56">
        <v>44322.6729166667</v>
      </c>
      <c r="K219" s="49"/>
      <c r="L219" s="69" t="s">
        <v>718</v>
      </c>
      <c r="M219" s="70" t="s">
        <v>55</v>
      </c>
      <c r="N219" s="70" t="s">
        <v>56</v>
      </c>
      <c r="O219" s="70" t="s">
        <v>63</v>
      </c>
      <c r="P219" s="71" t="b">
        <v>0</v>
      </c>
      <c r="Q219" s="71">
        <v>21.8999999999651</v>
      </c>
      <c r="R219" s="71">
        <v>21.8999999999651</v>
      </c>
      <c r="S219" s="56">
        <v>44323.9877430556</v>
      </c>
      <c r="T219" s="47"/>
      <c r="U219" s="78" t="b">
        <f ca="1" t="shared" si="3"/>
        <v>0</v>
      </c>
    </row>
    <row r="220" s="12" customFormat="1" ht="13.5" customHeight="1" spans="1:21">
      <c r="A220" s="54" t="s">
        <v>51</v>
      </c>
      <c r="B220" s="54" t="s">
        <v>20</v>
      </c>
      <c r="C220" s="49" t="s">
        <v>719</v>
      </c>
      <c r="D220" s="54" t="s">
        <v>11</v>
      </c>
      <c r="E220" s="54"/>
      <c r="F220" s="47">
        <v>130</v>
      </c>
      <c r="G220" s="49" t="s">
        <v>720</v>
      </c>
      <c r="H220" s="56">
        <v>44321.7395833333</v>
      </c>
      <c r="I220" s="56">
        <v>44321.7791666667</v>
      </c>
      <c r="J220" s="56">
        <v>44322.4083333333</v>
      </c>
      <c r="K220" s="49"/>
      <c r="L220" s="69" t="s">
        <v>721</v>
      </c>
      <c r="M220" s="70" t="s">
        <v>55</v>
      </c>
      <c r="N220" s="70" t="s">
        <v>86</v>
      </c>
      <c r="O220" s="70" t="s">
        <v>63</v>
      </c>
      <c r="P220" s="71" t="b">
        <v>0</v>
      </c>
      <c r="Q220" s="71">
        <v>15.0999999982305</v>
      </c>
      <c r="R220" s="71">
        <v>15.0999999982305</v>
      </c>
      <c r="S220" s="56">
        <v>44322.9683680556</v>
      </c>
      <c r="T220" s="47"/>
      <c r="U220" s="78" t="b">
        <f ca="1" t="shared" si="3"/>
        <v>0</v>
      </c>
    </row>
    <row r="221" s="12" customFormat="1" ht="13.5" customHeight="1" spans="1:21">
      <c r="A221" s="54" t="s">
        <v>51</v>
      </c>
      <c r="B221" s="54" t="s">
        <v>18</v>
      </c>
      <c r="C221" s="64" t="s">
        <v>722</v>
      </c>
      <c r="D221" s="54" t="s">
        <v>12</v>
      </c>
      <c r="E221" s="54"/>
      <c r="F221" s="47">
        <v>72</v>
      </c>
      <c r="G221" s="49" t="s">
        <v>723</v>
      </c>
      <c r="H221" s="56">
        <v>44321.7429050926</v>
      </c>
      <c r="I221" s="56">
        <v>44321.7638888889</v>
      </c>
      <c r="J221" s="56">
        <v>44322.74375</v>
      </c>
      <c r="K221" s="49"/>
      <c r="L221" s="69" t="s">
        <v>724</v>
      </c>
      <c r="M221" s="70" t="s">
        <v>55</v>
      </c>
      <c r="N221" s="70" t="s">
        <v>56</v>
      </c>
      <c r="O221" s="70" t="s">
        <v>63</v>
      </c>
      <c r="P221" s="71" t="b">
        <v>0</v>
      </c>
      <c r="Q221" s="71">
        <v>23.5166666664882</v>
      </c>
      <c r="R221" s="71">
        <v>23.5166666664882</v>
      </c>
      <c r="S221" s="56">
        <v>44323.9877430556</v>
      </c>
      <c r="T221" s="47"/>
      <c r="U221" s="78" t="b">
        <f ca="1" t="shared" si="3"/>
        <v>0</v>
      </c>
    </row>
    <row r="222" s="12" customFormat="1" ht="13.5" customHeight="1" spans="1:21">
      <c r="A222" s="54" t="s">
        <v>51</v>
      </c>
      <c r="B222" s="54" t="s">
        <v>17</v>
      </c>
      <c r="C222" s="49" t="s">
        <v>725</v>
      </c>
      <c r="D222" s="54" t="s">
        <v>12</v>
      </c>
      <c r="E222" s="54"/>
      <c r="F222" s="47">
        <v>58</v>
      </c>
      <c r="G222" s="49" t="s">
        <v>726</v>
      </c>
      <c r="H222" s="56">
        <v>44321.7621064815</v>
      </c>
      <c r="I222" s="56">
        <v>44321.78125</v>
      </c>
      <c r="J222" s="56">
        <v>44323.5386574074</v>
      </c>
      <c r="K222" s="49"/>
      <c r="L222" s="69" t="s">
        <v>727</v>
      </c>
      <c r="M222" s="70" t="s">
        <v>113</v>
      </c>
      <c r="N222" s="70" t="s">
        <v>56</v>
      </c>
      <c r="O222" s="70" t="s">
        <v>92</v>
      </c>
      <c r="P222" s="71" t="b">
        <v>0</v>
      </c>
      <c r="Q222" s="71">
        <v>42.1777777776006</v>
      </c>
      <c r="R222" s="71">
        <v>42.1777777776006</v>
      </c>
      <c r="S222" s="56">
        <v>44323.9877430556</v>
      </c>
      <c r="T222" s="47"/>
      <c r="U222" s="78" t="b">
        <f ca="1" t="shared" si="3"/>
        <v>0</v>
      </c>
    </row>
    <row r="223" s="2" customFormat="1" ht="13.5" customHeight="1" spans="1:21">
      <c r="A223" s="54" t="s">
        <v>58</v>
      </c>
      <c r="B223" s="54" t="s">
        <v>21</v>
      </c>
      <c r="C223" s="64" t="s">
        <v>728</v>
      </c>
      <c r="D223" s="54" t="s">
        <v>12</v>
      </c>
      <c r="E223" s="84"/>
      <c r="F223" s="47">
        <v>27</v>
      </c>
      <c r="G223" s="49" t="s">
        <v>729</v>
      </c>
      <c r="H223" s="56">
        <v>44321.7801157407</v>
      </c>
      <c r="I223" s="56">
        <v>44321.8236111111</v>
      </c>
      <c r="J223" s="56">
        <v>44322.5041666667</v>
      </c>
      <c r="K223" s="49"/>
      <c r="L223" s="69" t="s">
        <v>730</v>
      </c>
      <c r="M223" s="49" t="s">
        <v>67</v>
      </c>
      <c r="N223" s="49" t="s">
        <v>62</v>
      </c>
      <c r="O223" s="70" t="s">
        <v>57</v>
      </c>
      <c r="P223" s="71">
        <v>16.3333333345363</v>
      </c>
      <c r="Q223" s="71" t="b">
        <v>0</v>
      </c>
      <c r="R223" s="71">
        <v>16.3333333345363</v>
      </c>
      <c r="S223" s="56">
        <v>44322.9683680556</v>
      </c>
      <c r="T223" s="84"/>
      <c r="U223" s="78" t="b">
        <f ca="1" t="shared" si="3"/>
        <v>0</v>
      </c>
    </row>
    <row r="224" s="2" customFormat="1" ht="13.5" customHeight="1" spans="1:21">
      <c r="A224" s="54" t="s">
        <v>51</v>
      </c>
      <c r="B224" s="54" t="s">
        <v>16</v>
      </c>
      <c r="C224" s="49" t="s">
        <v>731</v>
      </c>
      <c r="D224" s="54" t="s">
        <v>12</v>
      </c>
      <c r="E224" s="54"/>
      <c r="F224" s="47">
        <v>2</v>
      </c>
      <c r="G224" s="49" t="s">
        <v>732</v>
      </c>
      <c r="H224" s="56">
        <v>44321.7905555556</v>
      </c>
      <c r="I224" s="56">
        <v>44321.8298611111</v>
      </c>
      <c r="J224" s="56">
        <v>44322.7159722222</v>
      </c>
      <c r="K224" s="49"/>
      <c r="L224" s="69" t="s">
        <v>733</v>
      </c>
      <c r="M224" s="70" t="s">
        <v>90</v>
      </c>
      <c r="N224" s="70" t="s">
        <v>91</v>
      </c>
      <c r="O224" s="70" t="s">
        <v>109</v>
      </c>
      <c r="P224" s="71" t="b">
        <v>0</v>
      </c>
      <c r="Q224" s="71">
        <v>21.2666666663135</v>
      </c>
      <c r="R224" s="71">
        <v>21.2666666663135</v>
      </c>
      <c r="S224" s="79"/>
      <c r="T224" s="54"/>
      <c r="U224" s="78" t="b">
        <f ca="1" t="shared" si="3"/>
        <v>0</v>
      </c>
    </row>
    <row r="225" s="2" customFormat="1" ht="13.5" customHeight="1" spans="1:21">
      <c r="A225" s="54" t="s">
        <v>58</v>
      </c>
      <c r="B225" s="54" t="s">
        <v>19</v>
      </c>
      <c r="C225" s="49" t="s">
        <v>734</v>
      </c>
      <c r="D225" s="54" t="s">
        <v>11</v>
      </c>
      <c r="E225" s="54">
        <v>2</v>
      </c>
      <c r="F225" s="47">
        <v>10</v>
      </c>
      <c r="G225" s="55" t="s">
        <v>735</v>
      </c>
      <c r="H225" s="56">
        <v>44321.936412037</v>
      </c>
      <c r="I225" s="56">
        <v>44322.8027546296</v>
      </c>
      <c r="J225" s="56">
        <v>44323.46875</v>
      </c>
      <c r="K225" s="85"/>
      <c r="L225" s="69" t="s">
        <v>736</v>
      </c>
      <c r="M225" s="70" t="s">
        <v>67</v>
      </c>
      <c r="N225" s="70" t="s">
        <v>86</v>
      </c>
      <c r="O225" s="70" t="s">
        <v>582</v>
      </c>
      <c r="P225" s="71">
        <v>15.9838888896047</v>
      </c>
      <c r="Q225" s="71" t="b">
        <v>0</v>
      </c>
      <c r="R225" s="71">
        <v>15.9838888896047</v>
      </c>
      <c r="S225" s="56">
        <v>44323.9703356481</v>
      </c>
      <c r="T225" s="47"/>
      <c r="U225" s="78" t="b">
        <f ca="1" t="shared" si="3"/>
        <v>0</v>
      </c>
    </row>
    <row r="226" s="2" customFormat="1" ht="13.5" customHeight="1" spans="1:21">
      <c r="A226" s="54" t="s">
        <v>58</v>
      </c>
      <c r="B226" s="54" t="s">
        <v>16</v>
      </c>
      <c r="C226" s="49" t="s">
        <v>737</v>
      </c>
      <c r="D226" s="54" t="s">
        <v>11</v>
      </c>
      <c r="E226" s="54"/>
      <c r="F226" s="47">
        <v>23</v>
      </c>
      <c r="G226" s="49" t="s">
        <v>738</v>
      </c>
      <c r="H226" s="56">
        <v>44321.951099537</v>
      </c>
      <c r="I226" s="56">
        <v>44322.3715277778</v>
      </c>
      <c r="J226" s="56">
        <v>44322.4236111111</v>
      </c>
      <c r="K226" s="49"/>
      <c r="L226" s="69" t="s">
        <v>739</v>
      </c>
      <c r="M226" s="70" t="s">
        <v>142</v>
      </c>
      <c r="N226" s="70" t="s">
        <v>91</v>
      </c>
      <c r="O226" s="70" t="s">
        <v>143</v>
      </c>
      <c r="P226" s="71">
        <v>1.24999999918509</v>
      </c>
      <c r="Q226" s="71" t="b">
        <v>0</v>
      </c>
      <c r="R226" s="71">
        <v>1.24999999918509</v>
      </c>
      <c r="S226" s="56">
        <v>44323.9927662037</v>
      </c>
      <c r="T226" s="47"/>
      <c r="U226" s="78" t="b">
        <f ca="1" t="shared" si="3"/>
        <v>0</v>
      </c>
    </row>
    <row r="227" s="2" customFormat="1" ht="13.5" customHeight="1" spans="1:21">
      <c r="A227" s="54" t="s">
        <v>51</v>
      </c>
      <c r="B227" s="54" t="s">
        <v>17</v>
      </c>
      <c r="C227" s="49" t="s">
        <v>740</v>
      </c>
      <c r="D227" s="54" t="s">
        <v>12</v>
      </c>
      <c r="E227" s="54">
        <v>11</v>
      </c>
      <c r="F227" s="47">
        <v>678</v>
      </c>
      <c r="G227" s="55" t="s">
        <v>741</v>
      </c>
      <c r="H227" s="56">
        <v>44322.0541666667</v>
      </c>
      <c r="I227" s="56">
        <v>44322.3541666667</v>
      </c>
      <c r="J227" s="56">
        <v>44322.9680555556</v>
      </c>
      <c r="K227" s="49"/>
      <c r="L227" s="69" t="s">
        <v>742</v>
      </c>
      <c r="M227" s="54" t="s">
        <v>528</v>
      </c>
      <c r="N227" s="54" t="s">
        <v>91</v>
      </c>
      <c r="O227" s="54" t="s">
        <v>743</v>
      </c>
      <c r="P227" s="57" t="b">
        <v>0</v>
      </c>
      <c r="Q227" s="58">
        <v>14.7333333335118</v>
      </c>
      <c r="R227" s="57">
        <v>14.7333333335118</v>
      </c>
      <c r="S227" s="86">
        <v>44323.9803009259</v>
      </c>
      <c r="T227" s="47"/>
      <c r="U227" s="78" t="b">
        <f ca="1" t="shared" si="3"/>
        <v>0</v>
      </c>
    </row>
    <row r="228" s="12" customFormat="1" ht="13.5" customHeight="1" spans="1:21">
      <c r="A228" s="54" t="s">
        <v>51</v>
      </c>
      <c r="B228" s="54" t="s">
        <v>17</v>
      </c>
      <c r="C228" s="49" t="s">
        <v>744</v>
      </c>
      <c r="D228" s="54" t="s">
        <v>12</v>
      </c>
      <c r="E228" s="54">
        <v>1</v>
      </c>
      <c r="F228" s="47">
        <v>494</v>
      </c>
      <c r="G228" s="49" t="s">
        <v>745</v>
      </c>
      <c r="H228" s="56">
        <v>44322.1111111111</v>
      </c>
      <c r="I228" s="56">
        <v>44322.3631944444</v>
      </c>
      <c r="J228" s="56">
        <v>44322.8875</v>
      </c>
      <c r="K228" s="85"/>
      <c r="L228" s="69" t="s">
        <v>746</v>
      </c>
      <c r="M228" s="54" t="s">
        <v>528</v>
      </c>
      <c r="N228" s="54" t="s">
        <v>91</v>
      </c>
      <c r="O228" s="54" t="s">
        <v>743</v>
      </c>
      <c r="P228" s="57" t="b">
        <v>0</v>
      </c>
      <c r="Q228" s="58">
        <v>12.5833333343617</v>
      </c>
      <c r="R228" s="57">
        <v>12.5833333343617</v>
      </c>
      <c r="S228" s="86">
        <v>44323.9803009259</v>
      </c>
      <c r="T228" s="47"/>
      <c r="U228" s="78" t="b">
        <f ca="1" t="shared" si="3"/>
        <v>0</v>
      </c>
    </row>
    <row r="229" s="12" customFormat="1" ht="13.5" customHeight="1" spans="1:21">
      <c r="A229" s="54" t="s">
        <v>58</v>
      </c>
      <c r="B229" s="54" t="s">
        <v>19</v>
      </c>
      <c r="C229" s="49" t="s">
        <v>747</v>
      </c>
      <c r="D229" s="54" t="s">
        <v>12</v>
      </c>
      <c r="E229" s="54"/>
      <c r="F229" s="47">
        <v>7</v>
      </c>
      <c r="G229" s="49" t="s">
        <v>748</v>
      </c>
      <c r="H229" s="56">
        <v>44322.3888888889</v>
      </c>
      <c r="I229" s="56">
        <v>44322.4138888889</v>
      </c>
      <c r="J229" s="56">
        <v>44323.5612962963</v>
      </c>
      <c r="K229" s="49"/>
      <c r="L229" s="69" t="s">
        <v>749</v>
      </c>
      <c r="M229" s="70" t="s">
        <v>55</v>
      </c>
      <c r="N229" s="70" t="s">
        <v>56</v>
      </c>
      <c r="O229" s="70" t="s">
        <v>63</v>
      </c>
      <c r="P229" s="71">
        <v>27.5377777775866</v>
      </c>
      <c r="Q229" s="71" t="b">
        <v>0</v>
      </c>
      <c r="R229" s="71">
        <v>27.5377777775866</v>
      </c>
      <c r="S229" s="56">
        <v>44324.9803009259</v>
      </c>
      <c r="T229" s="47"/>
      <c r="U229" s="78" t="b">
        <f ca="1" t="shared" si="3"/>
        <v>0</v>
      </c>
    </row>
    <row r="230" s="12" customFormat="1" ht="13.5" customHeight="1" spans="1:21">
      <c r="A230" s="54" t="s">
        <v>58</v>
      </c>
      <c r="B230" s="54" t="s">
        <v>20</v>
      </c>
      <c r="C230" s="49" t="s">
        <v>750</v>
      </c>
      <c r="D230" s="54" t="s">
        <v>12</v>
      </c>
      <c r="E230" s="54"/>
      <c r="F230" s="47">
        <v>4</v>
      </c>
      <c r="G230" s="49" t="s">
        <v>751</v>
      </c>
      <c r="H230" s="56">
        <v>44322.4160648148</v>
      </c>
      <c r="I230" s="56">
        <v>44322.4395833333</v>
      </c>
      <c r="J230" s="56">
        <v>44322.54375</v>
      </c>
      <c r="K230" s="49"/>
      <c r="L230" s="69" t="s">
        <v>752</v>
      </c>
      <c r="M230" s="70" t="s">
        <v>67</v>
      </c>
      <c r="N230" s="70" t="s">
        <v>323</v>
      </c>
      <c r="O230" s="70" t="s">
        <v>582</v>
      </c>
      <c r="P230" s="71">
        <v>2.50000000081491</v>
      </c>
      <c r="Q230" s="71" t="b">
        <v>0</v>
      </c>
      <c r="R230" s="71">
        <v>2.50000000081491</v>
      </c>
      <c r="S230" s="56">
        <v>44324.9791666667</v>
      </c>
      <c r="T230" s="47"/>
      <c r="U230" s="78" t="b">
        <f ca="1" t="shared" si="3"/>
        <v>0</v>
      </c>
    </row>
    <row r="231" s="12" customFormat="1" ht="13.5" customHeight="1" spans="1:21">
      <c r="A231" s="54" t="s">
        <v>58</v>
      </c>
      <c r="B231" s="54" t="s">
        <v>18</v>
      </c>
      <c r="C231" s="49" t="s">
        <v>753</v>
      </c>
      <c r="D231" s="54" t="s">
        <v>12</v>
      </c>
      <c r="E231" s="54"/>
      <c r="F231" s="47">
        <v>14</v>
      </c>
      <c r="G231" s="49" t="s">
        <v>754</v>
      </c>
      <c r="H231" s="56">
        <v>44322.4166666667</v>
      </c>
      <c r="I231" s="56">
        <v>44322.4284722222</v>
      </c>
      <c r="J231" s="56">
        <v>44322.6902777778</v>
      </c>
      <c r="K231" s="49"/>
      <c r="L231" s="69" t="s">
        <v>755</v>
      </c>
      <c r="M231" s="70" t="s">
        <v>67</v>
      </c>
      <c r="N231" s="70" t="s">
        <v>72</v>
      </c>
      <c r="O231" s="70" t="s">
        <v>582</v>
      </c>
      <c r="P231" s="71">
        <v>6.28333333443152</v>
      </c>
      <c r="Q231" s="71" t="b">
        <v>0</v>
      </c>
      <c r="R231" s="71">
        <v>6.28333333443152</v>
      </c>
      <c r="S231" s="56">
        <v>44324.9622453704</v>
      </c>
      <c r="T231" s="47"/>
      <c r="U231" s="78" t="b">
        <f ca="1" t="shared" si="3"/>
        <v>0</v>
      </c>
    </row>
    <row r="232" s="12" customFormat="1" ht="13.5" customHeight="1" spans="1:21">
      <c r="A232" s="54" t="s">
        <v>51</v>
      </c>
      <c r="B232" s="54" t="s">
        <v>19</v>
      </c>
      <c r="C232" s="49" t="s">
        <v>756</v>
      </c>
      <c r="D232" s="54" t="s">
        <v>12</v>
      </c>
      <c r="E232" s="54"/>
      <c r="F232" s="47">
        <v>122</v>
      </c>
      <c r="G232" s="64" t="s">
        <v>757</v>
      </c>
      <c r="H232" s="56">
        <v>44322.4191550926</v>
      </c>
      <c r="I232" s="56">
        <v>44322.4340277778</v>
      </c>
      <c r="J232" s="56">
        <v>44323.3958333333</v>
      </c>
      <c r="K232" s="49"/>
      <c r="L232" s="69" t="s">
        <v>758</v>
      </c>
      <c r="M232" s="70" t="s">
        <v>55</v>
      </c>
      <c r="N232" s="70" t="s">
        <v>72</v>
      </c>
      <c r="O232" s="70" t="s">
        <v>63</v>
      </c>
      <c r="P232" s="71" t="b">
        <v>0</v>
      </c>
      <c r="Q232" s="71">
        <v>23.0833333319169</v>
      </c>
      <c r="R232" s="71">
        <v>23.0833333319169</v>
      </c>
      <c r="S232" s="56">
        <v>44323.9803009259</v>
      </c>
      <c r="T232" s="47"/>
      <c r="U232" s="78" t="b">
        <f ca="1" t="shared" si="3"/>
        <v>0</v>
      </c>
    </row>
    <row r="233" s="12" customFormat="1" ht="13.5" customHeight="1" spans="1:21">
      <c r="A233" s="54" t="s">
        <v>58</v>
      </c>
      <c r="B233" s="54" t="s">
        <v>18</v>
      </c>
      <c r="C233" s="49" t="s">
        <v>759</v>
      </c>
      <c r="D233" s="54" t="s">
        <v>12</v>
      </c>
      <c r="E233" s="54"/>
      <c r="F233" s="47">
        <v>24</v>
      </c>
      <c r="G233" s="49" t="s">
        <v>760</v>
      </c>
      <c r="H233" s="56">
        <v>44322.4291666667</v>
      </c>
      <c r="I233" s="56">
        <v>44322.4395833333</v>
      </c>
      <c r="J233" s="56">
        <v>44322.7838194444</v>
      </c>
      <c r="K233" s="49"/>
      <c r="L233" s="69" t="s">
        <v>761</v>
      </c>
      <c r="M233" s="70" t="s">
        <v>512</v>
      </c>
      <c r="N233" s="70" t="s">
        <v>512</v>
      </c>
      <c r="O233" s="70" t="s">
        <v>512</v>
      </c>
      <c r="P233" s="71">
        <v>8.26166666747304</v>
      </c>
      <c r="Q233" s="71" t="b">
        <v>0</v>
      </c>
      <c r="R233" s="71">
        <v>8.26166666747304</v>
      </c>
      <c r="S233" s="56">
        <v>44324.9791666667</v>
      </c>
      <c r="T233" s="47"/>
      <c r="U233" s="78" t="b">
        <f ca="1" t="shared" si="3"/>
        <v>0</v>
      </c>
    </row>
    <row r="234" s="12" customFormat="1" ht="13.5" customHeight="1" spans="1:21">
      <c r="A234" s="54" t="s">
        <v>51</v>
      </c>
      <c r="B234" s="54" t="s">
        <v>19</v>
      </c>
      <c r="C234" s="49" t="s">
        <v>762</v>
      </c>
      <c r="D234" s="54" t="s">
        <v>12</v>
      </c>
      <c r="E234" s="54">
        <v>1</v>
      </c>
      <c r="F234" s="47">
        <v>68</v>
      </c>
      <c r="G234" s="49" t="s">
        <v>763</v>
      </c>
      <c r="H234" s="56">
        <v>44322.45</v>
      </c>
      <c r="I234" s="56">
        <v>44322.4583333333</v>
      </c>
      <c r="J234" s="56">
        <v>44322.5222222222</v>
      </c>
      <c r="K234" s="49"/>
      <c r="L234" s="69" t="s">
        <v>764</v>
      </c>
      <c r="M234" s="70" t="s">
        <v>55</v>
      </c>
      <c r="N234" s="70" t="s">
        <v>323</v>
      </c>
      <c r="O234" s="70" t="s">
        <v>63</v>
      </c>
      <c r="P234" s="71" t="b">
        <v>0</v>
      </c>
      <c r="Q234" s="71">
        <v>1.53333333361661</v>
      </c>
      <c r="R234" s="71">
        <v>1.53333333361661</v>
      </c>
      <c r="S234" s="56">
        <v>44323.9979513889</v>
      </c>
      <c r="T234" s="47"/>
      <c r="U234" s="78" t="b">
        <f ca="1" t="shared" si="3"/>
        <v>0</v>
      </c>
    </row>
    <row r="235" s="12" customFormat="1" ht="13.5" customHeight="1" spans="1:21">
      <c r="A235" s="54" t="s">
        <v>58</v>
      </c>
      <c r="B235" s="54" t="s">
        <v>19</v>
      </c>
      <c r="C235" s="49" t="s">
        <v>765</v>
      </c>
      <c r="D235" s="54" t="s">
        <v>12</v>
      </c>
      <c r="E235" s="54"/>
      <c r="F235" s="47">
        <v>7</v>
      </c>
      <c r="G235" s="49" t="s">
        <v>766</v>
      </c>
      <c r="H235" s="56">
        <v>44322.4513888889</v>
      </c>
      <c r="I235" s="56">
        <v>44322.4618055556</v>
      </c>
      <c r="J235" s="56">
        <v>44322.7926157407</v>
      </c>
      <c r="K235" s="49"/>
      <c r="L235" s="69" t="s">
        <v>219</v>
      </c>
      <c r="M235" s="70" t="s">
        <v>219</v>
      </c>
      <c r="N235" s="70" t="s">
        <v>219</v>
      </c>
      <c r="O235" s="70" t="s">
        <v>219</v>
      </c>
      <c r="P235" s="71">
        <v>7.93944444344379</v>
      </c>
      <c r="Q235" s="71" t="b">
        <v>0</v>
      </c>
      <c r="R235" s="71">
        <v>7.93944444344379</v>
      </c>
      <c r="S235" s="56">
        <v>44324.9791666667</v>
      </c>
      <c r="T235" s="47"/>
      <c r="U235" s="78" t="b">
        <f ca="1" t="shared" si="3"/>
        <v>0</v>
      </c>
    </row>
    <row r="236" s="12" customFormat="1" ht="13.5" customHeight="1" spans="1:21">
      <c r="A236" s="54" t="s">
        <v>51</v>
      </c>
      <c r="B236" s="54" t="s">
        <v>19</v>
      </c>
      <c r="C236" s="49" t="s">
        <v>767</v>
      </c>
      <c r="D236" s="54" t="s">
        <v>12</v>
      </c>
      <c r="E236" s="54"/>
      <c r="F236" s="47">
        <v>53</v>
      </c>
      <c r="G236" s="55" t="s">
        <v>768</v>
      </c>
      <c r="H236" s="56">
        <v>44322.4520833333</v>
      </c>
      <c r="I236" s="56">
        <v>44322.4659722222</v>
      </c>
      <c r="J236" s="56">
        <v>44322.55625</v>
      </c>
      <c r="K236" s="49"/>
      <c r="L236" s="69" t="s">
        <v>769</v>
      </c>
      <c r="M236" s="70" t="s">
        <v>55</v>
      </c>
      <c r="N236" s="70" t="s">
        <v>323</v>
      </c>
      <c r="O236" s="70" t="s">
        <v>63</v>
      </c>
      <c r="P236" s="71" t="b">
        <v>0</v>
      </c>
      <c r="Q236" s="71">
        <v>2.16666666726815</v>
      </c>
      <c r="R236" s="71">
        <v>2.16666666726815</v>
      </c>
      <c r="S236" s="56">
        <v>44323.9645138889</v>
      </c>
      <c r="T236" s="47"/>
      <c r="U236" s="78" t="b">
        <f ca="1" t="shared" si="3"/>
        <v>0</v>
      </c>
    </row>
    <row r="237" s="12" customFormat="1" ht="13.5" customHeight="1" spans="1:21">
      <c r="A237" s="54" t="s">
        <v>58</v>
      </c>
      <c r="B237" s="54" t="s">
        <v>19</v>
      </c>
      <c r="C237" s="49" t="s">
        <v>770</v>
      </c>
      <c r="D237" s="54" t="s">
        <v>11</v>
      </c>
      <c r="E237" s="54"/>
      <c r="F237" s="47">
        <v>27</v>
      </c>
      <c r="G237" s="49" t="s">
        <v>771</v>
      </c>
      <c r="H237" s="56">
        <v>44322.4520833333</v>
      </c>
      <c r="I237" s="56">
        <v>44322.4673611111</v>
      </c>
      <c r="J237" s="56">
        <v>44322.5291666667</v>
      </c>
      <c r="K237" s="49"/>
      <c r="L237" s="69" t="s">
        <v>764</v>
      </c>
      <c r="M237" s="70" t="s">
        <v>55</v>
      </c>
      <c r="N237" s="70" t="s">
        <v>323</v>
      </c>
      <c r="O237" s="70" t="s">
        <v>63</v>
      </c>
      <c r="P237" s="71">
        <v>1.48333333450137</v>
      </c>
      <c r="Q237" s="71" t="b">
        <v>0</v>
      </c>
      <c r="R237" s="71">
        <v>1.48333333450137</v>
      </c>
      <c r="S237" s="56">
        <v>44323.9645138889</v>
      </c>
      <c r="T237" s="47"/>
      <c r="U237" s="78" t="b">
        <f ca="1" t="shared" si="3"/>
        <v>0</v>
      </c>
    </row>
    <row r="238" s="12" customFormat="1" ht="13.5" customHeight="1" spans="1:21">
      <c r="A238" s="54" t="s">
        <v>51</v>
      </c>
      <c r="B238" s="54" t="s">
        <v>16</v>
      </c>
      <c r="C238" s="49" t="s">
        <v>772</v>
      </c>
      <c r="D238" s="54" t="s">
        <v>12</v>
      </c>
      <c r="E238" s="54">
        <v>1</v>
      </c>
      <c r="F238" s="47">
        <v>71</v>
      </c>
      <c r="G238" s="49" t="s">
        <v>773</v>
      </c>
      <c r="H238" s="56">
        <v>44322.4521759259</v>
      </c>
      <c r="I238" s="56">
        <v>44322.4809490741</v>
      </c>
      <c r="J238" s="56">
        <v>44323.5100115741</v>
      </c>
      <c r="K238" s="85"/>
      <c r="L238" s="69" t="s">
        <v>774</v>
      </c>
      <c r="M238" s="70" t="s">
        <v>55</v>
      </c>
      <c r="N238" s="70" t="s">
        <v>56</v>
      </c>
      <c r="O238" s="70" t="s">
        <v>63</v>
      </c>
      <c r="P238" s="71" t="b">
        <v>0</v>
      </c>
      <c r="Q238" s="71">
        <v>24.6974999999511</v>
      </c>
      <c r="R238" s="71">
        <v>24.6974999999511</v>
      </c>
      <c r="S238" s="56">
        <v>44324.9781365741</v>
      </c>
      <c r="T238" s="47"/>
      <c r="U238" s="78" t="b">
        <f ca="1" t="shared" si="3"/>
        <v>0</v>
      </c>
    </row>
    <row r="239" s="12" customFormat="1" ht="13.5" customHeight="1" spans="1:21">
      <c r="A239" s="54" t="s">
        <v>51</v>
      </c>
      <c r="B239" s="54" t="s">
        <v>17</v>
      </c>
      <c r="C239" s="49" t="s">
        <v>775</v>
      </c>
      <c r="D239" s="54" t="s">
        <v>12</v>
      </c>
      <c r="E239" s="54">
        <v>1</v>
      </c>
      <c r="F239" s="47">
        <v>179</v>
      </c>
      <c r="G239" s="49" t="s">
        <v>776</v>
      </c>
      <c r="H239" s="56">
        <v>44322.4611111111</v>
      </c>
      <c r="I239" s="56">
        <v>44322.4770833333</v>
      </c>
      <c r="J239" s="56">
        <v>44322.7916666667</v>
      </c>
      <c r="K239" s="49"/>
      <c r="L239" s="69" t="s">
        <v>777</v>
      </c>
      <c r="M239" s="70" t="s">
        <v>67</v>
      </c>
      <c r="N239" s="70" t="s">
        <v>72</v>
      </c>
      <c r="O239" s="70" t="s">
        <v>582</v>
      </c>
      <c r="P239" s="71" t="b">
        <v>0</v>
      </c>
      <c r="Q239" s="71">
        <v>7.55000000068685</v>
      </c>
      <c r="R239" s="71">
        <v>7.55000000068685</v>
      </c>
      <c r="S239" s="56">
        <v>44324.9791666667</v>
      </c>
      <c r="T239" s="47"/>
      <c r="U239" s="78" t="b">
        <f ca="1" t="shared" si="3"/>
        <v>0</v>
      </c>
    </row>
    <row r="240" s="12" customFormat="1" ht="13.5" customHeight="1" spans="1:21">
      <c r="A240" s="54" t="s">
        <v>58</v>
      </c>
      <c r="B240" s="54" t="s">
        <v>17</v>
      </c>
      <c r="C240" s="49" t="s">
        <v>778</v>
      </c>
      <c r="D240" s="54" t="s">
        <v>12</v>
      </c>
      <c r="E240" s="54"/>
      <c r="F240" s="47">
        <v>36</v>
      </c>
      <c r="G240" s="49" t="s">
        <v>779</v>
      </c>
      <c r="H240" s="56">
        <v>44322.4666666667</v>
      </c>
      <c r="I240" s="56">
        <v>44322.4798611111</v>
      </c>
      <c r="J240" s="56">
        <v>44322.5671412037</v>
      </c>
      <c r="K240" s="49"/>
      <c r="L240" s="69" t="s">
        <v>219</v>
      </c>
      <c r="M240" s="70" t="s">
        <v>219</v>
      </c>
      <c r="N240" s="70" t="s">
        <v>219</v>
      </c>
      <c r="O240" s="70" t="s">
        <v>219</v>
      </c>
      <c r="P240" s="71">
        <v>2.09472222259501</v>
      </c>
      <c r="Q240" s="71" t="b">
        <v>0</v>
      </c>
      <c r="R240" s="71">
        <v>2.09472222259501</v>
      </c>
      <c r="S240" s="56">
        <v>44324.9781365741</v>
      </c>
      <c r="T240" s="47"/>
      <c r="U240" s="78" t="b">
        <f ca="1" t="shared" si="3"/>
        <v>0</v>
      </c>
    </row>
    <row r="241" s="12" customFormat="1" ht="13.5" customHeight="1" spans="1:21">
      <c r="A241" s="54" t="s">
        <v>58</v>
      </c>
      <c r="B241" s="54" t="s">
        <v>16</v>
      </c>
      <c r="C241" s="49" t="s">
        <v>393</v>
      </c>
      <c r="D241" s="54" t="s">
        <v>12</v>
      </c>
      <c r="E241" s="54"/>
      <c r="F241" s="47">
        <v>4</v>
      </c>
      <c r="G241" s="49" t="s">
        <v>780</v>
      </c>
      <c r="H241" s="56">
        <v>44322.4673611111</v>
      </c>
      <c r="I241" s="56">
        <v>44322.4791666667</v>
      </c>
      <c r="J241" s="56">
        <v>44323.4437731481</v>
      </c>
      <c r="K241" s="49"/>
      <c r="L241" s="69" t="s">
        <v>781</v>
      </c>
      <c r="M241" s="70" t="s">
        <v>142</v>
      </c>
      <c r="N241" s="70" t="s">
        <v>131</v>
      </c>
      <c r="O241" s="70" t="s">
        <v>143</v>
      </c>
      <c r="P241" s="71">
        <v>23.1505555536132</v>
      </c>
      <c r="Q241" s="71" t="b">
        <v>0</v>
      </c>
      <c r="R241" s="71">
        <v>23.1505555536132</v>
      </c>
      <c r="S241" s="56">
        <v>44324.9791666667</v>
      </c>
      <c r="T241" s="47"/>
      <c r="U241" s="78" t="b">
        <f ca="1" t="shared" si="3"/>
        <v>0</v>
      </c>
    </row>
    <row r="242" s="12" customFormat="1" ht="13.5" customHeight="1" spans="1:21">
      <c r="A242" s="54" t="s">
        <v>51</v>
      </c>
      <c r="B242" s="54" t="s">
        <v>18</v>
      </c>
      <c r="C242" s="49" t="s">
        <v>782</v>
      </c>
      <c r="D242" s="54" t="s">
        <v>12</v>
      </c>
      <c r="E242" s="54"/>
      <c r="F242" s="47">
        <v>5</v>
      </c>
      <c r="G242" s="49" t="s">
        <v>783</v>
      </c>
      <c r="H242" s="56">
        <v>44322.4841203704</v>
      </c>
      <c r="I242" s="56">
        <v>44322.5062615741</v>
      </c>
      <c r="J242" s="56">
        <v>44326.743287037</v>
      </c>
      <c r="K242" s="54"/>
      <c r="L242" s="48" t="s">
        <v>784</v>
      </c>
      <c r="M242" s="70" t="s">
        <v>142</v>
      </c>
      <c r="N242" s="70" t="s">
        <v>91</v>
      </c>
      <c r="O242" s="70" t="s">
        <v>143</v>
      </c>
      <c r="P242" s="71" t="b">
        <v>0</v>
      </c>
      <c r="Q242" s="71">
        <v>101.688611110614</v>
      </c>
      <c r="R242" s="71">
        <v>101.688611110614</v>
      </c>
      <c r="S242" s="56">
        <v>44328.9630902778</v>
      </c>
      <c r="T242" s="54"/>
      <c r="U242" s="78" t="b">
        <f ca="1" t="shared" si="3"/>
        <v>0</v>
      </c>
    </row>
    <row r="243" s="12" customFormat="1" ht="13.5" customHeight="1" spans="1:21">
      <c r="A243" s="54" t="s">
        <v>58</v>
      </c>
      <c r="B243" s="54" t="s">
        <v>19</v>
      </c>
      <c r="C243" s="49" t="s">
        <v>785</v>
      </c>
      <c r="D243" s="54" t="s">
        <v>11</v>
      </c>
      <c r="E243" s="54">
        <v>1</v>
      </c>
      <c r="F243" s="47">
        <v>19</v>
      </c>
      <c r="G243" s="49" t="s">
        <v>786</v>
      </c>
      <c r="H243" s="56">
        <v>44322.5028703704</v>
      </c>
      <c r="I243" s="56">
        <v>44322.5243055556</v>
      </c>
      <c r="J243" s="56">
        <v>44323.7159722222</v>
      </c>
      <c r="K243" s="49"/>
      <c r="L243" s="69" t="s">
        <v>787</v>
      </c>
      <c r="M243" s="70" t="s">
        <v>67</v>
      </c>
      <c r="N243" s="70" t="s">
        <v>91</v>
      </c>
      <c r="O243" s="70" t="s">
        <v>582</v>
      </c>
      <c r="P243" s="71">
        <v>28.599999998929</v>
      </c>
      <c r="Q243" s="71" t="b">
        <v>0</v>
      </c>
      <c r="R243" s="71">
        <v>28.599999998929</v>
      </c>
      <c r="S243" s="56">
        <v>44324.9348148148</v>
      </c>
      <c r="T243" s="47"/>
      <c r="U243" s="78" t="b">
        <f ca="1" t="shared" si="3"/>
        <v>0</v>
      </c>
    </row>
    <row r="244" s="12" customFormat="1" ht="13.5" customHeight="1" spans="1:21">
      <c r="A244" s="54" t="s">
        <v>58</v>
      </c>
      <c r="B244" s="54" t="s">
        <v>16</v>
      </c>
      <c r="C244" s="49" t="s">
        <v>788</v>
      </c>
      <c r="D244" s="54" t="s">
        <v>11</v>
      </c>
      <c r="E244" s="54"/>
      <c r="F244" s="47">
        <v>10</v>
      </c>
      <c r="G244" s="49" t="s">
        <v>789</v>
      </c>
      <c r="H244" s="56">
        <v>44322.5172800926</v>
      </c>
      <c r="I244" s="56">
        <v>44322.5402777778</v>
      </c>
      <c r="J244" s="56">
        <v>44322.6673611111</v>
      </c>
      <c r="K244" s="49"/>
      <c r="L244" s="69" t="s">
        <v>790</v>
      </c>
      <c r="M244" s="70" t="s">
        <v>67</v>
      </c>
      <c r="N244" s="70" t="s">
        <v>323</v>
      </c>
      <c r="O244" s="70" t="s">
        <v>57</v>
      </c>
      <c r="P244" s="71">
        <v>3.04999999911524</v>
      </c>
      <c r="Q244" s="71" t="b">
        <v>0</v>
      </c>
      <c r="R244" s="71">
        <v>3.04999999911524</v>
      </c>
      <c r="S244" s="56">
        <v>44323.9645138889</v>
      </c>
      <c r="T244" s="47"/>
      <c r="U244" s="78" t="b">
        <f ca="1" t="shared" si="3"/>
        <v>0</v>
      </c>
    </row>
    <row r="245" s="12" customFormat="1" ht="13.5" customHeight="1" spans="1:21">
      <c r="A245" s="54" t="s">
        <v>58</v>
      </c>
      <c r="B245" s="54" t="s">
        <v>21</v>
      </c>
      <c r="C245" s="49" t="s">
        <v>791</v>
      </c>
      <c r="D245" s="54" t="s">
        <v>12</v>
      </c>
      <c r="E245" s="54"/>
      <c r="F245" s="47">
        <v>32</v>
      </c>
      <c r="G245" s="49" t="s">
        <v>792</v>
      </c>
      <c r="H245" s="56">
        <v>44322.5440277778</v>
      </c>
      <c r="I245" s="56">
        <v>44322.575</v>
      </c>
      <c r="J245" s="56">
        <v>44323.4284722222</v>
      </c>
      <c r="K245" s="49"/>
      <c r="L245" s="69" t="s">
        <v>793</v>
      </c>
      <c r="M245" s="70" t="s">
        <v>67</v>
      </c>
      <c r="N245" s="70" t="s">
        <v>91</v>
      </c>
      <c r="O245" s="70" t="s">
        <v>57</v>
      </c>
      <c r="P245" s="71">
        <v>20.4833333328716</v>
      </c>
      <c r="Q245" s="71" t="b">
        <v>0</v>
      </c>
      <c r="R245" s="71">
        <v>20.4833333328716</v>
      </c>
      <c r="S245" s="56">
        <v>44324.9327083333</v>
      </c>
      <c r="T245" s="47"/>
      <c r="U245" s="78" t="b">
        <f ca="1" t="shared" si="3"/>
        <v>0</v>
      </c>
    </row>
    <row r="246" s="12" customFormat="1" ht="13.5" customHeight="1" spans="1:21">
      <c r="A246" s="54" t="s">
        <v>58</v>
      </c>
      <c r="B246" s="54" t="s">
        <v>20</v>
      </c>
      <c r="C246" s="49" t="s">
        <v>794</v>
      </c>
      <c r="D246" s="54" t="s">
        <v>12</v>
      </c>
      <c r="E246" s="54"/>
      <c r="F246" s="47">
        <v>23</v>
      </c>
      <c r="G246" s="49" t="s">
        <v>795</v>
      </c>
      <c r="H246" s="56">
        <v>44322.5604282407</v>
      </c>
      <c r="I246" s="56">
        <v>44322.5798611111</v>
      </c>
      <c r="J246" s="56">
        <v>44322.6638888889</v>
      </c>
      <c r="K246" s="49"/>
      <c r="L246" s="69" t="s">
        <v>796</v>
      </c>
      <c r="M246" s="70"/>
      <c r="N246" s="70"/>
      <c r="O246" s="70"/>
      <c r="P246" s="71">
        <v>2.01666666712845</v>
      </c>
      <c r="Q246" s="71" t="b">
        <v>0</v>
      </c>
      <c r="R246" s="71">
        <v>2.01666666712845</v>
      </c>
      <c r="S246" s="56">
        <v>44324.9953587963</v>
      </c>
      <c r="T246" s="47"/>
      <c r="U246" s="78" t="b">
        <f ca="1" t="shared" si="3"/>
        <v>0</v>
      </c>
    </row>
    <row r="247" s="12" customFormat="1" ht="13.5" customHeight="1" spans="1:21">
      <c r="A247" s="54" t="s">
        <v>58</v>
      </c>
      <c r="B247" s="54" t="s">
        <v>20</v>
      </c>
      <c r="C247" s="49" t="s">
        <v>797</v>
      </c>
      <c r="D247" s="54" t="s">
        <v>11</v>
      </c>
      <c r="E247" s="54"/>
      <c r="F247" s="47">
        <v>40</v>
      </c>
      <c r="G247" s="49" t="s">
        <v>798</v>
      </c>
      <c r="H247" s="56">
        <v>44322.5805555556</v>
      </c>
      <c r="I247" s="56">
        <v>44322.6131944444</v>
      </c>
      <c r="J247" s="56">
        <v>44322.7597222222</v>
      </c>
      <c r="K247" s="49"/>
      <c r="L247" s="69" t="s">
        <v>799</v>
      </c>
      <c r="M247" s="70" t="s">
        <v>90</v>
      </c>
      <c r="N247" s="70" t="s">
        <v>131</v>
      </c>
      <c r="O247" s="70" t="s">
        <v>109</v>
      </c>
      <c r="P247" s="71">
        <v>3.51666666782694</v>
      </c>
      <c r="Q247" s="71" t="b">
        <v>0</v>
      </c>
      <c r="R247" s="71">
        <v>3.51666666782694</v>
      </c>
      <c r="S247" s="56">
        <v>44323.9623726852</v>
      </c>
      <c r="T247" s="47"/>
      <c r="U247" s="78" t="b">
        <f ca="1" t="shared" si="3"/>
        <v>0</v>
      </c>
    </row>
    <row r="248" s="12" customFormat="1" ht="13.5" customHeight="1" spans="1:21">
      <c r="A248" s="54" t="s">
        <v>58</v>
      </c>
      <c r="B248" s="54" t="s">
        <v>20</v>
      </c>
      <c r="C248" s="49" t="s">
        <v>800</v>
      </c>
      <c r="D248" s="54" t="s">
        <v>11</v>
      </c>
      <c r="E248" s="54"/>
      <c r="F248" s="47">
        <v>52</v>
      </c>
      <c r="G248" s="49" t="s">
        <v>801</v>
      </c>
      <c r="H248" s="56">
        <v>44322.6267939815</v>
      </c>
      <c r="I248" s="56">
        <v>44322.6513888889</v>
      </c>
      <c r="J248" s="56">
        <v>44322.7208333333</v>
      </c>
      <c r="K248" s="49"/>
      <c r="L248" s="69" t="s">
        <v>802</v>
      </c>
      <c r="M248" s="70" t="s">
        <v>90</v>
      </c>
      <c r="N248" s="70" t="s">
        <v>91</v>
      </c>
      <c r="O248" s="70" t="s">
        <v>92</v>
      </c>
      <c r="P248" s="71">
        <v>1.66666666546371</v>
      </c>
      <c r="Q248" s="71" t="b">
        <v>0</v>
      </c>
      <c r="R248" s="71">
        <v>1.66666666546371</v>
      </c>
      <c r="S248" s="56">
        <v>44323.9623726852</v>
      </c>
      <c r="T248" s="47"/>
      <c r="U248" s="78" t="b">
        <f ca="1" t="shared" si="3"/>
        <v>0</v>
      </c>
    </row>
    <row r="249" s="12" customFormat="1" ht="13.5" customHeight="1" spans="1:21">
      <c r="A249" s="54" t="s">
        <v>58</v>
      </c>
      <c r="B249" s="54" t="s">
        <v>17</v>
      </c>
      <c r="C249" s="49" t="s">
        <v>803</v>
      </c>
      <c r="D249" s="54" t="s">
        <v>12</v>
      </c>
      <c r="E249" s="49"/>
      <c r="F249" s="47">
        <v>36</v>
      </c>
      <c r="G249" s="49" t="s">
        <v>804</v>
      </c>
      <c r="H249" s="56">
        <v>44322.6298611111</v>
      </c>
      <c r="I249" s="56">
        <v>44322.6409722222</v>
      </c>
      <c r="J249" s="56">
        <v>44324.5316203704</v>
      </c>
      <c r="K249" s="49"/>
      <c r="L249" s="48" t="s">
        <v>805</v>
      </c>
      <c r="M249" s="49" t="s">
        <v>55</v>
      </c>
      <c r="N249" s="49" t="s">
        <v>72</v>
      </c>
      <c r="O249" s="49" t="s">
        <v>63</v>
      </c>
      <c r="P249" s="71">
        <v>45.3755555560347</v>
      </c>
      <c r="Q249" s="71" t="b">
        <v>0</v>
      </c>
      <c r="R249" s="71">
        <v>45.3755555560347</v>
      </c>
      <c r="S249" s="56">
        <v>44324.9781365741</v>
      </c>
      <c r="T249" s="47"/>
      <c r="U249" s="78" t="b">
        <f ca="1" t="shared" si="3"/>
        <v>0</v>
      </c>
    </row>
    <row r="250" s="12" customFormat="1" ht="13.5" customHeight="1" spans="1:21">
      <c r="A250" s="54" t="s">
        <v>58</v>
      </c>
      <c r="B250" s="54" t="s">
        <v>21</v>
      </c>
      <c r="C250" s="49" t="s">
        <v>806</v>
      </c>
      <c r="D250" s="54" t="s">
        <v>11</v>
      </c>
      <c r="E250" s="54">
        <v>3</v>
      </c>
      <c r="F250" s="47">
        <v>21</v>
      </c>
      <c r="G250" s="55" t="s">
        <v>807</v>
      </c>
      <c r="H250" s="56">
        <v>44322.7020833333</v>
      </c>
      <c r="I250" s="56">
        <v>44322.7048611111</v>
      </c>
      <c r="J250" s="56">
        <v>44322.7747222222</v>
      </c>
      <c r="K250" s="49"/>
      <c r="L250" s="69" t="s">
        <v>219</v>
      </c>
      <c r="M250" s="70" t="s">
        <v>219</v>
      </c>
      <c r="N250" s="70" t="s">
        <v>219</v>
      </c>
      <c r="O250" s="70" t="s">
        <v>219</v>
      </c>
      <c r="P250" s="71">
        <v>1.67666666692821</v>
      </c>
      <c r="Q250" s="71" t="b">
        <v>0</v>
      </c>
      <c r="R250" s="71">
        <v>1.67666666692821</v>
      </c>
      <c r="S250" s="56">
        <v>44323.9623726852</v>
      </c>
      <c r="T250" s="47"/>
      <c r="U250" s="78" t="b">
        <f ca="1" t="shared" si="3"/>
        <v>0</v>
      </c>
    </row>
    <row r="251" s="12" customFormat="1" ht="13.5" customHeight="1" spans="1:21">
      <c r="A251" s="54" t="s">
        <v>51</v>
      </c>
      <c r="B251" s="54" t="s">
        <v>17</v>
      </c>
      <c r="C251" s="49" t="s">
        <v>808</v>
      </c>
      <c r="D251" s="54" t="s">
        <v>12</v>
      </c>
      <c r="E251" s="54">
        <v>2</v>
      </c>
      <c r="F251" s="47">
        <v>32</v>
      </c>
      <c r="G251" s="49" t="s">
        <v>809</v>
      </c>
      <c r="H251" s="56">
        <v>44322.7232638889</v>
      </c>
      <c r="I251" s="56">
        <v>44322.7590740741</v>
      </c>
      <c r="J251" s="56">
        <v>44323.8100810185</v>
      </c>
      <c r="K251" s="54"/>
      <c r="L251" s="69" t="s">
        <v>810</v>
      </c>
      <c r="M251" s="70" t="s">
        <v>55</v>
      </c>
      <c r="N251" s="70" t="s">
        <v>56</v>
      </c>
      <c r="O251" s="70" t="s">
        <v>63</v>
      </c>
      <c r="P251" s="71" t="b">
        <v>0</v>
      </c>
      <c r="Q251" s="71">
        <v>25.2241666660993</v>
      </c>
      <c r="R251" s="71">
        <v>25.2241666660993</v>
      </c>
      <c r="S251" s="87"/>
      <c r="T251" s="54"/>
      <c r="U251" s="78" t="b">
        <f ca="1" t="shared" si="3"/>
        <v>0</v>
      </c>
    </row>
    <row r="252" s="12" customFormat="1" ht="13.5" customHeight="1" spans="1:21">
      <c r="A252" s="54" t="s">
        <v>58</v>
      </c>
      <c r="B252" s="54" t="s">
        <v>21</v>
      </c>
      <c r="C252" s="49" t="s">
        <v>504</v>
      </c>
      <c r="D252" s="54" t="s">
        <v>12</v>
      </c>
      <c r="E252" s="54">
        <v>9</v>
      </c>
      <c r="F252" s="47">
        <v>36</v>
      </c>
      <c r="G252" s="55" t="s">
        <v>811</v>
      </c>
      <c r="H252" s="56">
        <v>44322.7284722222</v>
      </c>
      <c r="I252" s="56">
        <v>44322.7516666667</v>
      </c>
      <c r="J252" s="56">
        <v>44325.6444444444</v>
      </c>
      <c r="K252" s="54"/>
      <c r="L252" s="48" t="s">
        <v>812</v>
      </c>
      <c r="M252" s="70" t="s">
        <v>528</v>
      </c>
      <c r="N252" s="70" t="s">
        <v>131</v>
      </c>
      <c r="O252" s="70" t="s">
        <v>636</v>
      </c>
      <c r="P252" s="71">
        <v>69.4266666658223</v>
      </c>
      <c r="Q252" s="71" t="b">
        <v>0</v>
      </c>
      <c r="R252" s="71">
        <v>69.4266666658223</v>
      </c>
      <c r="S252" s="56">
        <v>44326.9630902778</v>
      </c>
      <c r="T252" s="54" t="s">
        <v>383</v>
      </c>
      <c r="U252" s="78" t="b">
        <f ca="1" t="shared" si="3"/>
        <v>0</v>
      </c>
    </row>
    <row r="253" s="12" customFormat="1" ht="13.5" customHeight="1" spans="1:21">
      <c r="A253" s="54" t="s">
        <v>51</v>
      </c>
      <c r="B253" s="54" t="s">
        <v>17</v>
      </c>
      <c r="C253" s="49" t="s">
        <v>813</v>
      </c>
      <c r="D253" s="54" t="s">
        <v>11</v>
      </c>
      <c r="E253" s="54">
        <v>7</v>
      </c>
      <c r="F253" s="47">
        <v>238</v>
      </c>
      <c r="G253" s="49" t="s">
        <v>814</v>
      </c>
      <c r="H253" s="56">
        <v>44322.7286805556</v>
      </c>
      <c r="I253" s="56">
        <v>44322.7748263889</v>
      </c>
      <c r="J253" s="56">
        <v>44322.95625</v>
      </c>
      <c r="K253" s="49"/>
      <c r="L253" s="69" t="s">
        <v>815</v>
      </c>
      <c r="M253" s="54" t="s">
        <v>55</v>
      </c>
      <c r="N253" s="54" t="s">
        <v>86</v>
      </c>
      <c r="O253" s="54" t="s">
        <v>271</v>
      </c>
      <c r="P253" s="57" t="b">
        <v>0</v>
      </c>
      <c r="Q253" s="58">
        <v>4.35416666645324</v>
      </c>
      <c r="R253" s="57">
        <v>4.35416666645324</v>
      </c>
      <c r="S253" s="86">
        <v>44323.9803009259</v>
      </c>
      <c r="T253" s="47"/>
      <c r="U253" s="78" t="b">
        <f ca="1" t="shared" si="3"/>
        <v>0</v>
      </c>
    </row>
    <row r="254" s="12" customFormat="1" ht="13.5" customHeight="1" spans="1:21">
      <c r="A254" s="54" t="s">
        <v>58</v>
      </c>
      <c r="B254" s="54" t="s">
        <v>20</v>
      </c>
      <c r="C254" s="49" t="s">
        <v>816</v>
      </c>
      <c r="D254" s="54" t="s">
        <v>12</v>
      </c>
      <c r="E254" s="54"/>
      <c r="F254" s="47">
        <v>5</v>
      </c>
      <c r="G254" s="49" t="s">
        <v>817</v>
      </c>
      <c r="H254" s="56">
        <v>44322.7559027778</v>
      </c>
      <c r="I254" s="56">
        <v>44322.7715277778</v>
      </c>
      <c r="J254" s="56">
        <v>44322.8066203704</v>
      </c>
      <c r="K254" s="49"/>
      <c r="L254" s="69" t="s">
        <v>219</v>
      </c>
      <c r="M254" s="70" t="s">
        <v>219</v>
      </c>
      <c r="N254" s="70" t="s">
        <v>219</v>
      </c>
      <c r="O254" s="70" t="s">
        <v>219</v>
      </c>
      <c r="P254" s="71">
        <v>0.842222222301643</v>
      </c>
      <c r="Q254" s="71" t="b">
        <v>0</v>
      </c>
      <c r="R254" s="71">
        <v>0.842222222301643</v>
      </c>
      <c r="S254" s="56">
        <v>44324.9348148148</v>
      </c>
      <c r="T254" s="47"/>
      <c r="U254" s="78" t="b">
        <f ca="1" t="shared" si="3"/>
        <v>0</v>
      </c>
    </row>
    <row r="255" s="12" customFormat="1" ht="13.5" customHeight="1" spans="1:21">
      <c r="A255" s="54" t="s">
        <v>51</v>
      </c>
      <c r="B255" s="54" t="s">
        <v>20</v>
      </c>
      <c r="C255" s="49" t="s">
        <v>818</v>
      </c>
      <c r="D255" s="54" t="s">
        <v>12</v>
      </c>
      <c r="E255" s="54"/>
      <c r="F255" s="47">
        <v>68</v>
      </c>
      <c r="G255" s="49" t="s">
        <v>819</v>
      </c>
      <c r="H255" s="56">
        <v>44322.7614583333</v>
      </c>
      <c r="I255" s="56">
        <v>44322.78125</v>
      </c>
      <c r="J255" s="56">
        <v>44322.8791666667</v>
      </c>
      <c r="K255" s="49"/>
      <c r="L255" s="69" t="s">
        <v>82</v>
      </c>
      <c r="M255" s="70"/>
      <c r="N255" s="70"/>
      <c r="O255" s="70"/>
      <c r="P255" s="71" t="b">
        <f>IF(A255="客响",(J255-I255)*24)</f>
        <v>0</v>
      </c>
      <c r="Q255" s="71">
        <f>IF(A255="传输",(J255-I255)*24)</f>
        <v>2.35000000084983</v>
      </c>
      <c r="R255" s="71">
        <f>SUM(P255:Q255)</f>
        <v>2.35000000084983</v>
      </c>
      <c r="S255" s="56">
        <v>44324.9348148148</v>
      </c>
      <c r="T255" s="47"/>
      <c r="U255" s="78" t="b">
        <f ca="1" t="shared" si="3"/>
        <v>0</v>
      </c>
    </row>
    <row r="256" s="12" customFormat="1" ht="13.5" customHeight="1" spans="1:21">
      <c r="A256" s="54" t="s">
        <v>58</v>
      </c>
      <c r="B256" s="54" t="s">
        <v>17</v>
      </c>
      <c r="C256" s="49" t="s">
        <v>820</v>
      </c>
      <c r="D256" s="54" t="s">
        <v>11</v>
      </c>
      <c r="E256" s="54"/>
      <c r="F256" s="47">
        <v>46</v>
      </c>
      <c r="G256" s="49" t="s">
        <v>821</v>
      </c>
      <c r="H256" s="56">
        <v>44322.7829976852</v>
      </c>
      <c r="I256" s="56">
        <v>44322.8111111111</v>
      </c>
      <c r="J256" s="56">
        <v>44323.6576388889</v>
      </c>
      <c r="K256" s="85"/>
      <c r="L256" s="69" t="s">
        <v>822</v>
      </c>
      <c r="M256" s="70" t="s">
        <v>67</v>
      </c>
      <c r="N256" s="70" t="s">
        <v>131</v>
      </c>
      <c r="O256" s="70" t="s">
        <v>582</v>
      </c>
      <c r="P256" s="71">
        <v>20.3166666672332</v>
      </c>
      <c r="Q256" s="71" t="b">
        <v>0</v>
      </c>
      <c r="R256" s="71">
        <v>20.3166666672332</v>
      </c>
      <c r="S256" s="56">
        <v>44323.9703356481</v>
      </c>
      <c r="T256" s="47"/>
      <c r="U256" s="78" t="b">
        <f ca="1" t="shared" si="3"/>
        <v>0</v>
      </c>
    </row>
    <row r="257" s="12" customFormat="1" ht="13.5" customHeight="1" spans="1:21">
      <c r="A257" s="54" t="s">
        <v>51</v>
      </c>
      <c r="B257" s="54" t="s">
        <v>17</v>
      </c>
      <c r="C257" s="49" t="s">
        <v>823</v>
      </c>
      <c r="D257" s="54" t="s">
        <v>12</v>
      </c>
      <c r="E257" s="54"/>
      <c r="F257" s="47">
        <v>79</v>
      </c>
      <c r="G257" s="49" t="s">
        <v>824</v>
      </c>
      <c r="H257" s="56">
        <v>44322.8023263889</v>
      </c>
      <c r="I257" s="56">
        <v>44322.8504398148</v>
      </c>
      <c r="J257" s="56">
        <v>44323.6208333333</v>
      </c>
      <c r="K257" s="49"/>
      <c r="L257" s="69" t="s">
        <v>825</v>
      </c>
      <c r="M257" s="70" t="s">
        <v>90</v>
      </c>
      <c r="N257" s="70" t="s">
        <v>91</v>
      </c>
      <c r="O257" s="70" t="s">
        <v>109</v>
      </c>
      <c r="P257" s="71" t="b">
        <v>0</v>
      </c>
      <c r="Q257" s="71">
        <v>18.489444443956</v>
      </c>
      <c r="R257" s="71">
        <v>18.489444443956</v>
      </c>
      <c r="S257" s="56">
        <v>44324.9698263889</v>
      </c>
      <c r="T257" s="47"/>
      <c r="U257" s="78" t="b">
        <f ca="1" t="shared" si="3"/>
        <v>0</v>
      </c>
    </row>
    <row r="258" s="12" customFormat="1" ht="13.5" customHeight="1" spans="1:21">
      <c r="A258" s="54" t="s">
        <v>58</v>
      </c>
      <c r="B258" s="54" t="s">
        <v>18</v>
      </c>
      <c r="C258" s="49" t="s">
        <v>617</v>
      </c>
      <c r="D258" s="54" t="s">
        <v>11</v>
      </c>
      <c r="E258" s="54"/>
      <c r="F258" s="47">
        <v>50</v>
      </c>
      <c r="G258" s="49" t="s">
        <v>826</v>
      </c>
      <c r="H258" s="56">
        <v>44323.0006944444</v>
      </c>
      <c r="I258" s="56">
        <v>44323.36875</v>
      </c>
      <c r="J258" s="56">
        <v>44323.4444444444</v>
      </c>
      <c r="K258" s="49"/>
      <c r="L258" s="69" t="s">
        <v>827</v>
      </c>
      <c r="M258" s="70" t="s">
        <v>90</v>
      </c>
      <c r="N258" s="70" t="s">
        <v>163</v>
      </c>
      <c r="O258" s="70" t="s">
        <v>109</v>
      </c>
      <c r="P258" s="71">
        <v>1.81666666560341</v>
      </c>
      <c r="Q258" s="71" t="b">
        <v>0</v>
      </c>
      <c r="R258" s="71">
        <v>1.81666666560341</v>
      </c>
      <c r="S258" s="56">
        <v>44324.9864583333</v>
      </c>
      <c r="T258" s="47"/>
      <c r="U258" s="78" t="b">
        <f ca="1" t="shared" ref="U258:U321" si="4">IF(J258="未恢复",(NOW()-I258)*24)</f>
        <v>0</v>
      </c>
    </row>
    <row r="259" s="12" customFormat="1" ht="13.5" customHeight="1" spans="1:21">
      <c r="A259" s="54" t="s">
        <v>58</v>
      </c>
      <c r="B259" s="54" t="s">
        <v>21</v>
      </c>
      <c r="C259" s="49" t="s">
        <v>828</v>
      </c>
      <c r="D259" s="54" t="s">
        <v>11</v>
      </c>
      <c r="E259" s="54">
        <v>1</v>
      </c>
      <c r="F259" s="47">
        <v>52</v>
      </c>
      <c r="G259" s="55" t="s">
        <v>829</v>
      </c>
      <c r="H259" s="56">
        <v>44323.0840277778</v>
      </c>
      <c r="I259" s="56">
        <v>44323.3590277778</v>
      </c>
      <c r="J259" s="56">
        <v>44325.7263888889</v>
      </c>
      <c r="K259" s="54"/>
      <c r="L259" s="48" t="s">
        <v>830</v>
      </c>
      <c r="M259" s="70" t="s">
        <v>55</v>
      </c>
      <c r="N259" s="70" t="s">
        <v>62</v>
      </c>
      <c r="O259" s="70" t="s">
        <v>63</v>
      </c>
      <c r="P259" s="71">
        <v>56.8166666662437</v>
      </c>
      <c r="Q259" s="71" t="b">
        <v>0</v>
      </c>
      <c r="R259" s="71">
        <v>56.8166666662437</v>
      </c>
      <c r="S259" s="56">
        <v>44325.9794907407</v>
      </c>
      <c r="T259" s="54"/>
      <c r="U259" s="78" t="b">
        <f ca="1" t="shared" si="4"/>
        <v>0</v>
      </c>
    </row>
    <row r="260" s="12" customFormat="1" ht="13.5" customHeight="1" spans="1:21">
      <c r="A260" s="54" t="s">
        <v>58</v>
      </c>
      <c r="B260" s="54" t="s">
        <v>21</v>
      </c>
      <c r="C260" s="49" t="s">
        <v>831</v>
      </c>
      <c r="D260" s="54" t="s">
        <v>11</v>
      </c>
      <c r="E260" s="54">
        <v>3</v>
      </c>
      <c r="F260" s="47">
        <v>3</v>
      </c>
      <c r="G260" s="55" t="s">
        <v>832</v>
      </c>
      <c r="H260" s="56">
        <v>44323.0840277778</v>
      </c>
      <c r="I260" s="56">
        <v>44326.6097222222</v>
      </c>
      <c r="J260" s="56">
        <v>44326.7021296296</v>
      </c>
      <c r="K260" s="49"/>
      <c r="L260" s="48" t="s">
        <v>833</v>
      </c>
      <c r="M260" s="70" t="s">
        <v>67</v>
      </c>
      <c r="N260" s="70" t="s">
        <v>119</v>
      </c>
      <c r="O260" s="70" t="s">
        <v>143</v>
      </c>
      <c r="P260" s="71">
        <v>2.21777777757961</v>
      </c>
      <c r="Q260" s="71" t="b">
        <v>0</v>
      </c>
      <c r="R260" s="71">
        <v>2.21777777757961</v>
      </c>
      <c r="S260" s="56">
        <v>44327.9936689815</v>
      </c>
      <c r="T260" s="47"/>
      <c r="U260" s="78" t="b">
        <f ca="1" t="shared" si="4"/>
        <v>0</v>
      </c>
    </row>
    <row r="261" s="12" customFormat="1" ht="13.5" customHeight="1" spans="1:21">
      <c r="A261" s="54" t="s">
        <v>58</v>
      </c>
      <c r="B261" s="54" t="s">
        <v>18</v>
      </c>
      <c r="C261" s="49" t="s">
        <v>834</v>
      </c>
      <c r="D261" s="54" t="s">
        <v>11</v>
      </c>
      <c r="E261" s="54"/>
      <c r="F261" s="47">
        <v>20</v>
      </c>
      <c r="G261" s="49" t="s">
        <v>835</v>
      </c>
      <c r="H261" s="56">
        <v>44323.1722222222</v>
      </c>
      <c r="I261" s="56">
        <v>44323.3631944444</v>
      </c>
      <c r="J261" s="56">
        <v>44323.5166666667</v>
      </c>
      <c r="K261" s="49"/>
      <c r="L261" s="69" t="s">
        <v>836</v>
      </c>
      <c r="M261" s="70" t="s">
        <v>90</v>
      </c>
      <c r="N261" s="70" t="s">
        <v>323</v>
      </c>
      <c r="O261" s="70" t="s">
        <v>109</v>
      </c>
      <c r="P261" s="71">
        <v>3.6833333352115</v>
      </c>
      <c r="Q261" s="71" t="b">
        <v>0</v>
      </c>
      <c r="R261" s="71">
        <v>3.6833333352115</v>
      </c>
      <c r="S261" s="56">
        <v>44324.9864583333</v>
      </c>
      <c r="T261" s="47"/>
      <c r="U261" s="78" t="b">
        <f ca="1" t="shared" si="4"/>
        <v>0</v>
      </c>
    </row>
    <row r="262" s="12" customFormat="1" ht="13.5" customHeight="1" spans="1:21">
      <c r="A262" s="54" t="s">
        <v>58</v>
      </c>
      <c r="B262" s="54" t="s">
        <v>22</v>
      </c>
      <c r="C262" s="49" t="s">
        <v>837</v>
      </c>
      <c r="D262" s="54" t="s">
        <v>12</v>
      </c>
      <c r="E262" s="54"/>
      <c r="F262" s="47">
        <v>4</v>
      </c>
      <c r="G262" s="49" t="s">
        <v>838</v>
      </c>
      <c r="H262" s="56">
        <v>44323.1872106481</v>
      </c>
      <c r="I262" s="56">
        <v>44323.3600231481</v>
      </c>
      <c r="J262" s="56">
        <v>44323.6409722222</v>
      </c>
      <c r="K262" s="49"/>
      <c r="L262" s="69" t="s">
        <v>839</v>
      </c>
      <c r="M262" s="70" t="s">
        <v>67</v>
      </c>
      <c r="N262" s="70" t="s">
        <v>72</v>
      </c>
      <c r="O262" s="70" t="s">
        <v>57</v>
      </c>
      <c r="P262" s="71">
        <v>6.7427777783596</v>
      </c>
      <c r="Q262" s="71" t="b">
        <v>0</v>
      </c>
      <c r="R262" s="71">
        <v>6.7427777783596</v>
      </c>
      <c r="S262" s="56">
        <v>44325.9794907407</v>
      </c>
      <c r="T262" s="47"/>
      <c r="U262" s="78" t="b">
        <f ca="1" t="shared" si="4"/>
        <v>0</v>
      </c>
    </row>
    <row r="263" s="12" customFormat="1" ht="13.5" customHeight="1" spans="1:21">
      <c r="A263" s="54" t="s">
        <v>58</v>
      </c>
      <c r="B263" s="54" t="s">
        <v>18</v>
      </c>
      <c r="C263" s="49" t="s">
        <v>840</v>
      </c>
      <c r="D263" s="54" t="s">
        <v>12</v>
      </c>
      <c r="E263" s="54"/>
      <c r="F263" s="47">
        <v>19</v>
      </c>
      <c r="G263" s="49" t="s">
        <v>841</v>
      </c>
      <c r="H263" s="56">
        <v>44323.2603935185</v>
      </c>
      <c r="I263" s="56">
        <v>44323.3634722222</v>
      </c>
      <c r="J263" s="56">
        <v>44323.4798611111</v>
      </c>
      <c r="K263" s="85"/>
      <c r="L263" s="69" t="s">
        <v>842</v>
      </c>
      <c r="M263" s="70" t="s">
        <v>67</v>
      </c>
      <c r="N263" s="70" t="s">
        <v>119</v>
      </c>
      <c r="O263" s="70" t="s">
        <v>57</v>
      </c>
      <c r="P263" s="71">
        <v>2.79333333356772</v>
      </c>
      <c r="Q263" s="71" t="b">
        <v>0</v>
      </c>
      <c r="R263" s="71">
        <v>2.79333333356772</v>
      </c>
      <c r="S263" s="56">
        <v>44325.9794907407</v>
      </c>
      <c r="T263" s="47"/>
      <c r="U263" s="78" t="b">
        <f ca="1" t="shared" si="4"/>
        <v>0</v>
      </c>
    </row>
    <row r="264" s="12" customFormat="1" ht="13.5" customHeight="1" spans="1:21">
      <c r="A264" s="54" t="s">
        <v>58</v>
      </c>
      <c r="B264" s="54" t="s">
        <v>22</v>
      </c>
      <c r="C264" s="49" t="s">
        <v>843</v>
      </c>
      <c r="D264" s="54" t="s">
        <v>12</v>
      </c>
      <c r="E264" s="54"/>
      <c r="F264" s="47">
        <v>20</v>
      </c>
      <c r="G264" s="49" t="s">
        <v>844</v>
      </c>
      <c r="H264" s="56">
        <v>44323.3526388889</v>
      </c>
      <c r="I264" s="56">
        <v>44323.3752546296</v>
      </c>
      <c r="J264" s="56">
        <v>44323.5666666667</v>
      </c>
      <c r="K264" s="49"/>
      <c r="L264" s="69" t="s">
        <v>845</v>
      </c>
      <c r="M264" s="70" t="s">
        <v>55</v>
      </c>
      <c r="N264" s="70" t="s">
        <v>105</v>
      </c>
      <c r="O264" s="70" t="s">
        <v>63</v>
      </c>
      <c r="P264" s="71">
        <v>4.59388889040565</v>
      </c>
      <c r="Q264" s="71" t="b">
        <v>0</v>
      </c>
      <c r="R264" s="71">
        <v>4.59388889040565</v>
      </c>
      <c r="S264" s="56">
        <v>44325.9794907407</v>
      </c>
      <c r="T264" s="47"/>
      <c r="U264" s="78" t="b">
        <f ca="1" t="shared" si="4"/>
        <v>0</v>
      </c>
    </row>
    <row r="265" s="44" customFormat="1" ht="13.5" customHeight="1" spans="1:21">
      <c r="A265" s="54" t="s">
        <v>58</v>
      </c>
      <c r="B265" s="54" t="s">
        <v>22</v>
      </c>
      <c r="C265" s="49" t="s">
        <v>846</v>
      </c>
      <c r="D265" s="54" t="s">
        <v>12</v>
      </c>
      <c r="E265" s="54">
        <v>1</v>
      </c>
      <c r="F265" s="47">
        <v>12</v>
      </c>
      <c r="G265" s="49" t="s">
        <v>847</v>
      </c>
      <c r="H265" s="56">
        <v>44323.3881944444</v>
      </c>
      <c r="I265" s="56">
        <v>44324.4506944444</v>
      </c>
      <c r="J265" s="56">
        <v>44325.8596759259</v>
      </c>
      <c r="K265" s="54"/>
      <c r="L265" s="48" t="s">
        <v>848</v>
      </c>
      <c r="M265" s="70" t="s">
        <v>55</v>
      </c>
      <c r="N265" s="70" t="s">
        <v>72</v>
      </c>
      <c r="O265" s="70" t="s">
        <v>63</v>
      </c>
      <c r="P265" s="71">
        <v>33.8155555565609</v>
      </c>
      <c r="Q265" s="71" t="b">
        <v>0</v>
      </c>
      <c r="R265" s="71">
        <v>33.8155555565609</v>
      </c>
      <c r="S265" s="56">
        <v>44327.9794907407</v>
      </c>
      <c r="T265" s="54" t="s">
        <v>383</v>
      </c>
      <c r="U265" s="78" t="b">
        <f ca="1" t="shared" si="4"/>
        <v>0</v>
      </c>
    </row>
    <row r="266" s="44" customFormat="1" ht="13.5" customHeight="1" spans="1:21">
      <c r="A266" s="54" t="s">
        <v>58</v>
      </c>
      <c r="B266" s="54" t="s">
        <v>18</v>
      </c>
      <c r="C266" s="49" t="s">
        <v>849</v>
      </c>
      <c r="D266" s="54" t="s">
        <v>11</v>
      </c>
      <c r="E266" s="54"/>
      <c r="F266" s="47">
        <v>3</v>
      </c>
      <c r="G266" s="49" t="s">
        <v>850</v>
      </c>
      <c r="H266" s="56">
        <v>44323.391099537</v>
      </c>
      <c r="I266" s="56">
        <v>44323.4097222222</v>
      </c>
      <c r="J266" s="56">
        <v>44324.55625</v>
      </c>
      <c r="K266" s="49"/>
      <c r="L266" s="48" t="s">
        <v>851</v>
      </c>
      <c r="M266" s="70" t="s">
        <v>67</v>
      </c>
      <c r="N266" s="70" t="s">
        <v>86</v>
      </c>
      <c r="O266" s="70" t="s">
        <v>57</v>
      </c>
      <c r="P266" s="71">
        <v>27.5166666673031</v>
      </c>
      <c r="Q266" s="71" t="b">
        <v>0</v>
      </c>
      <c r="R266" s="71">
        <v>27.5166666673031</v>
      </c>
      <c r="S266" s="56">
        <v>44324.9820833333</v>
      </c>
      <c r="T266" s="47"/>
      <c r="U266" s="78" t="b">
        <f ca="1" t="shared" si="4"/>
        <v>0</v>
      </c>
    </row>
    <row r="267" s="44" customFormat="1" ht="13.5" customHeight="1" spans="1:21">
      <c r="A267" s="54" t="s">
        <v>51</v>
      </c>
      <c r="B267" s="54" t="s">
        <v>17</v>
      </c>
      <c r="C267" s="49" t="s">
        <v>852</v>
      </c>
      <c r="D267" s="54" t="s">
        <v>12</v>
      </c>
      <c r="E267" s="54">
        <v>2</v>
      </c>
      <c r="F267" s="47">
        <v>167</v>
      </c>
      <c r="G267" s="55" t="s">
        <v>853</v>
      </c>
      <c r="H267" s="56">
        <v>44323.3923611111</v>
      </c>
      <c r="I267" s="56">
        <v>44323.4034722222</v>
      </c>
      <c r="J267" s="56">
        <v>44323.6145833333</v>
      </c>
      <c r="K267" s="49"/>
      <c r="L267" s="69" t="s">
        <v>854</v>
      </c>
      <c r="M267" s="70" t="s">
        <v>90</v>
      </c>
      <c r="N267" s="70" t="s">
        <v>91</v>
      </c>
      <c r="O267" s="70" t="s">
        <v>92</v>
      </c>
      <c r="P267" s="71" t="b">
        <v>0</v>
      </c>
      <c r="Q267" s="71">
        <v>5.06666666641831</v>
      </c>
      <c r="R267" s="71">
        <v>5.06666666641831</v>
      </c>
      <c r="S267" s="56">
        <v>44324.9820833333</v>
      </c>
      <c r="T267" s="47"/>
      <c r="U267" s="78" t="b">
        <f ca="1" t="shared" si="4"/>
        <v>0</v>
      </c>
    </row>
    <row r="268" s="44" customFormat="1" ht="13.5" customHeight="1" spans="1:21">
      <c r="A268" s="54" t="s">
        <v>51</v>
      </c>
      <c r="B268" s="54" t="s">
        <v>18</v>
      </c>
      <c r="C268" s="49" t="s">
        <v>855</v>
      </c>
      <c r="D268" s="54" t="s">
        <v>12</v>
      </c>
      <c r="E268" s="54"/>
      <c r="F268" s="47">
        <v>4</v>
      </c>
      <c r="G268" s="49" t="s">
        <v>856</v>
      </c>
      <c r="H268" s="56">
        <v>44323.4108796296</v>
      </c>
      <c r="I268" s="56">
        <v>44325.4159722222</v>
      </c>
      <c r="J268" s="56">
        <v>44326.8006944444</v>
      </c>
      <c r="K268" s="54"/>
      <c r="L268" s="48" t="s">
        <v>857</v>
      </c>
      <c r="M268" s="70" t="s">
        <v>55</v>
      </c>
      <c r="N268" s="70" t="s">
        <v>91</v>
      </c>
      <c r="O268" s="70" t="s">
        <v>147</v>
      </c>
      <c r="P268" s="71" t="b">
        <v>0</v>
      </c>
      <c r="Q268" s="71">
        <v>33.2333333337447</v>
      </c>
      <c r="R268" s="71">
        <v>33.2333333337447</v>
      </c>
      <c r="S268" s="79"/>
      <c r="T268" s="54"/>
      <c r="U268" s="78" t="b">
        <f ca="1" t="shared" si="4"/>
        <v>0</v>
      </c>
    </row>
    <row r="269" s="44" customFormat="1" ht="13.5" customHeight="1" spans="1:21">
      <c r="A269" s="54" t="s">
        <v>58</v>
      </c>
      <c r="B269" s="54" t="s">
        <v>21</v>
      </c>
      <c r="C269" s="49" t="s">
        <v>858</v>
      </c>
      <c r="D269" s="54" t="s">
        <v>12</v>
      </c>
      <c r="E269" s="54"/>
      <c r="F269" s="47">
        <v>1</v>
      </c>
      <c r="G269" s="49" t="s">
        <v>859</v>
      </c>
      <c r="H269" s="56">
        <v>44323.4131944444</v>
      </c>
      <c r="I269" s="56">
        <v>44323.4486111111</v>
      </c>
      <c r="J269" s="56">
        <v>44323.5602777778</v>
      </c>
      <c r="K269" s="49"/>
      <c r="L269" s="69" t="s">
        <v>860</v>
      </c>
      <c r="M269" s="70" t="s">
        <v>67</v>
      </c>
      <c r="N269" s="70" t="s">
        <v>131</v>
      </c>
      <c r="O269" s="70" t="s">
        <v>57</v>
      </c>
      <c r="P269" s="71">
        <v>2.68000000080792</v>
      </c>
      <c r="Q269" s="71" t="b">
        <v>0</v>
      </c>
      <c r="R269" s="71">
        <v>2.68000000080792</v>
      </c>
      <c r="S269" s="56">
        <v>44325.9864583333</v>
      </c>
      <c r="T269" s="47"/>
      <c r="U269" s="78" t="b">
        <f ca="1" t="shared" si="4"/>
        <v>0</v>
      </c>
    </row>
    <row r="270" s="44" customFormat="1" ht="13.5" customHeight="1" spans="1:21">
      <c r="A270" s="54" t="s">
        <v>58</v>
      </c>
      <c r="B270" s="54" t="s">
        <v>19</v>
      </c>
      <c r="C270" s="49" t="s">
        <v>861</v>
      </c>
      <c r="D270" s="54" t="s">
        <v>12</v>
      </c>
      <c r="E270" s="54"/>
      <c r="F270" s="47">
        <v>22</v>
      </c>
      <c r="G270" s="49" t="s">
        <v>862</v>
      </c>
      <c r="H270" s="56">
        <v>44323.4222222222</v>
      </c>
      <c r="I270" s="56">
        <v>44323.4333333333</v>
      </c>
      <c r="J270" s="56">
        <v>44323.5180555556</v>
      </c>
      <c r="K270" s="49"/>
      <c r="L270" s="69" t="s">
        <v>863</v>
      </c>
      <c r="M270" s="70" t="s">
        <v>90</v>
      </c>
      <c r="N270" s="70" t="s">
        <v>56</v>
      </c>
      <c r="O270" s="70" t="s">
        <v>92</v>
      </c>
      <c r="P270" s="71">
        <v>2.03333333524643</v>
      </c>
      <c r="Q270" s="71" t="b">
        <v>0</v>
      </c>
      <c r="R270" s="71">
        <v>2.03333333524643</v>
      </c>
      <c r="S270" s="56">
        <v>44324.9864583333</v>
      </c>
      <c r="T270" s="47"/>
      <c r="U270" s="78" t="b">
        <f ca="1" t="shared" si="4"/>
        <v>0</v>
      </c>
    </row>
    <row r="271" s="44" customFormat="1" ht="13.5" customHeight="1" spans="1:21">
      <c r="A271" s="54" t="s">
        <v>58</v>
      </c>
      <c r="B271" s="54" t="s">
        <v>22</v>
      </c>
      <c r="C271" s="49" t="s">
        <v>864</v>
      </c>
      <c r="D271" s="54" t="s">
        <v>12</v>
      </c>
      <c r="E271" s="54"/>
      <c r="F271" s="47">
        <v>19</v>
      </c>
      <c r="G271" s="49" t="s">
        <v>865</v>
      </c>
      <c r="H271" s="56">
        <v>44323.4241435185</v>
      </c>
      <c r="I271" s="56">
        <v>44323.4377546296</v>
      </c>
      <c r="J271" s="56">
        <v>44323.5666666667</v>
      </c>
      <c r="K271" s="49"/>
      <c r="L271" s="69" t="s">
        <v>845</v>
      </c>
      <c r="M271" s="70" t="s">
        <v>55</v>
      </c>
      <c r="N271" s="70" t="s">
        <v>105</v>
      </c>
      <c r="O271" s="70" t="s">
        <v>63</v>
      </c>
      <c r="P271" s="71">
        <v>3.09388889040565</v>
      </c>
      <c r="Q271" s="71" t="b">
        <v>0</v>
      </c>
      <c r="R271" s="71">
        <v>3.09388889040565</v>
      </c>
      <c r="S271" s="56">
        <v>44325.9794907407</v>
      </c>
      <c r="T271" s="47"/>
      <c r="U271" s="78" t="b">
        <f ca="1" t="shared" si="4"/>
        <v>0</v>
      </c>
    </row>
    <row r="272" s="44" customFormat="1" ht="13.5" customHeight="1" spans="1:21">
      <c r="A272" s="54" t="s">
        <v>58</v>
      </c>
      <c r="B272" s="54" t="s">
        <v>17</v>
      </c>
      <c r="C272" s="49" t="s">
        <v>866</v>
      </c>
      <c r="D272" s="54" t="s">
        <v>11</v>
      </c>
      <c r="E272" s="54"/>
      <c r="F272" s="47">
        <v>23</v>
      </c>
      <c r="G272" s="49" t="s">
        <v>867</v>
      </c>
      <c r="H272" s="56">
        <v>44323.4361111111</v>
      </c>
      <c r="I272" s="56">
        <v>44323.4465277778</v>
      </c>
      <c r="J272" s="56">
        <v>44324.6729166667</v>
      </c>
      <c r="K272" s="54"/>
      <c r="L272" s="48" t="s">
        <v>796</v>
      </c>
      <c r="M272" s="70"/>
      <c r="N272" s="70"/>
      <c r="O272" s="70"/>
      <c r="P272" s="71">
        <v>29.4333333328832</v>
      </c>
      <c r="Q272" s="71" t="b">
        <v>0</v>
      </c>
      <c r="R272" s="71">
        <v>29.4333333328832</v>
      </c>
      <c r="S272" s="56">
        <v>44324.9864583333</v>
      </c>
      <c r="T272" s="47"/>
      <c r="U272" s="78" t="b">
        <f ca="1" t="shared" si="4"/>
        <v>0</v>
      </c>
    </row>
    <row r="273" s="44" customFormat="1" ht="13.5" customHeight="1" spans="1:21">
      <c r="A273" s="54" t="s">
        <v>51</v>
      </c>
      <c r="B273" s="54" t="s">
        <v>16</v>
      </c>
      <c r="C273" s="49" t="s">
        <v>868</v>
      </c>
      <c r="D273" s="54" t="s">
        <v>12</v>
      </c>
      <c r="E273" s="54"/>
      <c r="F273" s="47">
        <v>38</v>
      </c>
      <c r="G273" s="49" t="s">
        <v>869</v>
      </c>
      <c r="H273" s="56">
        <v>44323.4430555556</v>
      </c>
      <c r="I273" s="56">
        <v>44323.4569444444</v>
      </c>
      <c r="J273" s="56">
        <v>44323.7010185185</v>
      </c>
      <c r="K273" s="49"/>
      <c r="L273" s="69" t="s">
        <v>870</v>
      </c>
      <c r="M273" s="70" t="s">
        <v>55</v>
      </c>
      <c r="N273" s="70" t="s">
        <v>72</v>
      </c>
      <c r="O273" s="70" t="s">
        <v>63</v>
      </c>
      <c r="P273" s="71" t="b">
        <v>0</v>
      </c>
      <c r="Q273" s="71">
        <v>5.85777777893236</v>
      </c>
      <c r="R273" s="71">
        <v>5.85777777893236</v>
      </c>
      <c r="S273" s="56">
        <v>44325.9864583333</v>
      </c>
      <c r="T273" s="47"/>
      <c r="U273" s="78" t="b">
        <f ca="1" t="shared" si="4"/>
        <v>0</v>
      </c>
    </row>
    <row r="274" s="44" customFormat="1" ht="13.5" customHeight="1" spans="1:21">
      <c r="A274" s="54" t="s">
        <v>51</v>
      </c>
      <c r="B274" s="54" t="s">
        <v>22</v>
      </c>
      <c r="C274" s="49" t="s">
        <v>871</v>
      </c>
      <c r="D274" s="54" t="s">
        <v>12</v>
      </c>
      <c r="E274" s="54"/>
      <c r="F274" s="47">
        <v>27</v>
      </c>
      <c r="G274" s="55" t="s">
        <v>872</v>
      </c>
      <c r="H274" s="56">
        <v>44323.4458333333</v>
      </c>
      <c r="I274" s="56">
        <v>44323.4625</v>
      </c>
      <c r="J274" s="56">
        <v>44325.7166666667</v>
      </c>
      <c r="K274" s="54"/>
      <c r="L274" s="48" t="s">
        <v>873</v>
      </c>
      <c r="M274" s="70" t="s">
        <v>55</v>
      </c>
      <c r="N274" s="70" t="s">
        <v>72</v>
      </c>
      <c r="O274" s="70" t="s">
        <v>63</v>
      </c>
      <c r="P274" s="71" t="b">
        <v>0</v>
      </c>
      <c r="Q274" s="71">
        <v>54.0999999999767</v>
      </c>
      <c r="R274" s="71">
        <v>54.0999999999767</v>
      </c>
      <c r="S274" s="56">
        <v>44326.9630902778</v>
      </c>
      <c r="T274" s="54" t="s">
        <v>383</v>
      </c>
      <c r="U274" s="78" t="b">
        <f ca="1" t="shared" si="4"/>
        <v>0</v>
      </c>
    </row>
    <row r="275" s="44" customFormat="1" ht="13.5" customHeight="1" spans="1:21">
      <c r="A275" s="54" t="s">
        <v>58</v>
      </c>
      <c r="B275" s="54" t="s">
        <v>17</v>
      </c>
      <c r="C275" s="49" t="s">
        <v>529</v>
      </c>
      <c r="D275" s="54" t="s">
        <v>12</v>
      </c>
      <c r="E275" s="54">
        <v>1</v>
      </c>
      <c r="F275" s="47">
        <v>10</v>
      </c>
      <c r="G275" s="49" t="s">
        <v>874</v>
      </c>
      <c r="H275" s="56">
        <v>44323.4506944444</v>
      </c>
      <c r="I275" s="56">
        <v>44323.4729166667</v>
      </c>
      <c r="J275" s="56">
        <v>44323.71875</v>
      </c>
      <c r="K275" s="49"/>
      <c r="L275" s="69" t="s">
        <v>875</v>
      </c>
      <c r="M275" s="70" t="s">
        <v>67</v>
      </c>
      <c r="N275" s="70" t="s">
        <v>91</v>
      </c>
      <c r="O275" s="70" t="s">
        <v>57</v>
      </c>
      <c r="P275" s="71">
        <v>5.89999999915017</v>
      </c>
      <c r="Q275" s="71" t="b">
        <v>0</v>
      </c>
      <c r="R275" s="71">
        <v>5.89999999915017</v>
      </c>
      <c r="S275" s="56">
        <v>44325.9716898148</v>
      </c>
      <c r="T275" s="47"/>
      <c r="U275" s="78" t="b">
        <f ca="1" t="shared" si="4"/>
        <v>0</v>
      </c>
    </row>
    <row r="276" s="44" customFormat="1" ht="13.5" customHeight="1" spans="1:21">
      <c r="A276" s="54" t="s">
        <v>51</v>
      </c>
      <c r="B276" s="54" t="s">
        <v>19</v>
      </c>
      <c r="C276" s="49" t="s">
        <v>876</v>
      </c>
      <c r="D276" s="54" t="s">
        <v>12</v>
      </c>
      <c r="E276" s="54"/>
      <c r="F276" s="47">
        <v>44</v>
      </c>
      <c r="G276" s="49" t="s">
        <v>877</v>
      </c>
      <c r="H276" s="56">
        <v>44323.4618055556</v>
      </c>
      <c r="I276" s="56">
        <v>44323.4736111111</v>
      </c>
      <c r="J276" s="56">
        <v>44323.5297106481</v>
      </c>
      <c r="K276" s="85"/>
      <c r="L276" s="69" t="s">
        <v>878</v>
      </c>
      <c r="M276" s="70" t="s">
        <v>55</v>
      </c>
      <c r="N276" s="70" t="s">
        <v>56</v>
      </c>
      <c r="O276" s="70" t="s">
        <v>63</v>
      </c>
      <c r="P276" s="71" t="b">
        <v>0</v>
      </c>
      <c r="Q276" s="71">
        <v>1.34638888807967</v>
      </c>
      <c r="R276" s="71">
        <v>1.34638888807967</v>
      </c>
      <c r="S276" s="56">
        <v>44325.9675694444</v>
      </c>
      <c r="T276" s="47"/>
      <c r="U276" s="78" t="b">
        <f ca="1" t="shared" si="4"/>
        <v>0</v>
      </c>
    </row>
    <row r="277" s="44" customFormat="1" ht="13.5" customHeight="1" spans="1:21">
      <c r="A277" s="54" t="s">
        <v>58</v>
      </c>
      <c r="B277" s="54" t="s">
        <v>22</v>
      </c>
      <c r="C277" s="49" t="s">
        <v>879</v>
      </c>
      <c r="D277" s="54" t="s">
        <v>12</v>
      </c>
      <c r="E277" s="54"/>
      <c r="F277" s="47">
        <v>3</v>
      </c>
      <c r="G277" s="49" t="s">
        <v>880</v>
      </c>
      <c r="H277" s="56">
        <v>44323.4666666667</v>
      </c>
      <c r="I277" s="56">
        <v>44323.4840277778</v>
      </c>
      <c r="J277" s="56">
        <v>44323.5229166667</v>
      </c>
      <c r="K277" s="49"/>
      <c r="L277" s="69" t="s">
        <v>881</v>
      </c>
      <c r="M277" s="70" t="s">
        <v>90</v>
      </c>
      <c r="N277" s="70" t="s">
        <v>91</v>
      </c>
      <c r="O277" s="70" t="s">
        <v>92</v>
      </c>
      <c r="P277" s="71">
        <v>0.933333333581686</v>
      </c>
      <c r="Q277" s="71" t="b">
        <v>0</v>
      </c>
      <c r="R277" s="71">
        <v>0.933333333581686</v>
      </c>
      <c r="S277" s="48"/>
      <c r="T277" s="47"/>
      <c r="U277" s="78" t="b">
        <f ca="1" t="shared" si="4"/>
        <v>0</v>
      </c>
    </row>
    <row r="278" s="44" customFormat="1" ht="13.5" customHeight="1" spans="1:21">
      <c r="A278" s="54" t="s">
        <v>51</v>
      </c>
      <c r="B278" s="54" t="s">
        <v>16</v>
      </c>
      <c r="C278" s="49" t="s">
        <v>882</v>
      </c>
      <c r="D278" s="54" t="s">
        <v>12</v>
      </c>
      <c r="E278" s="85"/>
      <c r="F278" s="47">
        <v>68</v>
      </c>
      <c r="G278" s="49" t="s">
        <v>883</v>
      </c>
      <c r="H278" s="56">
        <v>44323.4888888889</v>
      </c>
      <c r="I278" s="56">
        <v>44323.4986111111</v>
      </c>
      <c r="J278" s="56">
        <v>44323.8184953704</v>
      </c>
      <c r="K278" s="85"/>
      <c r="L278" s="69" t="s">
        <v>884</v>
      </c>
      <c r="M278" s="49" t="s">
        <v>55</v>
      </c>
      <c r="N278" s="49" t="s">
        <v>72</v>
      </c>
      <c r="O278" s="49" t="s">
        <v>63</v>
      </c>
      <c r="P278" s="71" t="b">
        <v>0</v>
      </c>
      <c r="Q278" s="71">
        <v>7.67722222243901</v>
      </c>
      <c r="R278" s="71">
        <v>7.67722222243901</v>
      </c>
      <c r="S278" s="56">
        <v>44325.9675694444</v>
      </c>
      <c r="T278" s="85"/>
      <c r="U278" s="78" t="b">
        <f ca="1" t="shared" si="4"/>
        <v>0</v>
      </c>
    </row>
    <row r="279" s="44" customFormat="1" ht="13.5" customHeight="1" spans="1:21">
      <c r="A279" s="54" t="s">
        <v>51</v>
      </c>
      <c r="B279" s="54" t="s">
        <v>16</v>
      </c>
      <c r="C279" s="49" t="s">
        <v>885</v>
      </c>
      <c r="D279" s="54" t="s">
        <v>12</v>
      </c>
      <c r="E279" s="54"/>
      <c r="F279" s="47">
        <v>36</v>
      </c>
      <c r="G279" s="49" t="s">
        <v>886</v>
      </c>
      <c r="H279" s="56">
        <v>44323.5030787037</v>
      </c>
      <c r="I279" s="56">
        <v>44323.5347222222</v>
      </c>
      <c r="J279" s="56">
        <v>44325.6881944444</v>
      </c>
      <c r="K279" s="54"/>
      <c r="L279" s="48" t="s">
        <v>887</v>
      </c>
      <c r="M279" s="70" t="s">
        <v>55</v>
      </c>
      <c r="N279" s="70" t="s">
        <v>62</v>
      </c>
      <c r="O279" s="70" t="s">
        <v>63</v>
      </c>
      <c r="P279" s="71" t="b">
        <v>0</v>
      </c>
      <c r="Q279" s="71">
        <v>51.6833333339891</v>
      </c>
      <c r="R279" s="71">
        <v>51.6833333339891</v>
      </c>
      <c r="S279" s="56">
        <v>44326.9630902778</v>
      </c>
      <c r="T279" s="54"/>
      <c r="U279" s="78" t="b">
        <f ca="1" t="shared" si="4"/>
        <v>0</v>
      </c>
    </row>
    <row r="280" s="44" customFormat="1" ht="13.5" customHeight="1" spans="1:21">
      <c r="A280" s="54" t="s">
        <v>58</v>
      </c>
      <c r="B280" s="54" t="s">
        <v>20</v>
      </c>
      <c r="C280" s="49" t="s">
        <v>888</v>
      </c>
      <c r="D280" s="54" t="s">
        <v>11</v>
      </c>
      <c r="E280" s="54">
        <v>1</v>
      </c>
      <c r="F280" s="47">
        <v>34</v>
      </c>
      <c r="G280" s="49" t="s">
        <v>889</v>
      </c>
      <c r="H280" s="56">
        <v>44323.5209490741</v>
      </c>
      <c r="I280" s="56">
        <v>44323.5465277778</v>
      </c>
      <c r="J280" s="56">
        <v>44323.6465277778</v>
      </c>
      <c r="K280" s="49"/>
      <c r="L280" s="69" t="s">
        <v>890</v>
      </c>
      <c r="M280" s="70" t="s">
        <v>67</v>
      </c>
      <c r="N280" s="70" t="s">
        <v>323</v>
      </c>
      <c r="O280" s="70" t="s">
        <v>582</v>
      </c>
      <c r="P280" s="71">
        <v>2.39999999996508</v>
      </c>
      <c r="Q280" s="71" t="b">
        <v>0</v>
      </c>
      <c r="R280" s="71">
        <v>2.39999999996508</v>
      </c>
      <c r="S280" s="56">
        <v>44324.917025463</v>
      </c>
      <c r="T280" s="47"/>
      <c r="U280" s="78" t="b">
        <f ca="1" t="shared" si="4"/>
        <v>0</v>
      </c>
    </row>
    <row r="281" s="44" customFormat="1" ht="13.5" customHeight="1" spans="1:21">
      <c r="A281" s="54" t="s">
        <v>58</v>
      </c>
      <c r="B281" s="54" t="s">
        <v>17</v>
      </c>
      <c r="C281" s="49" t="s">
        <v>891</v>
      </c>
      <c r="D281" s="54" t="s">
        <v>11</v>
      </c>
      <c r="E281" s="54"/>
      <c r="F281" s="47">
        <v>1</v>
      </c>
      <c r="G281" s="49" t="s">
        <v>892</v>
      </c>
      <c r="H281" s="56">
        <v>44323.5303587963</v>
      </c>
      <c r="I281" s="56">
        <v>44323.8479166667</v>
      </c>
      <c r="J281" s="56">
        <v>44325.7034722222</v>
      </c>
      <c r="K281" s="49"/>
      <c r="L281" s="48" t="s">
        <v>893</v>
      </c>
      <c r="M281" s="70" t="s">
        <v>55</v>
      </c>
      <c r="N281" s="70" t="s">
        <v>119</v>
      </c>
      <c r="O281" s="70" t="s">
        <v>63</v>
      </c>
      <c r="P281" s="71">
        <v>44.5333333325107</v>
      </c>
      <c r="Q281" s="71" t="b">
        <v>0</v>
      </c>
      <c r="R281" s="71">
        <v>44.5333333325107</v>
      </c>
      <c r="S281" s="48"/>
      <c r="T281" s="47" t="s">
        <v>383</v>
      </c>
      <c r="U281" s="78" t="b">
        <f ca="1" t="shared" si="4"/>
        <v>0</v>
      </c>
    </row>
    <row r="282" s="44" customFormat="1" ht="13.5" customHeight="1" spans="1:21">
      <c r="A282" s="54" t="s">
        <v>51</v>
      </c>
      <c r="B282" s="54" t="s">
        <v>19</v>
      </c>
      <c r="C282" s="49" t="s">
        <v>894</v>
      </c>
      <c r="D282" s="54" t="s">
        <v>12</v>
      </c>
      <c r="E282" s="54"/>
      <c r="F282" s="47">
        <v>54</v>
      </c>
      <c r="G282" s="49" t="s">
        <v>895</v>
      </c>
      <c r="H282" s="56">
        <v>44323.538599537</v>
      </c>
      <c r="I282" s="56">
        <v>44323.5597222222</v>
      </c>
      <c r="J282" s="56">
        <v>44323.6625</v>
      </c>
      <c r="K282" s="49"/>
      <c r="L282" s="69" t="s">
        <v>896</v>
      </c>
      <c r="M282" s="70" t="s">
        <v>55</v>
      </c>
      <c r="N282" s="70" t="s">
        <v>91</v>
      </c>
      <c r="O282" s="70" t="s">
        <v>63</v>
      </c>
      <c r="P282" s="71" t="b">
        <v>0</v>
      </c>
      <c r="Q282" s="71">
        <v>2.4666666671983</v>
      </c>
      <c r="R282" s="71">
        <v>2.4666666671983</v>
      </c>
      <c r="S282" s="56">
        <v>44325.9708796296</v>
      </c>
      <c r="T282" s="47"/>
      <c r="U282" s="78" t="b">
        <f ca="1" t="shared" si="4"/>
        <v>0</v>
      </c>
    </row>
    <row r="283" s="44" customFormat="1" ht="13.5" customHeight="1" spans="1:21">
      <c r="A283" s="54" t="s">
        <v>58</v>
      </c>
      <c r="B283" s="54" t="s">
        <v>19</v>
      </c>
      <c r="C283" s="49" t="s">
        <v>897</v>
      </c>
      <c r="D283" s="54" t="s">
        <v>12</v>
      </c>
      <c r="E283" s="54"/>
      <c r="F283" s="47">
        <v>36</v>
      </c>
      <c r="G283" s="49" t="s">
        <v>898</v>
      </c>
      <c r="H283" s="56">
        <v>44323.5398842593</v>
      </c>
      <c r="I283" s="56">
        <v>44323.5576388889</v>
      </c>
      <c r="J283" s="56">
        <v>44324.5354166667</v>
      </c>
      <c r="K283" s="49"/>
      <c r="L283" s="48" t="s">
        <v>899</v>
      </c>
      <c r="M283" s="70" t="s">
        <v>67</v>
      </c>
      <c r="N283" s="70" t="s">
        <v>56</v>
      </c>
      <c r="O283" s="70" t="s">
        <v>57</v>
      </c>
      <c r="P283" s="71">
        <v>23.4666666663252</v>
      </c>
      <c r="Q283" s="71" t="b">
        <v>0</v>
      </c>
      <c r="R283" s="71">
        <v>23.4666666663252</v>
      </c>
      <c r="S283" s="56">
        <v>44325.9708796296</v>
      </c>
      <c r="T283" s="47"/>
      <c r="U283" s="78" t="b">
        <f ca="1" t="shared" si="4"/>
        <v>0</v>
      </c>
    </row>
    <row r="284" s="44" customFormat="1" ht="13.5" customHeight="1" spans="1:21">
      <c r="A284" s="54" t="s">
        <v>58</v>
      </c>
      <c r="B284" s="54" t="s">
        <v>20</v>
      </c>
      <c r="C284" s="49" t="s">
        <v>900</v>
      </c>
      <c r="D284" s="54" t="s">
        <v>12</v>
      </c>
      <c r="E284" s="49"/>
      <c r="F284" s="47">
        <v>5</v>
      </c>
      <c r="G284" s="49" t="s">
        <v>901</v>
      </c>
      <c r="H284" s="56">
        <v>44323.5506018518</v>
      </c>
      <c r="I284" s="56">
        <v>44323.5763888889</v>
      </c>
      <c r="J284" s="56">
        <v>44324.4666666667</v>
      </c>
      <c r="K284" s="49"/>
      <c r="L284" s="48" t="s">
        <v>902</v>
      </c>
      <c r="M284" s="70" t="s">
        <v>55</v>
      </c>
      <c r="N284" s="70" t="s">
        <v>72</v>
      </c>
      <c r="O284" s="70" t="s">
        <v>135</v>
      </c>
      <c r="P284" s="71">
        <v>21.3666666664649</v>
      </c>
      <c r="Q284" s="71" t="b">
        <v>0</v>
      </c>
      <c r="R284" s="71">
        <v>21.3666666664649</v>
      </c>
      <c r="S284" s="56">
        <v>44325.9708796296</v>
      </c>
      <c r="T284" s="47"/>
      <c r="U284" s="78" t="b">
        <f ca="1" t="shared" si="4"/>
        <v>0</v>
      </c>
    </row>
    <row r="285" s="44" customFormat="1" ht="13.5" customHeight="1" spans="1:21">
      <c r="A285" s="54" t="s">
        <v>58</v>
      </c>
      <c r="B285" s="54" t="s">
        <v>17</v>
      </c>
      <c r="C285" s="49" t="s">
        <v>903</v>
      </c>
      <c r="D285" s="54" t="s">
        <v>12</v>
      </c>
      <c r="E285" s="54">
        <v>4</v>
      </c>
      <c r="F285" s="47">
        <v>17</v>
      </c>
      <c r="G285" s="55" t="s">
        <v>904</v>
      </c>
      <c r="H285" s="56">
        <v>44323.5520833333</v>
      </c>
      <c r="I285" s="56">
        <v>44324.4034722222</v>
      </c>
      <c r="J285" s="56">
        <v>44324.5756944444</v>
      </c>
      <c r="K285" s="49"/>
      <c r="L285" s="48" t="s">
        <v>905</v>
      </c>
      <c r="M285" s="70" t="s">
        <v>55</v>
      </c>
      <c r="N285" s="70" t="s">
        <v>68</v>
      </c>
      <c r="O285" s="70" t="s">
        <v>63</v>
      </c>
      <c r="P285" s="71">
        <v>4.1333333333605</v>
      </c>
      <c r="Q285" s="71" t="b">
        <v>0</v>
      </c>
      <c r="R285" s="71">
        <v>4.1333333333605</v>
      </c>
      <c r="S285" s="56">
        <v>44326.9826967593</v>
      </c>
      <c r="T285" s="47"/>
      <c r="U285" s="78" t="b">
        <f ca="1" t="shared" si="4"/>
        <v>0</v>
      </c>
    </row>
    <row r="286" s="44" customFormat="1" ht="13.5" customHeight="1" spans="1:21">
      <c r="A286" s="54" t="s">
        <v>58</v>
      </c>
      <c r="B286" s="54" t="s">
        <v>17</v>
      </c>
      <c r="C286" s="49" t="s">
        <v>906</v>
      </c>
      <c r="D286" s="54" t="s">
        <v>11</v>
      </c>
      <c r="E286" s="54">
        <v>1</v>
      </c>
      <c r="F286" s="47">
        <v>3</v>
      </c>
      <c r="G286" s="55" t="s">
        <v>907</v>
      </c>
      <c r="H286" s="56">
        <v>44323.5798611111</v>
      </c>
      <c r="I286" s="56">
        <v>44324.4555555556</v>
      </c>
      <c r="J286" s="56">
        <v>44325.75</v>
      </c>
      <c r="K286" s="49"/>
      <c r="L286" s="48" t="s">
        <v>908</v>
      </c>
      <c r="M286" s="70" t="s">
        <v>67</v>
      </c>
      <c r="N286" s="70" t="s">
        <v>105</v>
      </c>
      <c r="O286" s="70" t="s">
        <v>57</v>
      </c>
      <c r="P286" s="71">
        <v>31.0666666656034</v>
      </c>
      <c r="Q286" s="71" t="b">
        <v>0</v>
      </c>
      <c r="R286" s="71">
        <v>31.0666666656034</v>
      </c>
      <c r="S286" s="56">
        <v>44326.9936689815</v>
      </c>
      <c r="T286" s="47"/>
      <c r="U286" s="78" t="b">
        <f ca="1" t="shared" si="4"/>
        <v>0</v>
      </c>
    </row>
    <row r="287" s="44" customFormat="1" ht="13.5" customHeight="1" spans="1:21">
      <c r="A287" s="54" t="s">
        <v>58</v>
      </c>
      <c r="B287" s="54" t="s">
        <v>20</v>
      </c>
      <c r="C287" s="49" t="s">
        <v>909</v>
      </c>
      <c r="D287" s="54" t="s">
        <v>12</v>
      </c>
      <c r="E287" s="54"/>
      <c r="F287" s="47">
        <v>5</v>
      </c>
      <c r="G287" s="49" t="s">
        <v>910</v>
      </c>
      <c r="H287" s="56">
        <v>44323.5829861111</v>
      </c>
      <c r="I287" s="56">
        <v>44323.5951388889</v>
      </c>
      <c r="J287" s="56">
        <v>44323.8097222222</v>
      </c>
      <c r="K287" s="49"/>
      <c r="L287" s="69" t="s">
        <v>82</v>
      </c>
      <c r="M287" s="70"/>
      <c r="N287" s="70"/>
      <c r="O287" s="70"/>
      <c r="P287" s="71">
        <v>5.14999999967404</v>
      </c>
      <c r="Q287" s="71" t="b">
        <v>0</v>
      </c>
      <c r="R287" s="71">
        <v>5.14999999967404</v>
      </c>
      <c r="S287" s="56">
        <v>44325.9708796296</v>
      </c>
      <c r="T287" s="47"/>
      <c r="U287" s="78" t="b">
        <f ca="1" t="shared" si="4"/>
        <v>0</v>
      </c>
    </row>
    <row r="288" s="44" customFormat="1" ht="13.5" customHeight="1" spans="1:21">
      <c r="A288" s="54" t="s">
        <v>51</v>
      </c>
      <c r="B288" s="54" t="s">
        <v>22</v>
      </c>
      <c r="C288" s="49" t="s">
        <v>911</v>
      </c>
      <c r="D288" s="54" t="s">
        <v>12</v>
      </c>
      <c r="E288" s="54"/>
      <c r="F288" s="47">
        <v>50</v>
      </c>
      <c r="G288" s="49" t="s">
        <v>912</v>
      </c>
      <c r="H288" s="56">
        <v>44323.5865162037</v>
      </c>
      <c r="I288" s="56">
        <v>44323.6152777778</v>
      </c>
      <c r="J288" s="56">
        <v>44324.6527777778</v>
      </c>
      <c r="K288" s="49"/>
      <c r="L288" s="48" t="s">
        <v>913</v>
      </c>
      <c r="M288" s="70" t="s">
        <v>113</v>
      </c>
      <c r="N288" s="70" t="s">
        <v>86</v>
      </c>
      <c r="O288" s="70" t="s">
        <v>57</v>
      </c>
      <c r="P288" s="71" t="b">
        <v>0</v>
      </c>
      <c r="Q288" s="71">
        <v>24.8999999996158</v>
      </c>
      <c r="R288" s="71">
        <v>24.8999999996158</v>
      </c>
      <c r="S288" s="56">
        <v>44325.9789351852</v>
      </c>
      <c r="T288" s="47"/>
      <c r="U288" s="78" t="b">
        <f ca="1" t="shared" si="4"/>
        <v>0</v>
      </c>
    </row>
    <row r="289" s="44" customFormat="1" ht="13.5" customHeight="1" spans="1:21">
      <c r="A289" s="54" t="s">
        <v>51</v>
      </c>
      <c r="B289" s="54" t="s">
        <v>22</v>
      </c>
      <c r="C289" s="49" t="s">
        <v>914</v>
      </c>
      <c r="D289" s="54" t="s">
        <v>12</v>
      </c>
      <c r="E289" s="54"/>
      <c r="F289" s="47">
        <v>13</v>
      </c>
      <c r="G289" s="49" t="s">
        <v>915</v>
      </c>
      <c r="H289" s="56">
        <v>44323.6104166667</v>
      </c>
      <c r="I289" s="56">
        <v>44323.725</v>
      </c>
      <c r="J289" s="56">
        <v>44326.5513888889</v>
      </c>
      <c r="K289" s="49"/>
      <c r="L289" s="48" t="s">
        <v>916</v>
      </c>
      <c r="M289" s="70" t="s">
        <v>55</v>
      </c>
      <c r="N289" s="70" t="s">
        <v>91</v>
      </c>
      <c r="O289" s="70" t="s">
        <v>109</v>
      </c>
      <c r="P289" s="71" t="b">
        <v>0</v>
      </c>
      <c r="Q289" s="71">
        <v>67.8333333337214</v>
      </c>
      <c r="R289" s="71">
        <v>67.8333333337214</v>
      </c>
      <c r="S289" s="56">
        <v>44327.9794907407</v>
      </c>
      <c r="T289" s="47"/>
      <c r="U289" s="78" t="b">
        <f ca="1" t="shared" si="4"/>
        <v>0</v>
      </c>
    </row>
    <row r="290" s="44" customFormat="1" ht="13.5" customHeight="1" spans="1:21">
      <c r="A290" s="54" t="s">
        <v>51</v>
      </c>
      <c r="B290" s="54" t="s">
        <v>18</v>
      </c>
      <c r="C290" s="49" t="s">
        <v>917</v>
      </c>
      <c r="D290" s="54" t="s">
        <v>12</v>
      </c>
      <c r="E290" s="54"/>
      <c r="F290" s="47">
        <v>56</v>
      </c>
      <c r="G290" s="49" t="s">
        <v>918</v>
      </c>
      <c r="H290" s="56">
        <v>44323.6166666667</v>
      </c>
      <c r="I290" s="56">
        <v>44323.6368055556</v>
      </c>
      <c r="J290" s="56">
        <v>44323.6355324074</v>
      </c>
      <c r="K290" s="49"/>
      <c r="L290" s="69" t="s">
        <v>919</v>
      </c>
      <c r="M290" s="70" t="s">
        <v>113</v>
      </c>
      <c r="N290" s="70" t="s">
        <v>56</v>
      </c>
      <c r="O290" s="70" t="s">
        <v>57</v>
      </c>
      <c r="P290" s="71" t="b">
        <v>0</v>
      </c>
      <c r="Q290" s="71">
        <v>-0.0305555565864779</v>
      </c>
      <c r="R290" s="71">
        <v>-0.0305555565864779</v>
      </c>
      <c r="S290" s="56">
        <v>44325.9935069444</v>
      </c>
      <c r="T290" s="47"/>
      <c r="U290" s="78" t="b">
        <f ca="1" t="shared" si="4"/>
        <v>0</v>
      </c>
    </row>
    <row r="291" s="44" customFormat="1" ht="13.5" customHeight="1" spans="1:21">
      <c r="A291" s="54" t="s">
        <v>51</v>
      </c>
      <c r="B291" s="54" t="s">
        <v>16</v>
      </c>
      <c r="C291" s="49" t="s">
        <v>920</v>
      </c>
      <c r="D291" s="54" t="s">
        <v>12</v>
      </c>
      <c r="E291" s="54"/>
      <c r="F291" s="47">
        <v>10</v>
      </c>
      <c r="G291" s="49" t="s">
        <v>921</v>
      </c>
      <c r="H291" s="56">
        <v>44323.625</v>
      </c>
      <c r="I291" s="56">
        <v>44323.6444444444</v>
      </c>
      <c r="J291" s="56">
        <v>44324.6215277778</v>
      </c>
      <c r="K291" s="49"/>
      <c r="L291" s="48" t="s">
        <v>922</v>
      </c>
      <c r="M291" s="70" t="s">
        <v>55</v>
      </c>
      <c r="N291" s="70" t="s">
        <v>62</v>
      </c>
      <c r="O291" s="70" t="s">
        <v>63</v>
      </c>
      <c r="P291" s="71" t="b">
        <v>0</v>
      </c>
      <c r="Q291" s="71">
        <v>23.4500000011758</v>
      </c>
      <c r="R291" s="71">
        <v>23.4500000011758</v>
      </c>
      <c r="S291" s="56">
        <v>44325.9935069444</v>
      </c>
      <c r="T291" s="47"/>
      <c r="U291" s="78" t="b">
        <f ca="1" t="shared" si="4"/>
        <v>0</v>
      </c>
    </row>
    <row r="292" s="44" customFormat="1" ht="13.5" customHeight="1" spans="1:21">
      <c r="A292" s="54" t="s">
        <v>58</v>
      </c>
      <c r="B292" s="54" t="s">
        <v>16</v>
      </c>
      <c r="C292" s="49" t="s">
        <v>923</v>
      </c>
      <c r="D292" s="54" t="s">
        <v>11</v>
      </c>
      <c r="E292" s="54"/>
      <c r="F292" s="47">
        <v>23</v>
      </c>
      <c r="G292" s="49" t="s">
        <v>924</v>
      </c>
      <c r="H292" s="56">
        <v>44323.6319444444</v>
      </c>
      <c r="I292" s="56">
        <v>44323.6520833333</v>
      </c>
      <c r="J292" s="56">
        <v>44324.625</v>
      </c>
      <c r="K292" s="49"/>
      <c r="L292" s="48" t="s">
        <v>925</v>
      </c>
      <c r="M292" s="70" t="s">
        <v>67</v>
      </c>
      <c r="N292" s="70" t="s">
        <v>68</v>
      </c>
      <c r="O292" s="70" t="s">
        <v>57</v>
      </c>
      <c r="P292" s="71">
        <v>23.3500000008498</v>
      </c>
      <c r="Q292" s="71" t="b">
        <v>0</v>
      </c>
      <c r="R292" s="71">
        <v>23.3500000008498</v>
      </c>
      <c r="S292" s="56">
        <v>44325.9935069444</v>
      </c>
      <c r="T292" s="47"/>
      <c r="U292" s="78" t="b">
        <f ca="1" t="shared" si="4"/>
        <v>0</v>
      </c>
    </row>
    <row r="293" s="44" customFormat="1" ht="13.5" customHeight="1" spans="1:21">
      <c r="A293" s="54" t="s">
        <v>58</v>
      </c>
      <c r="B293" s="54" t="s">
        <v>22</v>
      </c>
      <c r="C293" s="49" t="s">
        <v>926</v>
      </c>
      <c r="D293" s="54" t="s">
        <v>12</v>
      </c>
      <c r="E293" s="54"/>
      <c r="F293" s="47">
        <v>55</v>
      </c>
      <c r="G293" s="49" t="s">
        <v>927</v>
      </c>
      <c r="H293" s="56">
        <v>44323.6527777778</v>
      </c>
      <c r="I293" s="56">
        <v>44323.7083333333</v>
      </c>
      <c r="J293" s="56">
        <v>44323.7097222222</v>
      </c>
      <c r="K293" s="49"/>
      <c r="L293" s="69" t="s">
        <v>928</v>
      </c>
      <c r="M293" s="70" t="s">
        <v>90</v>
      </c>
      <c r="N293" s="70" t="s">
        <v>91</v>
      </c>
      <c r="O293" s="70" t="s">
        <v>92</v>
      </c>
      <c r="P293" s="71">
        <v>0.0333333332673647</v>
      </c>
      <c r="Q293" s="71" t="b">
        <v>0</v>
      </c>
      <c r="R293" s="71">
        <v>0.0333333332673647</v>
      </c>
      <c r="S293" s="56">
        <v>44325.9631018518</v>
      </c>
      <c r="T293" s="47"/>
      <c r="U293" s="78" t="b">
        <f ca="1" t="shared" si="4"/>
        <v>0</v>
      </c>
    </row>
    <row r="294" s="44" customFormat="1" ht="13.5" customHeight="1" spans="1:21">
      <c r="A294" s="54" t="s">
        <v>58</v>
      </c>
      <c r="B294" s="54" t="s">
        <v>18</v>
      </c>
      <c r="C294" s="49" t="s">
        <v>929</v>
      </c>
      <c r="D294" s="54" t="s">
        <v>12</v>
      </c>
      <c r="E294" s="54"/>
      <c r="F294" s="47">
        <v>9</v>
      </c>
      <c r="G294" s="49" t="s">
        <v>930</v>
      </c>
      <c r="H294" s="56">
        <v>44323.6611111111</v>
      </c>
      <c r="I294" s="56">
        <v>44323.6756944444</v>
      </c>
      <c r="J294" s="56">
        <v>44323.8173611111</v>
      </c>
      <c r="K294" s="49"/>
      <c r="L294" s="69" t="s">
        <v>931</v>
      </c>
      <c r="M294" s="70" t="s">
        <v>55</v>
      </c>
      <c r="N294" s="70" t="s">
        <v>91</v>
      </c>
      <c r="O294" s="70" t="s">
        <v>532</v>
      </c>
      <c r="P294" s="71">
        <v>3.40000000112923</v>
      </c>
      <c r="Q294" s="71" t="b">
        <v>0</v>
      </c>
      <c r="R294" s="71">
        <v>3.40000000112923</v>
      </c>
      <c r="S294" s="56">
        <v>44325.9631018518</v>
      </c>
      <c r="T294" s="47"/>
      <c r="U294" s="78" t="b">
        <f ca="1" t="shared" si="4"/>
        <v>0</v>
      </c>
    </row>
    <row r="295" s="44" customFormat="1" ht="13.5" customHeight="1" spans="1:21">
      <c r="A295" s="54" t="s">
        <v>51</v>
      </c>
      <c r="B295" s="54" t="s">
        <v>22</v>
      </c>
      <c r="C295" s="49" t="s">
        <v>932</v>
      </c>
      <c r="D295" s="54" t="s">
        <v>12</v>
      </c>
      <c r="E295" s="49"/>
      <c r="F295" s="47">
        <v>12</v>
      </c>
      <c r="G295" s="49" t="s">
        <v>933</v>
      </c>
      <c r="H295" s="56">
        <v>44323.6666666667</v>
      </c>
      <c r="I295" s="56">
        <v>44323.6868055556</v>
      </c>
      <c r="J295" s="56">
        <v>44324.8012037037</v>
      </c>
      <c r="K295" s="49"/>
      <c r="L295" s="48" t="s">
        <v>934</v>
      </c>
      <c r="M295" s="70" t="s">
        <v>55</v>
      </c>
      <c r="N295" s="70" t="s">
        <v>72</v>
      </c>
      <c r="O295" s="70" t="s">
        <v>63</v>
      </c>
      <c r="P295" s="71" t="b">
        <v>0</v>
      </c>
      <c r="Q295" s="71">
        <v>26.7455555545748</v>
      </c>
      <c r="R295" s="71">
        <v>26.7455555545748</v>
      </c>
      <c r="S295" s="56">
        <v>44326.9630902778</v>
      </c>
      <c r="T295" s="47"/>
      <c r="U295" s="78" t="b">
        <f ca="1" t="shared" si="4"/>
        <v>0</v>
      </c>
    </row>
    <row r="296" ht="13.5" customHeight="1" spans="1:21">
      <c r="A296" s="54" t="s">
        <v>58</v>
      </c>
      <c r="B296" s="54" t="s">
        <v>17</v>
      </c>
      <c r="C296" s="49" t="s">
        <v>935</v>
      </c>
      <c r="D296" s="54" t="s">
        <v>11</v>
      </c>
      <c r="E296" s="54"/>
      <c r="F296" s="47">
        <v>31</v>
      </c>
      <c r="G296" s="49" t="s">
        <v>936</v>
      </c>
      <c r="H296" s="56">
        <v>44323.6749537037</v>
      </c>
      <c r="I296" s="56">
        <v>44323.6868055556</v>
      </c>
      <c r="J296" s="56">
        <v>44323.8229166667</v>
      </c>
      <c r="K296" s="49"/>
      <c r="L296" s="69" t="s">
        <v>219</v>
      </c>
      <c r="M296" s="70" t="s">
        <v>219</v>
      </c>
      <c r="N296" s="70" t="s">
        <v>219</v>
      </c>
      <c r="O296" s="70" t="s">
        <v>219</v>
      </c>
      <c r="P296" s="71">
        <v>3.26666666561505</v>
      </c>
      <c r="Q296" s="71" t="b">
        <v>0</v>
      </c>
      <c r="R296" s="71">
        <v>3.26666666561505</v>
      </c>
      <c r="S296" s="56">
        <v>44324.6749537037</v>
      </c>
      <c r="T296" s="47"/>
      <c r="U296" s="78" t="b">
        <f ca="1" t="shared" si="4"/>
        <v>0</v>
      </c>
    </row>
    <row r="297" ht="13.5" customHeight="1" spans="1:21">
      <c r="A297" s="54" t="s">
        <v>51</v>
      </c>
      <c r="B297" s="54" t="s">
        <v>17</v>
      </c>
      <c r="C297" s="49" t="s">
        <v>937</v>
      </c>
      <c r="D297" s="54" t="s">
        <v>12</v>
      </c>
      <c r="E297" s="85"/>
      <c r="F297" s="47">
        <v>125</v>
      </c>
      <c r="G297" s="49" t="s">
        <v>938</v>
      </c>
      <c r="H297" s="63">
        <v>44323.6792592593</v>
      </c>
      <c r="I297" s="56">
        <v>44323.693287037</v>
      </c>
      <c r="J297" s="56">
        <v>44323.7576388889</v>
      </c>
      <c r="K297" s="85"/>
      <c r="L297" s="69" t="s">
        <v>810</v>
      </c>
      <c r="M297" s="88" t="s">
        <v>55</v>
      </c>
      <c r="N297" s="88" t="s">
        <v>72</v>
      </c>
      <c r="O297" s="88" t="s">
        <v>63</v>
      </c>
      <c r="P297" s="71" t="b">
        <v>0</v>
      </c>
      <c r="Q297" s="71">
        <v>1.54444444540422</v>
      </c>
      <c r="R297" s="71">
        <v>1.54444444540422</v>
      </c>
      <c r="S297" s="56">
        <v>44324.9725347222</v>
      </c>
      <c r="T297" s="85"/>
      <c r="U297" s="78" t="b">
        <f ca="1" t="shared" si="4"/>
        <v>0</v>
      </c>
    </row>
    <row r="298" ht="13.5" customHeight="1" spans="1:21">
      <c r="A298" s="54" t="s">
        <v>58</v>
      </c>
      <c r="B298" s="54" t="s">
        <v>22</v>
      </c>
      <c r="C298" s="49" t="s">
        <v>939</v>
      </c>
      <c r="D298" s="54" t="s">
        <v>12</v>
      </c>
      <c r="E298" s="54"/>
      <c r="F298" s="47">
        <v>2</v>
      </c>
      <c r="G298" s="49" t="s">
        <v>940</v>
      </c>
      <c r="H298" s="56">
        <v>44323.6829282407</v>
      </c>
      <c r="I298" s="56">
        <v>44323.8193518519</v>
      </c>
      <c r="J298" s="56">
        <v>44324.6006944444</v>
      </c>
      <c r="K298" s="49"/>
      <c r="L298" s="48" t="s">
        <v>941</v>
      </c>
      <c r="M298" s="70" t="s">
        <v>67</v>
      </c>
      <c r="N298" s="70" t="s">
        <v>86</v>
      </c>
      <c r="O298" s="70" t="s">
        <v>57</v>
      </c>
      <c r="P298" s="71">
        <v>18.7522222211701</v>
      </c>
      <c r="Q298" s="71" t="b">
        <v>0</v>
      </c>
      <c r="R298" s="71">
        <v>18.7522222211701</v>
      </c>
      <c r="T298" s="47"/>
      <c r="U298" s="78" t="b">
        <f ca="1" t="shared" si="4"/>
        <v>0</v>
      </c>
    </row>
    <row r="299" ht="13.5" customHeight="1" spans="1:21">
      <c r="A299" s="54" t="s">
        <v>58</v>
      </c>
      <c r="B299" s="54" t="s">
        <v>21</v>
      </c>
      <c r="C299" s="49" t="s">
        <v>942</v>
      </c>
      <c r="D299" s="54" t="s">
        <v>12</v>
      </c>
      <c r="E299" s="54">
        <v>1</v>
      </c>
      <c r="F299" s="47">
        <v>50</v>
      </c>
      <c r="G299" s="55" t="s">
        <v>943</v>
      </c>
      <c r="H299" s="56">
        <v>44323.683912037</v>
      </c>
      <c r="I299" s="56">
        <v>44324.5555671296</v>
      </c>
      <c r="J299" s="56">
        <v>44325.6805092593</v>
      </c>
      <c r="K299" s="49"/>
      <c r="L299" s="48" t="s">
        <v>219</v>
      </c>
      <c r="M299" s="70" t="s">
        <v>219</v>
      </c>
      <c r="N299" s="70" t="s">
        <v>219</v>
      </c>
      <c r="O299" s="70" t="s">
        <v>219</v>
      </c>
      <c r="P299" s="71">
        <v>26.9986111118342</v>
      </c>
      <c r="Q299" s="71" t="b">
        <v>0</v>
      </c>
      <c r="R299" s="71">
        <v>26.9986111118342</v>
      </c>
      <c r="S299" s="56">
        <v>44326.9612615741</v>
      </c>
      <c r="T299" s="47"/>
      <c r="U299" s="78" t="b">
        <f ca="1" t="shared" si="4"/>
        <v>0</v>
      </c>
    </row>
    <row r="300" ht="13.5" customHeight="1" spans="1:21">
      <c r="A300" s="54" t="s">
        <v>51</v>
      </c>
      <c r="B300" s="54" t="s">
        <v>16</v>
      </c>
      <c r="C300" s="49" t="s">
        <v>944</v>
      </c>
      <c r="D300" s="54" t="s">
        <v>12</v>
      </c>
      <c r="E300" s="54">
        <v>1</v>
      </c>
      <c r="F300" s="47">
        <v>49</v>
      </c>
      <c r="G300" s="49" t="s">
        <v>945</v>
      </c>
      <c r="H300" s="56">
        <v>44323.6930555556</v>
      </c>
      <c r="I300" s="56">
        <v>44323.7076388889</v>
      </c>
      <c r="J300" s="56">
        <v>44324.6902777778</v>
      </c>
      <c r="K300" s="54"/>
      <c r="L300" s="48" t="s">
        <v>946</v>
      </c>
      <c r="M300" s="70" t="s">
        <v>113</v>
      </c>
      <c r="N300" s="70" t="s">
        <v>56</v>
      </c>
      <c r="O300" s="70" t="s">
        <v>636</v>
      </c>
      <c r="P300" s="71" t="b">
        <v>0</v>
      </c>
      <c r="Q300" s="71">
        <v>23.5833333330229</v>
      </c>
      <c r="R300" s="71">
        <v>23.5833333330229</v>
      </c>
      <c r="S300" s="56">
        <v>44324.9956944444</v>
      </c>
      <c r="T300" s="47"/>
      <c r="U300" s="78" t="b">
        <f ca="1" t="shared" si="4"/>
        <v>0</v>
      </c>
    </row>
    <row r="301" ht="13.5" customHeight="1" spans="1:21">
      <c r="A301" s="54" t="s">
        <v>51</v>
      </c>
      <c r="B301" s="54" t="s">
        <v>22</v>
      </c>
      <c r="C301" s="49" t="s">
        <v>947</v>
      </c>
      <c r="D301" s="54" t="s">
        <v>12</v>
      </c>
      <c r="E301" s="54"/>
      <c r="F301" s="47">
        <v>76</v>
      </c>
      <c r="G301" s="49" t="s">
        <v>948</v>
      </c>
      <c r="H301" s="56">
        <v>44323.6979166667</v>
      </c>
      <c r="I301" s="56">
        <v>44323.7111921296</v>
      </c>
      <c r="J301" s="56">
        <v>44323.7873611111</v>
      </c>
      <c r="K301" s="49"/>
      <c r="L301" s="69" t="s">
        <v>949</v>
      </c>
      <c r="M301" s="70" t="s">
        <v>528</v>
      </c>
      <c r="N301" s="70" t="s">
        <v>72</v>
      </c>
      <c r="O301" s="70" t="s">
        <v>626</v>
      </c>
      <c r="P301" s="71" t="b">
        <v>0</v>
      </c>
      <c r="Q301" s="71">
        <v>1.82805555558298</v>
      </c>
      <c r="R301" s="71">
        <v>1.82805555558298</v>
      </c>
      <c r="S301" s="56">
        <v>44325.9631018518</v>
      </c>
      <c r="T301" s="47"/>
      <c r="U301" s="78" t="b">
        <f ca="1" t="shared" si="4"/>
        <v>0</v>
      </c>
    </row>
    <row r="302" ht="13.5" customHeight="1" spans="1:21">
      <c r="A302" s="54" t="s">
        <v>51</v>
      </c>
      <c r="B302" s="54" t="s">
        <v>16</v>
      </c>
      <c r="C302" s="49" t="s">
        <v>950</v>
      </c>
      <c r="D302" s="54" t="s">
        <v>12</v>
      </c>
      <c r="E302" s="54"/>
      <c r="F302" s="47">
        <v>46</v>
      </c>
      <c r="G302" s="49" t="s">
        <v>951</v>
      </c>
      <c r="H302" s="56">
        <v>44323.7194444444</v>
      </c>
      <c r="I302" s="56">
        <v>44323.7326388889</v>
      </c>
      <c r="J302" s="56">
        <v>44323.7798611111</v>
      </c>
      <c r="K302" s="49"/>
      <c r="L302" s="69" t="s">
        <v>952</v>
      </c>
      <c r="M302" s="70" t="s">
        <v>55</v>
      </c>
      <c r="N302" s="70" t="s">
        <v>72</v>
      </c>
      <c r="O302" s="70" t="s">
        <v>63</v>
      </c>
      <c r="P302" s="71" t="b">
        <v>0</v>
      </c>
      <c r="Q302" s="71">
        <v>1.1333333333605</v>
      </c>
      <c r="R302" s="71">
        <v>1.1333333333605</v>
      </c>
      <c r="S302" s="56">
        <v>44325.9631018518</v>
      </c>
      <c r="T302" s="47"/>
      <c r="U302" s="78" t="b">
        <f ca="1" t="shared" si="4"/>
        <v>0</v>
      </c>
    </row>
    <row r="303" ht="13.5" customHeight="1" spans="1:21">
      <c r="A303" s="54" t="s">
        <v>51</v>
      </c>
      <c r="B303" s="54" t="s">
        <v>17</v>
      </c>
      <c r="C303" s="49" t="s">
        <v>376</v>
      </c>
      <c r="D303" s="54" t="s">
        <v>12</v>
      </c>
      <c r="E303" s="54"/>
      <c r="F303" s="47">
        <v>11</v>
      </c>
      <c r="G303" s="49" t="s">
        <v>953</v>
      </c>
      <c r="H303" s="56">
        <v>44323.7483101852</v>
      </c>
      <c r="I303" s="56">
        <v>44323.7832986111</v>
      </c>
      <c r="J303" s="56">
        <v>44326.7145833333</v>
      </c>
      <c r="K303" s="49"/>
      <c r="L303" s="48" t="s">
        <v>954</v>
      </c>
      <c r="M303" s="70" t="s">
        <v>55</v>
      </c>
      <c r="N303" s="70" t="s">
        <v>68</v>
      </c>
      <c r="O303" s="70" t="s">
        <v>63</v>
      </c>
      <c r="P303" s="71" t="b">
        <v>0</v>
      </c>
      <c r="Q303" s="71">
        <v>70.3508333335631</v>
      </c>
      <c r="R303" s="71">
        <v>70.3508333335631</v>
      </c>
      <c r="S303" s="56">
        <v>44327.9794907407</v>
      </c>
      <c r="T303" s="47" t="s">
        <v>383</v>
      </c>
      <c r="U303" s="78" t="b">
        <f ca="1" t="shared" si="4"/>
        <v>0</v>
      </c>
    </row>
    <row r="304" ht="13.5" customHeight="1" spans="1:21">
      <c r="A304" s="54" t="s">
        <v>58</v>
      </c>
      <c r="B304" s="54" t="s">
        <v>17</v>
      </c>
      <c r="C304" s="49" t="s">
        <v>955</v>
      </c>
      <c r="D304" s="54" t="s">
        <v>12</v>
      </c>
      <c r="E304" s="54"/>
      <c r="F304" s="47">
        <v>23</v>
      </c>
      <c r="G304" s="49" t="s">
        <v>956</v>
      </c>
      <c r="H304" s="56">
        <v>44323.7937731482</v>
      </c>
      <c r="I304" s="56">
        <v>44323.8292476852</v>
      </c>
      <c r="J304" s="56">
        <v>44325.4395833333</v>
      </c>
      <c r="K304" s="49"/>
      <c r="L304" s="48" t="s">
        <v>957</v>
      </c>
      <c r="M304" s="70" t="s">
        <v>67</v>
      </c>
      <c r="N304" s="70" t="s">
        <v>72</v>
      </c>
      <c r="O304" s="70" t="s">
        <v>57</v>
      </c>
      <c r="P304" s="71">
        <v>38.6480555543094</v>
      </c>
      <c r="Q304" s="71" t="b">
        <v>0</v>
      </c>
      <c r="R304" s="71">
        <v>38.6480555543094</v>
      </c>
      <c r="S304" s="56">
        <v>44325.9936689815</v>
      </c>
      <c r="T304" s="47" t="s">
        <v>383</v>
      </c>
      <c r="U304" s="78" t="b">
        <f ca="1" t="shared" si="4"/>
        <v>0</v>
      </c>
    </row>
    <row r="305" ht="13.5" customHeight="1" spans="1:21">
      <c r="A305" s="54" t="s">
        <v>58</v>
      </c>
      <c r="B305" s="54" t="s">
        <v>17</v>
      </c>
      <c r="C305" s="49" t="s">
        <v>958</v>
      </c>
      <c r="D305" s="54" t="s">
        <v>12</v>
      </c>
      <c r="E305" s="54"/>
      <c r="F305" s="47">
        <v>2</v>
      </c>
      <c r="G305" s="49" t="s">
        <v>959</v>
      </c>
      <c r="H305" s="56">
        <v>44323.86875</v>
      </c>
      <c r="I305" s="56">
        <v>44324.3631944444</v>
      </c>
      <c r="J305" s="56">
        <v>44326.7347222222</v>
      </c>
      <c r="K305" s="49"/>
      <c r="L305" s="48" t="s">
        <v>960</v>
      </c>
      <c r="M305" s="70" t="s">
        <v>67</v>
      </c>
      <c r="N305" s="70" t="s">
        <v>72</v>
      </c>
      <c r="O305" s="70" t="s">
        <v>57</v>
      </c>
      <c r="P305" s="71">
        <v>56.916666667792</v>
      </c>
      <c r="Q305" s="71" t="b">
        <v>0</v>
      </c>
      <c r="R305" s="71">
        <v>56.916666667792</v>
      </c>
      <c r="S305" s="56">
        <v>44326.9936689815</v>
      </c>
      <c r="T305" s="47"/>
      <c r="U305" s="78" t="b">
        <f ca="1" t="shared" si="4"/>
        <v>0</v>
      </c>
    </row>
    <row r="306" ht="13.5" customHeight="1" spans="1:21">
      <c r="A306" s="54" t="s">
        <v>51</v>
      </c>
      <c r="B306" s="54" t="s">
        <v>18</v>
      </c>
      <c r="C306" s="49" t="s">
        <v>961</v>
      </c>
      <c r="D306" s="54" t="s">
        <v>12</v>
      </c>
      <c r="E306" s="54">
        <v>1</v>
      </c>
      <c r="F306" s="47">
        <v>21</v>
      </c>
      <c r="G306" s="49" t="s">
        <v>962</v>
      </c>
      <c r="H306" s="56">
        <v>44323.8756944444</v>
      </c>
      <c r="I306" s="56">
        <v>44324.3645833333</v>
      </c>
      <c r="J306" s="56">
        <v>44324.8118055556</v>
      </c>
      <c r="K306" s="49"/>
      <c r="L306" s="48" t="s">
        <v>963</v>
      </c>
      <c r="M306" s="70" t="s">
        <v>512</v>
      </c>
      <c r="N306" s="70" t="s">
        <v>512</v>
      </c>
      <c r="O306" s="70" t="s">
        <v>512</v>
      </c>
      <c r="P306" s="71" t="b">
        <v>0</v>
      </c>
      <c r="Q306" s="71">
        <v>10.7333333340939</v>
      </c>
      <c r="R306" s="71">
        <v>10.7333333340939</v>
      </c>
      <c r="S306" s="56">
        <v>44326.9826967593</v>
      </c>
      <c r="T306" s="47"/>
      <c r="U306" s="78" t="b">
        <f ca="1" t="shared" si="4"/>
        <v>0</v>
      </c>
    </row>
    <row r="307" ht="13.5" customHeight="1" spans="1:21">
      <c r="A307" s="54" t="s">
        <v>58</v>
      </c>
      <c r="B307" s="54" t="s">
        <v>17</v>
      </c>
      <c r="C307" s="49" t="s">
        <v>123</v>
      </c>
      <c r="D307" s="54" t="s">
        <v>12</v>
      </c>
      <c r="E307" s="54"/>
      <c r="F307" s="47">
        <v>17</v>
      </c>
      <c r="G307" s="49" t="s">
        <v>124</v>
      </c>
      <c r="H307" s="56">
        <v>44323.9013888889</v>
      </c>
      <c r="I307" s="56">
        <v>44324.3701388889</v>
      </c>
      <c r="J307" s="56">
        <v>44324.7118055556</v>
      </c>
      <c r="K307" s="49"/>
      <c r="L307" s="48" t="s">
        <v>964</v>
      </c>
      <c r="M307" s="70" t="s">
        <v>55</v>
      </c>
      <c r="N307" s="70" t="s">
        <v>119</v>
      </c>
      <c r="O307" s="70" t="s">
        <v>63</v>
      </c>
      <c r="P307" s="71">
        <v>8.1999999996624</v>
      </c>
      <c r="Q307" s="71" t="b">
        <v>0</v>
      </c>
      <c r="R307" s="71">
        <v>8.1999999996624</v>
      </c>
      <c r="S307" s="56">
        <v>44326.9826967593</v>
      </c>
      <c r="T307" s="47"/>
      <c r="U307" s="78" t="b">
        <f ca="1" t="shared" si="4"/>
        <v>0</v>
      </c>
    </row>
    <row r="308" ht="13.5" customHeight="1" spans="1:21">
      <c r="A308" s="54" t="s">
        <v>58</v>
      </c>
      <c r="B308" s="54" t="s">
        <v>19</v>
      </c>
      <c r="C308" s="49" t="s">
        <v>965</v>
      </c>
      <c r="D308" s="54" t="s">
        <v>12</v>
      </c>
      <c r="E308" s="54"/>
      <c r="F308" s="47">
        <v>22</v>
      </c>
      <c r="G308" s="49" t="s">
        <v>966</v>
      </c>
      <c r="H308" s="56">
        <v>44323.9416666667</v>
      </c>
      <c r="I308" s="56">
        <v>44324.3736111111</v>
      </c>
      <c r="J308" s="56">
        <v>44325.5588541667</v>
      </c>
      <c r="K308" s="49"/>
      <c r="L308" s="56" t="s">
        <v>967</v>
      </c>
      <c r="M308" s="70" t="s">
        <v>90</v>
      </c>
      <c r="N308" s="70" t="s">
        <v>91</v>
      </c>
      <c r="O308" s="70" t="s">
        <v>109</v>
      </c>
      <c r="P308" s="71">
        <v>28.4458333335933</v>
      </c>
      <c r="Q308" s="71" t="b">
        <v>0</v>
      </c>
      <c r="R308" s="71">
        <v>28.4458333335933</v>
      </c>
      <c r="S308" s="56">
        <v>44326.9826967593</v>
      </c>
      <c r="T308" s="47"/>
      <c r="U308" s="78" t="b">
        <f ca="1" t="shared" si="4"/>
        <v>0</v>
      </c>
    </row>
    <row r="309" ht="13.5" customHeight="1" spans="1:21">
      <c r="A309" s="54" t="s">
        <v>58</v>
      </c>
      <c r="B309" s="54" t="s">
        <v>18</v>
      </c>
      <c r="C309" s="49" t="s">
        <v>968</v>
      </c>
      <c r="D309" s="54" t="s">
        <v>11</v>
      </c>
      <c r="E309" s="54"/>
      <c r="F309" s="47">
        <v>15</v>
      </c>
      <c r="G309" s="49" t="s">
        <v>969</v>
      </c>
      <c r="H309" s="56">
        <v>44324.1263888889</v>
      </c>
      <c r="I309" s="56">
        <v>44324.375</v>
      </c>
      <c r="J309" s="56">
        <v>44324.5159722222</v>
      </c>
      <c r="K309" s="49"/>
      <c r="L309" s="48" t="s">
        <v>970</v>
      </c>
      <c r="M309" s="70" t="s">
        <v>67</v>
      </c>
      <c r="N309" s="70" t="s">
        <v>86</v>
      </c>
      <c r="O309" s="70" t="s">
        <v>57</v>
      </c>
      <c r="P309" s="71">
        <v>3.3833333333605</v>
      </c>
      <c r="Q309" s="71" t="b">
        <v>0</v>
      </c>
      <c r="R309" s="71">
        <v>3.3833333333605</v>
      </c>
      <c r="S309" s="56">
        <v>44325.9936689815</v>
      </c>
      <c r="T309" s="47"/>
      <c r="U309" s="78" t="b">
        <f ca="1" t="shared" si="4"/>
        <v>0</v>
      </c>
    </row>
    <row r="310" ht="13.5" customHeight="1" spans="1:21">
      <c r="A310" s="54" t="s">
        <v>58</v>
      </c>
      <c r="B310" s="54" t="s">
        <v>18</v>
      </c>
      <c r="C310" s="49" t="s">
        <v>971</v>
      </c>
      <c r="D310" s="54" t="s">
        <v>11</v>
      </c>
      <c r="E310" s="54">
        <v>2</v>
      </c>
      <c r="F310" s="47">
        <v>8</v>
      </c>
      <c r="G310" s="55" t="s">
        <v>972</v>
      </c>
      <c r="H310" s="56">
        <v>44324.1264236111</v>
      </c>
      <c r="I310" s="56">
        <v>44325.4270833333</v>
      </c>
      <c r="J310" s="56">
        <v>44325.4958333333</v>
      </c>
      <c r="K310" s="49"/>
      <c r="L310" s="48" t="s">
        <v>973</v>
      </c>
      <c r="M310" s="70" t="s">
        <v>90</v>
      </c>
      <c r="N310" s="70" t="s">
        <v>105</v>
      </c>
      <c r="O310" s="70" t="s">
        <v>582</v>
      </c>
      <c r="P310" s="71">
        <v>1.65000000083819</v>
      </c>
      <c r="Q310" s="71" t="b">
        <v>0</v>
      </c>
      <c r="R310" s="71">
        <v>1.65000000083819</v>
      </c>
      <c r="T310" s="47"/>
      <c r="U310" s="78" t="b">
        <f ca="1" t="shared" si="4"/>
        <v>0</v>
      </c>
    </row>
    <row r="311" ht="13.5" customHeight="1" spans="1:21">
      <c r="A311" s="54" t="s">
        <v>58</v>
      </c>
      <c r="B311" s="54" t="s">
        <v>17</v>
      </c>
      <c r="C311" s="49" t="s">
        <v>974</v>
      </c>
      <c r="D311" s="54" t="s">
        <v>12</v>
      </c>
      <c r="E311" s="54">
        <v>1</v>
      </c>
      <c r="F311" s="47">
        <v>24</v>
      </c>
      <c r="G311" s="49" t="s">
        <v>975</v>
      </c>
      <c r="H311" s="56">
        <v>44324.2631944444</v>
      </c>
      <c r="I311" s="56">
        <v>44324.3777777778</v>
      </c>
      <c r="J311" s="56">
        <v>44325.5269675926</v>
      </c>
      <c r="K311" s="49"/>
      <c r="L311" s="48" t="s">
        <v>976</v>
      </c>
      <c r="M311" s="70" t="s">
        <v>67</v>
      </c>
      <c r="N311" s="70" t="s">
        <v>86</v>
      </c>
      <c r="O311" s="70" t="s">
        <v>57</v>
      </c>
      <c r="P311" s="71">
        <v>27.5805555550614</v>
      </c>
      <c r="Q311" s="71" t="b">
        <v>0</v>
      </c>
      <c r="R311" s="71">
        <v>27.5805555550614</v>
      </c>
      <c r="S311" s="56">
        <v>44326.9826967593</v>
      </c>
      <c r="T311" s="47"/>
      <c r="U311" s="78" t="b">
        <f ca="1" t="shared" si="4"/>
        <v>0</v>
      </c>
    </row>
    <row r="312" ht="13.5" customHeight="1" spans="1:21">
      <c r="A312" s="54" t="s">
        <v>58</v>
      </c>
      <c r="B312" s="54" t="s">
        <v>22</v>
      </c>
      <c r="C312" s="49" t="s">
        <v>977</v>
      </c>
      <c r="D312" s="54" t="s">
        <v>12</v>
      </c>
      <c r="E312" s="54"/>
      <c r="F312" s="47">
        <v>8</v>
      </c>
      <c r="G312" s="49" t="s">
        <v>978</v>
      </c>
      <c r="H312" s="56">
        <v>44324.2923611111</v>
      </c>
      <c r="I312" s="56">
        <v>44324.3805555556</v>
      </c>
      <c r="J312" s="56">
        <v>44325.4826388889</v>
      </c>
      <c r="K312" s="49"/>
      <c r="L312" s="48" t="s">
        <v>979</v>
      </c>
      <c r="M312" s="70" t="s">
        <v>67</v>
      </c>
      <c r="N312" s="70" t="s">
        <v>72</v>
      </c>
      <c r="O312" s="70" t="s">
        <v>57</v>
      </c>
      <c r="P312" s="71">
        <v>26.4499999989057</v>
      </c>
      <c r="Q312" s="71" t="b">
        <v>0</v>
      </c>
      <c r="R312" s="71">
        <v>26.4499999989057</v>
      </c>
      <c r="S312" s="56">
        <v>44326.9826967593</v>
      </c>
      <c r="T312" s="47"/>
      <c r="U312" s="78" t="b">
        <f ca="1" t="shared" si="4"/>
        <v>0</v>
      </c>
    </row>
    <row r="313" ht="13.5" customHeight="1" spans="1:21">
      <c r="A313" s="54" t="s">
        <v>58</v>
      </c>
      <c r="B313" s="54" t="s">
        <v>18</v>
      </c>
      <c r="C313" s="49" t="s">
        <v>980</v>
      </c>
      <c r="D313" s="54" t="s">
        <v>12</v>
      </c>
      <c r="E313" s="54"/>
      <c r="F313" s="47">
        <v>3</v>
      </c>
      <c r="G313" s="49" t="s">
        <v>981</v>
      </c>
      <c r="H313" s="56">
        <v>44324.3076388889</v>
      </c>
      <c r="I313" s="56">
        <v>44324.38125</v>
      </c>
      <c r="J313" s="56">
        <v>44324.8180555556</v>
      </c>
      <c r="K313" s="49"/>
      <c r="L313" s="48" t="s">
        <v>982</v>
      </c>
      <c r="M313" s="70" t="s">
        <v>55</v>
      </c>
      <c r="N313" s="70" t="s">
        <v>72</v>
      </c>
      <c r="O313" s="70" t="s">
        <v>63</v>
      </c>
      <c r="P313" s="71">
        <v>10.4833333334536</v>
      </c>
      <c r="Q313" s="71" t="b">
        <v>0</v>
      </c>
      <c r="R313" s="71">
        <v>10.4833333334536</v>
      </c>
      <c r="S313" s="56">
        <v>44326.9826967593</v>
      </c>
      <c r="T313" s="47"/>
      <c r="U313" s="78" t="b">
        <f ca="1" t="shared" si="4"/>
        <v>0</v>
      </c>
    </row>
    <row r="314" ht="13.5" customHeight="1" spans="1:21">
      <c r="A314" s="54" t="s">
        <v>58</v>
      </c>
      <c r="B314" s="54" t="s">
        <v>16</v>
      </c>
      <c r="C314" s="49" t="s">
        <v>983</v>
      </c>
      <c r="D314" s="54" t="s">
        <v>12</v>
      </c>
      <c r="E314" s="54"/>
      <c r="F314" s="47">
        <v>28</v>
      </c>
      <c r="G314" s="49" t="s">
        <v>984</v>
      </c>
      <c r="H314" s="56">
        <v>44324.3083333333</v>
      </c>
      <c r="I314" s="56">
        <v>44324.3854166667</v>
      </c>
      <c r="J314" s="56">
        <v>44324.5847222222</v>
      </c>
      <c r="K314" s="49"/>
      <c r="L314" s="48" t="s">
        <v>985</v>
      </c>
      <c r="M314" s="70" t="s">
        <v>528</v>
      </c>
      <c r="N314" s="70" t="s">
        <v>91</v>
      </c>
      <c r="O314" s="70" t="s">
        <v>143</v>
      </c>
      <c r="P314" s="71">
        <v>4.78333333338378</v>
      </c>
      <c r="Q314" s="71" t="b">
        <v>0</v>
      </c>
      <c r="R314" s="71">
        <v>4.78333333338378</v>
      </c>
      <c r="S314" s="56">
        <v>44326.9826967593</v>
      </c>
      <c r="T314" s="47"/>
      <c r="U314" s="78" t="b">
        <f ca="1" t="shared" si="4"/>
        <v>0</v>
      </c>
    </row>
    <row r="315" ht="13.5" customHeight="1" spans="1:21">
      <c r="A315" s="54" t="s">
        <v>51</v>
      </c>
      <c r="B315" s="54" t="s">
        <v>22</v>
      </c>
      <c r="C315" s="49" t="s">
        <v>986</v>
      </c>
      <c r="D315" s="54" t="s">
        <v>12</v>
      </c>
      <c r="E315" s="54">
        <v>1</v>
      </c>
      <c r="F315" s="47">
        <v>31</v>
      </c>
      <c r="G315" s="49" t="s">
        <v>987</v>
      </c>
      <c r="H315" s="56">
        <v>44324.3540740741</v>
      </c>
      <c r="I315" s="56">
        <v>44324.5291666667</v>
      </c>
      <c r="J315" s="56">
        <v>44325.5257523148</v>
      </c>
      <c r="K315" s="49"/>
      <c r="L315" s="48" t="s">
        <v>988</v>
      </c>
      <c r="M315" s="70" t="s">
        <v>55</v>
      </c>
      <c r="N315" s="70" t="s">
        <v>72</v>
      </c>
      <c r="O315" s="70" t="s">
        <v>63</v>
      </c>
      <c r="P315" s="71" t="b">
        <v>0</v>
      </c>
      <c r="Q315" s="71">
        <v>23.9180555547355</v>
      </c>
      <c r="R315" s="71">
        <v>23.9180555547355</v>
      </c>
      <c r="S315" s="56">
        <v>44326.9826967593</v>
      </c>
      <c r="T315" s="47"/>
      <c r="U315" s="78" t="b">
        <f ca="1" t="shared" si="4"/>
        <v>0</v>
      </c>
    </row>
    <row r="316" ht="13.5" customHeight="1" spans="1:21">
      <c r="A316" s="54" t="s">
        <v>51</v>
      </c>
      <c r="B316" s="54" t="s">
        <v>17</v>
      </c>
      <c r="C316" s="49" t="s">
        <v>989</v>
      </c>
      <c r="D316" s="54" t="s">
        <v>12</v>
      </c>
      <c r="E316" s="54">
        <v>2</v>
      </c>
      <c r="F316" s="47">
        <v>21</v>
      </c>
      <c r="G316" s="55" t="s">
        <v>990</v>
      </c>
      <c r="H316" s="56">
        <v>44324.3548611111</v>
      </c>
      <c r="I316" s="56">
        <v>44324.3861111111</v>
      </c>
      <c r="J316" s="56">
        <v>44326.5652777778</v>
      </c>
      <c r="K316" s="49"/>
      <c r="L316" s="48" t="s">
        <v>991</v>
      </c>
      <c r="M316" s="70" t="s">
        <v>55</v>
      </c>
      <c r="N316" s="70" t="s">
        <v>56</v>
      </c>
      <c r="O316" s="70" t="s">
        <v>63</v>
      </c>
      <c r="P316" s="71" t="b">
        <v>0</v>
      </c>
      <c r="Q316" s="71">
        <v>52.3000000009197</v>
      </c>
      <c r="R316" s="71">
        <v>52.3000000009197</v>
      </c>
      <c r="S316" s="56">
        <v>44326.9826967593</v>
      </c>
      <c r="T316" s="47"/>
      <c r="U316" s="78" t="b">
        <f ca="1" t="shared" si="4"/>
        <v>0</v>
      </c>
    </row>
    <row r="317" ht="13.5" customHeight="1" spans="1:21">
      <c r="A317" s="54" t="s">
        <v>58</v>
      </c>
      <c r="B317" s="54" t="s">
        <v>16</v>
      </c>
      <c r="C317" s="49" t="s">
        <v>992</v>
      </c>
      <c r="D317" s="54" t="s">
        <v>11</v>
      </c>
      <c r="E317" s="54">
        <v>2</v>
      </c>
      <c r="F317" s="47">
        <v>5</v>
      </c>
      <c r="G317" s="49" t="s">
        <v>993</v>
      </c>
      <c r="H317" s="56">
        <v>44324.36875</v>
      </c>
      <c r="I317" s="56">
        <v>44324.7055555556</v>
      </c>
      <c r="J317" s="56">
        <v>44325.4965277778</v>
      </c>
      <c r="K317" s="49"/>
      <c r="L317" s="48" t="s">
        <v>994</v>
      </c>
      <c r="M317" s="70" t="s">
        <v>67</v>
      </c>
      <c r="N317" s="70" t="s">
        <v>163</v>
      </c>
      <c r="O317" s="70" t="s">
        <v>143</v>
      </c>
      <c r="P317" s="71">
        <v>18.9833333323477</v>
      </c>
      <c r="Q317" s="71" t="b">
        <v>0</v>
      </c>
      <c r="R317" s="71">
        <v>18.9833333323477</v>
      </c>
      <c r="T317" s="47"/>
      <c r="U317" s="78" t="b">
        <f ca="1" t="shared" si="4"/>
        <v>0</v>
      </c>
    </row>
    <row r="318" ht="13.5" customHeight="1" spans="1:21">
      <c r="A318" s="54" t="s">
        <v>58</v>
      </c>
      <c r="B318" s="54" t="s">
        <v>18</v>
      </c>
      <c r="C318" s="49" t="s">
        <v>995</v>
      </c>
      <c r="D318" s="54" t="s">
        <v>12</v>
      </c>
      <c r="E318" s="54"/>
      <c r="F318" s="47">
        <v>50</v>
      </c>
      <c r="G318" s="49" t="s">
        <v>996</v>
      </c>
      <c r="H318" s="56">
        <v>44324.3951388889</v>
      </c>
      <c r="I318" s="56">
        <v>44324.4131944444</v>
      </c>
      <c r="J318" s="56">
        <v>44324.6159722222</v>
      </c>
      <c r="K318" s="49"/>
      <c r="L318" s="48" t="s">
        <v>997</v>
      </c>
      <c r="M318" s="70" t="s">
        <v>55</v>
      </c>
      <c r="N318" s="70" t="s">
        <v>86</v>
      </c>
      <c r="O318" s="70" t="s">
        <v>63</v>
      </c>
      <c r="P318" s="71">
        <v>4.8666666666395</v>
      </c>
      <c r="Q318" s="71" t="b">
        <v>0</v>
      </c>
      <c r="R318" s="71">
        <v>4.8666666666395</v>
      </c>
      <c r="S318" s="56">
        <v>44326.9826967593</v>
      </c>
      <c r="T318" s="47"/>
      <c r="U318" s="78" t="b">
        <f ca="1" t="shared" si="4"/>
        <v>0</v>
      </c>
    </row>
    <row r="319" ht="13.5" customHeight="1" spans="1:21">
      <c r="A319" s="54" t="s">
        <v>51</v>
      </c>
      <c r="B319" s="54" t="s">
        <v>21</v>
      </c>
      <c r="C319" s="49" t="s">
        <v>998</v>
      </c>
      <c r="D319" s="54" t="s">
        <v>12</v>
      </c>
      <c r="E319" s="54">
        <v>2</v>
      </c>
      <c r="F319" s="47">
        <v>15</v>
      </c>
      <c r="G319" s="49" t="s">
        <v>999</v>
      </c>
      <c r="H319" s="56">
        <v>44324.4263078704</v>
      </c>
      <c r="I319" s="56">
        <v>44325.4548611111</v>
      </c>
      <c r="J319" s="56">
        <v>44325.7628472222</v>
      </c>
      <c r="K319" s="49"/>
      <c r="L319" s="48" t="s">
        <v>1000</v>
      </c>
      <c r="M319" s="70" t="s">
        <v>67</v>
      </c>
      <c r="N319" s="70" t="s">
        <v>72</v>
      </c>
      <c r="O319" s="70" t="s">
        <v>57</v>
      </c>
      <c r="P319" s="71" t="b">
        <v>0</v>
      </c>
      <c r="Q319" s="71">
        <v>7.39166666683741</v>
      </c>
      <c r="R319" s="71">
        <v>7.39166666683741</v>
      </c>
      <c r="S319" s="56">
        <v>44326.9826967593</v>
      </c>
      <c r="T319" s="47"/>
      <c r="U319" s="78" t="b">
        <f ca="1" t="shared" si="4"/>
        <v>0</v>
      </c>
    </row>
    <row r="320" ht="13.5" customHeight="1" spans="1:21">
      <c r="A320" s="54" t="s">
        <v>58</v>
      </c>
      <c r="B320" s="54" t="s">
        <v>16</v>
      </c>
      <c r="C320" s="49" t="s">
        <v>1001</v>
      </c>
      <c r="D320" s="54" t="s">
        <v>11</v>
      </c>
      <c r="E320" s="54"/>
      <c r="F320" s="47">
        <v>12</v>
      </c>
      <c r="G320" s="49" t="s">
        <v>1002</v>
      </c>
      <c r="H320" s="56">
        <v>44324.4270833333</v>
      </c>
      <c r="I320" s="56">
        <v>44324.4423611111</v>
      </c>
      <c r="J320" s="56">
        <v>44324.5555555556</v>
      </c>
      <c r="K320" s="49"/>
      <c r="L320" s="48" t="s">
        <v>1003</v>
      </c>
      <c r="M320" s="70" t="s">
        <v>67</v>
      </c>
      <c r="N320" s="70" t="s">
        <v>131</v>
      </c>
      <c r="O320" s="70" t="s">
        <v>57</v>
      </c>
      <c r="P320" s="71">
        <v>2.71666666661622</v>
      </c>
      <c r="Q320" s="71" t="b">
        <v>0</v>
      </c>
      <c r="R320" s="71">
        <v>2.71666666661622</v>
      </c>
      <c r="S320" s="56">
        <v>44325.9936689815</v>
      </c>
      <c r="T320" s="47"/>
      <c r="U320" s="78" t="b">
        <f ca="1" t="shared" si="4"/>
        <v>0</v>
      </c>
    </row>
    <row r="321" ht="13.5" customHeight="1" spans="1:21">
      <c r="A321" s="54" t="s">
        <v>51</v>
      </c>
      <c r="B321" s="54" t="s">
        <v>19</v>
      </c>
      <c r="C321" s="49" t="s">
        <v>1004</v>
      </c>
      <c r="D321" s="54" t="s">
        <v>12</v>
      </c>
      <c r="E321" s="54"/>
      <c r="F321" s="47">
        <v>21</v>
      </c>
      <c r="G321" s="49" t="s">
        <v>1005</v>
      </c>
      <c r="H321" s="56">
        <v>44324.4381944444</v>
      </c>
      <c r="I321" s="56">
        <v>44324.45</v>
      </c>
      <c r="J321" s="56">
        <v>44324.7847222222</v>
      </c>
      <c r="K321" s="49"/>
      <c r="L321" s="48" t="s">
        <v>1006</v>
      </c>
      <c r="M321" s="70" t="s">
        <v>55</v>
      </c>
      <c r="N321" s="70" t="s">
        <v>91</v>
      </c>
      <c r="O321" s="70" t="s">
        <v>63</v>
      </c>
      <c r="P321" s="71" t="b">
        <v>0</v>
      </c>
      <c r="Q321" s="71">
        <v>8.03333333332557</v>
      </c>
      <c r="R321" s="71">
        <v>8.03333333332557</v>
      </c>
      <c r="S321" s="56">
        <v>44326.9826967593</v>
      </c>
      <c r="T321" s="47"/>
      <c r="U321" s="78" t="b">
        <f ca="1" t="shared" si="4"/>
        <v>0</v>
      </c>
    </row>
    <row r="322" ht="13.5" customHeight="1" spans="1:21">
      <c r="A322" s="54" t="s">
        <v>51</v>
      </c>
      <c r="B322" s="54" t="s">
        <v>19</v>
      </c>
      <c r="C322" s="49" t="s">
        <v>1007</v>
      </c>
      <c r="D322" s="54" t="s">
        <v>12</v>
      </c>
      <c r="E322" s="54"/>
      <c r="F322" s="47">
        <v>95</v>
      </c>
      <c r="G322" s="49" t="s">
        <v>1008</v>
      </c>
      <c r="H322" s="56">
        <v>44324.4687268519</v>
      </c>
      <c r="I322" s="56">
        <v>44324.4861111111</v>
      </c>
      <c r="J322" s="56">
        <v>44324.605</v>
      </c>
      <c r="K322" s="49"/>
      <c r="L322" s="48" t="s">
        <v>1009</v>
      </c>
      <c r="M322" s="70" t="s">
        <v>55</v>
      </c>
      <c r="N322" s="70" t="s">
        <v>91</v>
      </c>
      <c r="O322" s="70" t="s">
        <v>63</v>
      </c>
      <c r="P322" s="71" t="b">
        <v>0</v>
      </c>
      <c r="Q322" s="71">
        <v>2.85333333344897</v>
      </c>
      <c r="R322" s="71">
        <v>2.85333333344897</v>
      </c>
      <c r="S322" s="56">
        <v>44325.9730902778</v>
      </c>
      <c r="T322" s="47"/>
      <c r="U322" s="78" t="b">
        <f ca="1" t="shared" ref="U322:U385" si="5">IF(J322="未恢复",(NOW()-I322)*24)</f>
        <v>0</v>
      </c>
    </row>
    <row r="323" ht="13.5" customHeight="1" spans="1:21">
      <c r="A323" s="54" t="s">
        <v>58</v>
      </c>
      <c r="B323" s="54" t="s">
        <v>21</v>
      </c>
      <c r="C323" s="49" t="s">
        <v>1010</v>
      </c>
      <c r="D323" s="54" t="s">
        <v>12</v>
      </c>
      <c r="E323" s="54">
        <v>2</v>
      </c>
      <c r="F323" s="47">
        <v>8</v>
      </c>
      <c r="G323" s="55" t="s">
        <v>1011</v>
      </c>
      <c r="H323" s="56">
        <v>44324.4763888889</v>
      </c>
      <c r="I323" s="56">
        <v>44325.4451388889</v>
      </c>
      <c r="J323" s="56">
        <v>44325.593287037</v>
      </c>
      <c r="K323" s="49"/>
      <c r="L323" s="48" t="s">
        <v>1012</v>
      </c>
      <c r="M323" s="70" t="s">
        <v>55</v>
      </c>
      <c r="N323" s="70" t="s">
        <v>119</v>
      </c>
      <c r="O323" s="70" t="s">
        <v>63</v>
      </c>
      <c r="P323" s="71">
        <v>3.55555555532919</v>
      </c>
      <c r="Q323" s="71" t="b">
        <v>0</v>
      </c>
      <c r="R323" s="71">
        <v>3.55555555532919</v>
      </c>
      <c r="S323" s="56">
        <v>44327.9673726852</v>
      </c>
      <c r="T323" s="47"/>
      <c r="U323" s="78" t="b">
        <f ca="1" t="shared" si="5"/>
        <v>0</v>
      </c>
    </row>
    <row r="324" ht="13.5" customHeight="1" spans="1:21">
      <c r="A324" s="54" t="s">
        <v>51</v>
      </c>
      <c r="B324" s="54" t="s">
        <v>18</v>
      </c>
      <c r="C324" s="49" t="s">
        <v>1013</v>
      </c>
      <c r="D324" s="54" t="s">
        <v>12</v>
      </c>
      <c r="E324" s="54"/>
      <c r="F324" s="47">
        <v>50</v>
      </c>
      <c r="G324" s="49" t="s">
        <v>1014</v>
      </c>
      <c r="H324" s="56">
        <v>44324.4795023148</v>
      </c>
      <c r="I324" s="56">
        <v>44324.625</v>
      </c>
      <c r="J324" s="56">
        <v>44324.8267708333</v>
      </c>
      <c r="K324" s="49"/>
      <c r="L324" s="48" t="s">
        <v>1015</v>
      </c>
      <c r="M324" s="70" t="s">
        <v>55</v>
      </c>
      <c r="N324" s="70" t="s">
        <v>131</v>
      </c>
      <c r="O324" s="70" t="s">
        <v>63</v>
      </c>
      <c r="P324" s="71" t="b">
        <v>0</v>
      </c>
      <c r="Q324" s="71">
        <v>4.84250000008615</v>
      </c>
      <c r="R324" s="71">
        <v>4.84250000008615</v>
      </c>
      <c r="S324" s="56">
        <v>44326.9612615741</v>
      </c>
      <c r="T324" s="47"/>
      <c r="U324" s="78" t="b">
        <f ca="1" t="shared" si="5"/>
        <v>0</v>
      </c>
    </row>
    <row r="325" ht="13.5" customHeight="1" spans="1:21">
      <c r="A325" s="54" t="s">
        <v>51</v>
      </c>
      <c r="B325" s="54" t="s">
        <v>18</v>
      </c>
      <c r="C325" s="49" t="s">
        <v>1016</v>
      </c>
      <c r="D325" s="54" t="s">
        <v>12</v>
      </c>
      <c r="E325" s="54">
        <v>1</v>
      </c>
      <c r="F325" s="47">
        <v>83</v>
      </c>
      <c r="G325" s="49" t="s">
        <v>1017</v>
      </c>
      <c r="H325" s="56">
        <v>44324.4986111111</v>
      </c>
      <c r="I325" s="56">
        <v>44324.5036689815</v>
      </c>
      <c r="J325" s="56">
        <v>44325.5458333333</v>
      </c>
      <c r="K325" s="49"/>
      <c r="L325" s="48" t="s">
        <v>1018</v>
      </c>
      <c r="M325" s="70" t="s">
        <v>55</v>
      </c>
      <c r="N325" s="70" t="s">
        <v>72</v>
      </c>
      <c r="O325" s="70" t="s">
        <v>63</v>
      </c>
      <c r="P325" s="71" t="b">
        <v>0</v>
      </c>
      <c r="Q325" s="71">
        <v>25.0119444438606</v>
      </c>
      <c r="R325" s="71">
        <v>25.0119444438606</v>
      </c>
      <c r="S325" s="56">
        <v>44326.9826967593</v>
      </c>
      <c r="T325" s="47"/>
      <c r="U325" s="78" t="b">
        <f ca="1" t="shared" si="5"/>
        <v>0</v>
      </c>
    </row>
    <row r="326" ht="13.5" customHeight="1" spans="1:21">
      <c r="A326" s="54" t="s">
        <v>58</v>
      </c>
      <c r="B326" s="54" t="s">
        <v>17</v>
      </c>
      <c r="C326" s="49" t="s">
        <v>1019</v>
      </c>
      <c r="D326" s="54" t="s">
        <v>12</v>
      </c>
      <c r="E326" s="54">
        <v>1</v>
      </c>
      <c r="F326" s="47">
        <v>17</v>
      </c>
      <c r="G326" s="49" t="s">
        <v>1020</v>
      </c>
      <c r="H326" s="56">
        <v>44324.5256944444</v>
      </c>
      <c r="I326" s="56">
        <v>44324.5465277778</v>
      </c>
      <c r="J326" s="56">
        <v>44326.6736111111</v>
      </c>
      <c r="K326" s="49"/>
      <c r="L326" s="48" t="s">
        <v>1021</v>
      </c>
      <c r="M326" s="70" t="s">
        <v>67</v>
      </c>
      <c r="N326" s="70" t="s">
        <v>72</v>
      </c>
      <c r="O326" s="70" t="s">
        <v>57</v>
      </c>
      <c r="P326" s="71">
        <v>51.0499999992899</v>
      </c>
      <c r="Q326" s="71" t="b">
        <v>0</v>
      </c>
      <c r="R326" s="71">
        <v>51.0499999992899</v>
      </c>
      <c r="S326" s="56">
        <v>44326.9612615741</v>
      </c>
      <c r="T326" s="47"/>
      <c r="U326" s="78" t="b">
        <f ca="1" t="shared" si="5"/>
        <v>0</v>
      </c>
    </row>
    <row r="327" ht="13.5" customHeight="1" spans="1:21">
      <c r="A327" s="54" t="s">
        <v>58</v>
      </c>
      <c r="B327" s="54" t="s">
        <v>20</v>
      </c>
      <c r="C327" s="49" t="s">
        <v>1022</v>
      </c>
      <c r="D327" s="54" t="s">
        <v>11</v>
      </c>
      <c r="E327" s="54"/>
      <c r="F327" s="47">
        <v>24</v>
      </c>
      <c r="G327" s="49" t="s">
        <v>1023</v>
      </c>
      <c r="H327" s="56">
        <v>44324.558912037</v>
      </c>
      <c r="I327" s="56">
        <v>44324.5764583333</v>
      </c>
      <c r="J327" s="56">
        <v>44324.7673611111</v>
      </c>
      <c r="K327" s="49"/>
      <c r="L327" s="48" t="s">
        <v>1024</v>
      </c>
      <c r="M327" s="70" t="s">
        <v>90</v>
      </c>
      <c r="N327" s="70" t="s">
        <v>131</v>
      </c>
      <c r="O327" s="70" t="s">
        <v>92</v>
      </c>
      <c r="P327" s="71">
        <v>4.5816666665487</v>
      </c>
      <c r="Q327" s="71" t="b">
        <v>0</v>
      </c>
      <c r="R327" s="71">
        <v>4.5816666665487</v>
      </c>
      <c r="S327" s="56">
        <v>44325.9798611111</v>
      </c>
      <c r="T327" s="47"/>
      <c r="U327" s="78" t="b">
        <f ca="1" t="shared" si="5"/>
        <v>0</v>
      </c>
    </row>
    <row r="328" ht="13.5" customHeight="1" spans="1:21">
      <c r="A328" s="54" t="s">
        <v>58</v>
      </c>
      <c r="B328" s="54" t="s">
        <v>16</v>
      </c>
      <c r="C328" s="49" t="s">
        <v>1025</v>
      </c>
      <c r="D328" s="54" t="s">
        <v>12</v>
      </c>
      <c r="E328" s="54"/>
      <c r="F328" s="47">
        <v>11</v>
      </c>
      <c r="G328" s="49" t="s">
        <v>1026</v>
      </c>
      <c r="H328" s="56">
        <v>44324.5644675926</v>
      </c>
      <c r="I328" s="56">
        <v>44324.5880555556</v>
      </c>
      <c r="J328" s="56">
        <v>44324.7319444444</v>
      </c>
      <c r="K328" s="49"/>
      <c r="L328" s="48" t="s">
        <v>1027</v>
      </c>
      <c r="M328" s="70" t="s">
        <v>512</v>
      </c>
      <c r="N328" s="70" t="s">
        <v>512</v>
      </c>
      <c r="O328" s="70" t="s">
        <v>512</v>
      </c>
      <c r="P328" s="71">
        <v>3.45333333330927</v>
      </c>
      <c r="Q328" s="71" t="b">
        <v>0</v>
      </c>
      <c r="R328" s="71">
        <v>3.45333333330927</v>
      </c>
      <c r="S328" s="56">
        <v>44326.9612615741</v>
      </c>
      <c r="T328" s="47"/>
      <c r="U328" s="78" t="b">
        <f ca="1" t="shared" si="5"/>
        <v>0</v>
      </c>
    </row>
    <row r="329" ht="13.5" customHeight="1" spans="1:21">
      <c r="A329" s="54" t="s">
        <v>58</v>
      </c>
      <c r="B329" s="54" t="s">
        <v>20</v>
      </c>
      <c r="C329" s="49" t="s">
        <v>1028</v>
      </c>
      <c r="D329" s="54" t="s">
        <v>11</v>
      </c>
      <c r="E329" s="54"/>
      <c r="F329" s="47">
        <v>21</v>
      </c>
      <c r="G329" s="49" t="s">
        <v>1029</v>
      </c>
      <c r="H329" s="56">
        <v>44324.5715277778</v>
      </c>
      <c r="I329" s="56">
        <v>44324.5998263889</v>
      </c>
      <c r="J329" s="56">
        <v>44324.6895833333</v>
      </c>
      <c r="K329" s="49"/>
      <c r="L329" s="48" t="s">
        <v>1030</v>
      </c>
      <c r="M329" s="70" t="s">
        <v>67</v>
      </c>
      <c r="N329" s="70" t="s">
        <v>86</v>
      </c>
      <c r="O329" s="70" t="s">
        <v>57</v>
      </c>
      <c r="P329" s="71">
        <v>2.15416666661622</v>
      </c>
      <c r="Q329" s="71" t="b">
        <v>0</v>
      </c>
      <c r="R329" s="71">
        <v>2.15416666661622</v>
      </c>
      <c r="S329" s="56">
        <v>44325.9798611111</v>
      </c>
      <c r="T329" s="47"/>
      <c r="U329" s="78" t="b">
        <f ca="1" t="shared" si="5"/>
        <v>0</v>
      </c>
    </row>
    <row r="330" ht="13.5" customHeight="1" spans="1:21">
      <c r="A330" s="54" t="s">
        <v>58</v>
      </c>
      <c r="B330" s="54" t="s">
        <v>16</v>
      </c>
      <c r="C330" s="49" t="s">
        <v>1031</v>
      </c>
      <c r="D330" s="54" t="s">
        <v>12</v>
      </c>
      <c r="E330" s="54"/>
      <c r="F330" s="47">
        <v>4</v>
      </c>
      <c r="G330" s="49" t="s">
        <v>1032</v>
      </c>
      <c r="H330" s="56">
        <v>44324.5778240741</v>
      </c>
      <c r="I330" s="56">
        <v>44324.6159722222</v>
      </c>
      <c r="J330" s="56">
        <v>44325.5145486111</v>
      </c>
      <c r="K330" s="49"/>
      <c r="L330" s="48" t="s">
        <v>1033</v>
      </c>
      <c r="M330" s="70" t="s">
        <v>55</v>
      </c>
      <c r="N330" s="70" t="s">
        <v>72</v>
      </c>
      <c r="O330" s="70" t="s">
        <v>63</v>
      </c>
      <c r="P330" s="71">
        <v>21.5658333339379</v>
      </c>
      <c r="Q330" s="71" t="b">
        <v>0</v>
      </c>
      <c r="R330" s="71">
        <v>21.5658333339379</v>
      </c>
      <c r="S330" s="56">
        <v>44326.9612615741</v>
      </c>
      <c r="T330" s="47"/>
      <c r="U330" s="78" t="b">
        <f ca="1" t="shared" si="5"/>
        <v>0</v>
      </c>
    </row>
    <row r="331" ht="13.5" customHeight="1" spans="1:21">
      <c r="A331" s="54" t="s">
        <v>51</v>
      </c>
      <c r="B331" s="54" t="s">
        <v>20</v>
      </c>
      <c r="C331" s="49" t="s">
        <v>1034</v>
      </c>
      <c r="D331" s="54" t="s">
        <v>12</v>
      </c>
      <c r="E331" s="54">
        <v>1</v>
      </c>
      <c r="F331" s="47">
        <v>169</v>
      </c>
      <c r="G331" s="49" t="s">
        <v>1035</v>
      </c>
      <c r="H331" s="56">
        <v>44324.5861111111</v>
      </c>
      <c r="I331" s="56">
        <v>44324.6020833333</v>
      </c>
      <c r="J331" s="56">
        <v>44324.828912037</v>
      </c>
      <c r="K331" s="49"/>
      <c r="L331" s="48" t="s">
        <v>1036</v>
      </c>
      <c r="M331" s="70"/>
      <c r="N331" s="70"/>
      <c r="O331" s="70"/>
      <c r="P331" s="71" t="b">
        <v>0</v>
      </c>
      <c r="Q331" s="71">
        <v>5.44388888898538</v>
      </c>
      <c r="R331" s="71">
        <v>5.44388888898538</v>
      </c>
      <c r="S331" s="56">
        <v>44325.9730902778</v>
      </c>
      <c r="T331" s="47"/>
      <c r="U331" s="78" t="b">
        <f ca="1" t="shared" si="5"/>
        <v>0</v>
      </c>
    </row>
    <row r="332" ht="13.5" customHeight="1" spans="1:21">
      <c r="A332" s="54" t="s">
        <v>58</v>
      </c>
      <c r="B332" s="54" t="s">
        <v>18</v>
      </c>
      <c r="C332" s="49" t="s">
        <v>1037</v>
      </c>
      <c r="D332" s="54" t="s">
        <v>12</v>
      </c>
      <c r="E332" s="54"/>
      <c r="F332" s="47">
        <v>20</v>
      </c>
      <c r="G332" s="49" t="s">
        <v>1038</v>
      </c>
      <c r="H332" s="56">
        <v>44324.5993055556</v>
      </c>
      <c r="I332" s="56">
        <v>44324.6138888889</v>
      </c>
      <c r="J332" s="56">
        <v>44324.8284606481</v>
      </c>
      <c r="K332" s="49"/>
      <c r="L332" s="48" t="s">
        <v>1039</v>
      </c>
      <c r="M332" s="70" t="s">
        <v>113</v>
      </c>
      <c r="N332" s="70" t="s">
        <v>72</v>
      </c>
      <c r="O332" s="70" t="s">
        <v>109</v>
      </c>
      <c r="P332" s="71">
        <v>5.14972222218057</v>
      </c>
      <c r="Q332" s="71" t="b">
        <v>0</v>
      </c>
      <c r="R332" s="71">
        <v>5.14972222218057</v>
      </c>
      <c r="S332" s="56">
        <v>44326.9612615741</v>
      </c>
      <c r="T332" s="47"/>
      <c r="U332" s="78" t="b">
        <f ca="1" t="shared" si="5"/>
        <v>0</v>
      </c>
    </row>
    <row r="333" ht="13.5" customHeight="1" spans="1:21">
      <c r="A333" s="54" t="s">
        <v>58</v>
      </c>
      <c r="B333" s="54" t="s">
        <v>20</v>
      </c>
      <c r="C333" s="49" t="s">
        <v>1040</v>
      </c>
      <c r="D333" s="54" t="s">
        <v>12</v>
      </c>
      <c r="E333" s="54"/>
      <c r="F333" s="47">
        <v>5</v>
      </c>
      <c r="G333" s="49" t="s">
        <v>1041</v>
      </c>
      <c r="H333" s="56">
        <v>44324.6097222222</v>
      </c>
      <c r="I333" s="56">
        <v>44324.6338541667</v>
      </c>
      <c r="J333" s="56">
        <v>44325.6736111111</v>
      </c>
      <c r="K333" s="49"/>
      <c r="L333" s="48" t="s">
        <v>1042</v>
      </c>
      <c r="M333" s="70" t="s">
        <v>67</v>
      </c>
      <c r="N333" s="70" t="s">
        <v>72</v>
      </c>
      <c r="O333" s="70" t="s">
        <v>582</v>
      </c>
      <c r="P333" s="71">
        <v>24.9541666658479</v>
      </c>
      <c r="Q333" s="71" t="b">
        <v>0</v>
      </c>
      <c r="R333" s="71">
        <v>24.9541666658479</v>
      </c>
      <c r="S333" s="56">
        <v>44326.9909375</v>
      </c>
      <c r="T333" s="47"/>
      <c r="U333" s="78" t="b">
        <f ca="1" t="shared" si="5"/>
        <v>0</v>
      </c>
    </row>
    <row r="334" ht="13.5" customHeight="1" spans="1:21">
      <c r="A334" s="54" t="s">
        <v>58</v>
      </c>
      <c r="B334" s="54" t="s">
        <v>16</v>
      </c>
      <c r="C334" s="49" t="s">
        <v>1043</v>
      </c>
      <c r="D334" s="54" t="s">
        <v>12</v>
      </c>
      <c r="E334" s="54"/>
      <c r="F334" s="47">
        <v>27</v>
      </c>
      <c r="G334" s="49" t="s">
        <v>1044</v>
      </c>
      <c r="H334" s="56">
        <v>44324.6097222222</v>
      </c>
      <c r="I334" s="56">
        <v>44324.6369328704</v>
      </c>
      <c r="J334" s="56">
        <v>44325.5583333333</v>
      </c>
      <c r="K334" s="49"/>
      <c r="L334" s="48" t="s">
        <v>1045</v>
      </c>
      <c r="M334" s="70" t="s">
        <v>219</v>
      </c>
      <c r="N334" s="70" t="s">
        <v>219</v>
      </c>
      <c r="O334" s="70" t="s">
        <v>219</v>
      </c>
      <c r="P334" s="71">
        <v>22.1136111103697</v>
      </c>
      <c r="Q334" s="71" t="b">
        <v>0</v>
      </c>
      <c r="R334" s="71">
        <v>22.1136111103697</v>
      </c>
      <c r="S334" s="56">
        <v>44326.9657291667</v>
      </c>
      <c r="T334" s="47"/>
      <c r="U334" s="78" t="b">
        <f ca="1" t="shared" si="5"/>
        <v>0</v>
      </c>
    </row>
    <row r="335" ht="13.5" customHeight="1" spans="1:21">
      <c r="A335" s="54" t="s">
        <v>58</v>
      </c>
      <c r="B335" s="54" t="s">
        <v>20</v>
      </c>
      <c r="C335" s="49" t="s">
        <v>1046</v>
      </c>
      <c r="D335" s="54" t="s">
        <v>12</v>
      </c>
      <c r="E335" s="54"/>
      <c r="F335" s="47">
        <v>23</v>
      </c>
      <c r="G335" s="49" t="s">
        <v>1047</v>
      </c>
      <c r="H335" s="56">
        <v>44324.63125</v>
      </c>
      <c r="I335" s="56">
        <v>44324.6418402778</v>
      </c>
      <c r="J335" s="56">
        <v>44325.4305555556</v>
      </c>
      <c r="K335" s="49"/>
      <c r="L335" s="48" t="s">
        <v>1048</v>
      </c>
      <c r="M335" s="70" t="s">
        <v>528</v>
      </c>
      <c r="N335" s="70" t="s">
        <v>91</v>
      </c>
      <c r="O335" s="70" t="s">
        <v>528</v>
      </c>
      <c r="P335" s="71">
        <v>18.9291666671634</v>
      </c>
      <c r="Q335" s="71" t="b">
        <v>0</v>
      </c>
      <c r="R335" s="71">
        <v>18.9291666671634</v>
      </c>
      <c r="S335" s="56">
        <v>44326.9733680556</v>
      </c>
      <c r="T335" s="47"/>
      <c r="U335" s="78" t="b">
        <f ca="1" t="shared" si="5"/>
        <v>0</v>
      </c>
    </row>
    <row r="336" ht="13.5" customHeight="1" spans="1:21">
      <c r="A336" s="54" t="s">
        <v>51</v>
      </c>
      <c r="B336" s="54" t="s">
        <v>18</v>
      </c>
      <c r="C336" s="49" t="s">
        <v>1049</v>
      </c>
      <c r="D336" s="54" t="s">
        <v>12</v>
      </c>
      <c r="E336" s="54">
        <v>2</v>
      </c>
      <c r="F336" s="47">
        <v>43</v>
      </c>
      <c r="G336" s="49" t="s">
        <v>1050</v>
      </c>
      <c r="H336" s="56">
        <v>44324.6354166667</v>
      </c>
      <c r="I336" s="56">
        <v>44324.65</v>
      </c>
      <c r="J336" s="56">
        <v>44325.6743865741</v>
      </c>
      <c r="K336" s="49"/>
      <c r="L336" s="48" t="s">
        <v>1051</v>
      </c>
      <c r="M336" s="70" t="s">
        <v>67</v>
      </c>
      <c r="N336" s="70" t="s">
        <v>91</v>
      </c>
      <c r="O336" s="70" t="s">
        <v>57</v>
      </c>
      <c r="P336" s="71" t="b">
        <v>0</v>
      </c>
      <c r="Q336" s="71">
        <v>24.585277777689</v>
      </c>
      <c r="R336" s="71">
        <v>24.585277777689</v>
      </c>
      <c r="S336" s="56">
        <v>44325.9822569444</v>
      </c>
      <c r="T336" s="47"/>
      <c r="U336" s="78" t="b">
        <f ca="1" t="shared" si="5"/>
        <v>0</v>
      </c>
    </row>
    <row r="337" ht="13.5" customHeight="1" spans="1:21">
      <c r="A337" s="54" t="s">
        <v>58</v>
      </c>
      <c r="B337" s="54" t="s">
        <v>19</v>
      </c>
      <c r="C337" s="49" t="s">
        <v>1052</v>
      </c>
      <c r="D337" s="54" t="s">
        <v>12</v>
      </c>
      <c r="E337" s="54"/>
      <c r="F337" s="47">
        <v>16</v>
      </c>
      <c r="G337" s="49" t="s">
        <v>1053</v>
      </c>
      <c r="H337" s="56">
        <v>44324.6416666667</v>
      </c>
      <c r="I337" s="56">
        <v>44324.6520833333</v>
      </c>
      <c r="J337" s="56">
        <v>44324.7645833333</v>
      </c>
      <c r="K337" s="49"/>
      <c r="L337" s="48" t="s">
        <v>1054</v>
      </c>
      <c r="M337" s="70" t="s">
        <v>67</v>
      </c>
      <c r="N337" s="70" t="s">
        <v>68</v>
      </c>
      <c r="O337" s="70" t="s">
        <v>57</v>
      </c>
      <c r="P337" s="71">
        <v>2.69999999989523</v>
      </c>
      <c r="Q337" s="71" t="b">
        <v>0</v>
      </c>
      <c r="R337" s="71">
        <v>2.69999999989523</v>
      </c>
      <c r="S337" s="56">
        <v>44326.9733680556</v>
      </c>
      <c r="T337" s="47"/>
      <c r="U337" s="78" t="b">
        <f ca="1" t="shared" si="5"/>
        <v>0</v>
      </c>
    </row>
    <row r="338" ht="13.5" customHeight="1" spans="1:21">
      <c r="A338" s="54" t="s">
        <v>58</v>
      </c>
      <c r="B338" s="54" t="s">
        <v>18</v>
      </c>
      <c r="C338" s="49" t="s">
        <v>1055</v>
      </c>
      <c r="D338" s="54" t="s">
        <v>12</v>
      </c>
      <c r="E338" s="54"/>
      <c r="F338" s="47">
        <v>25</v>
      </c>
      <c r="G338" s="49" t="s">
        <v>1056</v>
      </c>
      <c r="H338" s="56">
        <v>44324.6659722222</v>
      </c>
      <c r="I338" s="56">
        <v>44324.69375</v>
      </c>
      <c r="J338" s="56">
        <v>44325.5404282407</v>
      </c>
      <c r="K338" s="49"/>
      <c r="L338" s="48" t="s">
        <v>1057</v>
      </c>
      <c r="M338" s="70" t="s">
        <v>67</v>
      </c>
      <c r="N338" s="70" t="s">
        <v>72</v>
      </c>
      <c r="O338" s="70" t="s">
        <v>57</v>
      </c>
      <c r="P338" s="71">
        <v>20.3202777777915</v>
      </c>
      <c r="Q338" s="71" t="b">
        <v>0</v>
      </c>
      <c r="R338" s="71">
        <v>20.3202777777915</v>
      </c>
      <c r="S338" s="56">
        <v>44326.9783333333</v>
      </c>
      <c r="T338" s="47" t="s">
        <v>383</v>
      </c>
      <c r="U338" s="78" t="b">
        <f ca="1" t="shared" si="5"/>
        <v>0</v>
      </c>
    </row>
    <row r="339" ht="13.5" customHeight="1" spans="1:21">
      <c r="A339" s="54" t="s">
        <v>51</v>
      </c>
      <c r="B339" s="54" t="s">
        <v>17</v>
      </c>
      <c r="C339" s="49" t="s">
        <v>262</v>
      </c>
      <c r="D339" s="54" t="s">
        <v>12</v>
      </c>
      <c r="E339" s="54"/>
      <c r="F339" s="47">
        <v>70</v>
      </c>
      <c r="G339" s="49" t="s">
        <v>1058</v>
      </c>
      <c r="H339" s="56">
        <v>44324.7069444444</v>
      </c>
      <c r="I339" s="56">
        <v>44324.7199768519</v>
      </c>
      <c r="J339" s="56">
        <v>44325.5237847222</v>
      </c>
      <c r="K339" s="49"/>
      <c r="L339" s="48" t="s">
        <v>1059</v>
      </c>
      <c r="M339" s="49" t="s">
        <v>55</v>
      </c>
      <c r="N339" s="49" t="s">
        <v>72</v>
      </c>
      <c r="O339" s="49" t="s">
        <v>63</v>
      </c>
      <c r="P339" s="71" t="b">
        <v>0</v>
      </c>
      <c r="Q339" s="71">
        <v>19.2913888877956</v>
      </c>
      <c r="R339" s="71">
        <v>19.2913888877956</v>
      </c>
      <c r="S339" s="56">
        <v>44326.9707291667</v>
      </c>
      <c r="T339" s="47"/>
      <c r="U339" s="78" t="b">
        <f ca="1" t="shared" si="5"/>
        <v>0</v>
      </c>
    </row>
    <row r="340" ht="13.5" customHeight="1" spans="1:21">
      <c r="A340" s="54" t="s">
        <v>58</v>
      </c>
      <c r="B340" s="54" t="s">
        <v>22</v>
      </c>
      <c r="C340" s="49" t="s">
        <v>1060</v>
      </c>
      <c r="D340" s="54" t="s">
        <v>12</v>
      </c>
      <c r="E340" s="54"/>
      <c r="F340" s="47">
        <v>18</v>
      </c>
      <c r="G340" s="49" t="s">
        <v>1061</v>
      </c>
      <c r="H340" s="56">
        <v>44324.7229166667</v>
      </c>
      <c r="I340" s="56">
        <v>44324.7384259259</v>
      </c>
      <c r="J340" s="56">
        <v>44325.4604166667</v>
      </c>
      <c r="K340" s="49"/>
      <c r="L340" s="48" t="s">
        <v>1062</v>
      </c>
      <c r="M340" s="49" t="s">
        <v>67</v>
      </c>
      <c r="N340" s="49" t="s">
        <v>86</v>
      </c>
      <c r="O340" s="49" t="s">
        <v>57</v>
      </c>
      <c r="P340" s="71">
        <v>17.3277777791955</v>
      </c>
      <c r="Q340" s="71" t="b">
        <v>0</v>
      </c>
      <c r="R340" s="71">
        <v>17.3277777791955</v>
      </c>
      <c r="S340" s="56">
        <v>44326.9860069444</v>
      </c>
      <c r="T340" s="47"/>
      <c r="U340" s="78" t="b">
        <f ca="1" t="shared" si="5"/>
        <v>0</v>
      </c>
    </row>
    <row r="341" ht="13.5" customHeight="1" spans="1:21">
      <c r="A341" s="54" t="s">
        <v>58</v>
      </c>
      <c r="B341" s="54" t="s">
        <v>16</v>
      </c>
      <c r="C341" s="49" t="s">
        <v>1025</v>
      </c>
      <c r="D341" s="54" t="s">
        <v>12</v>
      </c>
      <c r="E341" s="54"/>
      <c r="F341" s="47">
        <v>33</v>
      </c>
      <c r="G341" s="49" t="s">
        <v>1063</v>
      </c>
      <c r="H341" s="56">
        <v>44324.8055555556</v>
      </c>
      <c r="I341" s="56">
        <v>44324.8410532407</v>
      </c>
      <c r="J341" s="56">
        <v>44325.5369675926</v>
      </c>
      <c r="K341" s="49"/>
      <c r="L341" s="48" t="s">
        <v>1064</v>
      </c>
      <c r="M341" s="70" t="s">
        <v>67</v>
      </c>
      <c r="N341" s="70" t="s">
        <v>68</v>
      </c>
      <c r="O341" s="70" t="s">
        <v>57</v>
      </c>
      <c r="P341" s="71">
        <v>16.7019444453763</v>
      </c>
      <c r="Q341" s="71" t="b">
        <v>0</v>
      </c>
      <c r="R341" s="71">
        <v>16.7019444453763</v>
      </c>
      <c r="S341" s="56">
        <v>44326.9860069444</v>
      </c>
      <c r="T341" s="47"/>
      <c r="U341" s="78" t="b">
        <f ca="1" t="shared" si="5"/>
        <v>0</v>
      </c>
    </row>
    <row r="342" ht="13.5" customHeight="1" spans="1:21">
      <c r="A342" s="54" t="s">
        <v>58</v>
      </c>
      <c r="B342" s="54" t="s">
        <v>18</v>
      </c>
      <c r="C342" s="49" t="s">
        <v>1065</v>
      </c>
      <c r="D342" s="54" t="s">
        <v>12</v>
      </c>
      <c r="E342" s="54"/>
      <c r="F342" s="47">
        <v>6</v>
      </c>
      <c r="G342" s="49" t="s">
        <v>1066</v>
      </c>
      <c r="H342" s="56">
        <v>44324.8055555556</v>
      </c>
      <c r="I342" s="56">
        <v>44324.84375</v>
      </c>
      <c r="J342" s="56">
        <v>44325.5524189815</v>
      </c>
      <c r="K342" s="49"/>
      <c r="L342" s="48" t="s">
        <v>1067</v>
      </c>
      <c r="M342" s="70" t="s">
        <v>67</v>
      </c>
      <c r="N342" s="70" t="s">
        <v>323</v>
      </c>
      <c r="O342" s="70" t="s">
        <v>582</v>
      </c>
      <c r="P342" s="71">
        <v>17.008055555576</v>
      </c>
      <c r="Q342" s="71" t="b">
        <v>0</v>
      </c>
      <c r="R342" s="71">
        <v>17.008055555576</v>
      </c>
      <c r="S342" s="56">
        <v>44326.9673726852</v>
      </c>
      <c r="T342" s="47"/>
      <c r="U342" s="78" t="b">
        <f ca="1" t="shared" si="5"/>
        <v>0</v>
      </c>
    </row>
    <row r="343" ht="13.5" customHeight="1" spans="1:21">
      <c r="A343" s="54" t="s">
        <v>51</v>
      </c>
      <c r="B343" s="54" t="s">
        <v>18</v>
      </c>
      <c r="C343" s="49" t="s">
        <v>1068</v>
      </c>
      <c r="D343" s="54" t="s">
        <v>12</v>
      </c>
      <c r="E343" s="54">
        <v>1</v>
      </c>
      <c r="F343" s="47">
        <v>9</v>
      </c>
      <c r="G343" s="49" t="s">
        <v>1069</v>
      </c>
      <c r="H343" s="56">
        <v>44324.8548611111</v>
      </c>
      <c r="I343" s="56">
        <v>44325.3631944444</v>
      </c>
      <c r="J343" s="56">
        <v>44325.5659722222</v>
      </c>
      <c r="K343" s="49"/>
      <c r="L343" s="48" t="s">
        <v>1070</v>
      </c>
      <c r="M343" s="70" t="s">
        <v>55</v>
      </c>
      <c r="N343" s="70" t="s">
        <v>62</v>
      </c>
      <c r="O343" s="70" t="s">
        <v>63</v>
      </c>
      <c r="P343" s="71" t="b">
        <v>0</v>
      </c>
      <c r="Q343" s="71">
        <v>4.86666666768724</v>
      </c>
      <c r="R343" s="71">
        <v>4.86666666768724</v>
      </c>
      <c r="S343" s="56">
        <v>44327.9673726852</v>
      </c>
      <c r="T343" s="47"/>
      <c r="U343" s="78" t="b">
        <f ca="1" t="shared" si="5"/>
        <v>0</v>
      </c>
    </row>
    <row r="344" ht="13.5" customHeight="1" spans="1:21">
      <c r="A344" s="54" t="s">
        <v>58</v>
      </c>
      <c r="B344" s="54" t="s">
        <v>18</v>
      </c>
      <c r="C344" s="49" t="s">
        <v>1071</v>
      </c>
      <c r="D344" s="54" t="s">
        <v>12</v>
      </c>
      <c r="E344" s="54"/>
      <c r="F344" s="47">
        <v>28</v>
      </c>
      <c r="G344" s="49" t="s">
        <v>1072</v>
      </c>
      <c r="H344" s="56">
        <v>44325.1819444444</v>
      </c>
      <c r="I344" s="56">
        <v>44325.3673611111</v>
      </c>
      <c r="J344" s="56">
        <v>44326.7638888889</v>
      </c>
      <c r="K344" s="49"/>
      <c r="L344" s="48" t="s">
        <v>1073</v>
      </c>
      <c r="M344" s="70" t="s">
        <v>55</v>
      </c>
      <c r="N344" s="70" t="s">
        <v>131</v>
      </c>
      <c r="O344" s="70" t="s">
        <v>63</v>
      </c>
      <c r="P344" s="71">
        <v>33.5166666669538</v>
      </c>
      <c r="Q344" s="71" t="b">
        <v>0</v>
      </c>
      <c r="R344" s="71">
        <v>33.5166666669538</v>
      </c>
      <c r="S344" s="56">
        <v>44327.9673726852</v>
      </c>
      <c r="T344" s="47"/>
      <c r="U344" s="78" t="b">
        <f ca="1" t="shared" si="5"/>
        <v>0</v>
      </c>
    </row>
    <row r="345" ht="13.5" customHeight="1" spans="1:21">
      <c r="A345" s="54" t="s">
        <v>58</v>
      </c>
      <c r="B345" s="54" t="s">
        <v>20</v>
      </c>
      <c r="C345" s="49" t="s">
        <v>1074</v>
      </c>
      <c r="D345" s="54" t="s">
        <v>12</v>
      </c>
      <c r="E345" s="54"/>
      <c r="F345" s="47">
        <v>5</v>
      </c>
      <c r="G345" s="49" t="s">
        <v>1075</v>
      </c>
      <c r="H345" s="56">
        <v>44325.3159722222</v>
      </c>
      <c r="I345" s="56">
        <v>44325.3715277778</v>
      </c>
      <c r="J345" s="56">
        <v>44325.7055555556</v>
      </c>
      <c r="K345" s="49"/>
      <c r="L345" s="48" t="s">
        <v>1076</v>
      </c>
      <c r="M345" s="70" t="s">
        <v>55</v>
      </c>
      <c r="N345" s="70" t="s">
        <v>72</v>
      </c>
      <c r="O345" s="70" t="s">
        <v>63</v>
      </c>
      <c r="P345" s="71">
        <v>8.01666666608071</v>
      </c>
      <c r="Q345" s="71" t="b">
        <v>0</v>
      </c>
      <c r="R345" s="71">
        <v>8.01666666608071</v>
      </c>
      <c r="S345" s="56">
        <v>44327.9673726852</v>
      </c>
      <c r="T345" s="47"/>
      <c r="U345" s="78" t="b">
        <f ca="1" t="shared" si="5"/>
        <v>0</v>
      </c>
    </row>
    <row r="346" ht="13.5" customHeight="1" spans="1:21">
      <c r="A346" s="54" t="s">
        <v>51</v>
      </c>
      <c r="B346" s="54" t="s">
        <v>22</v>
      </c>
      <c r="C346" s="49" t="s">
        <v>1077</v>
      </c>
      <c r="D346" s="54" t="s">
        <v>12</v>
      </c>
      <c r="E346" s="54"/>
      <c r="F346" s="47">
        <v>43</v>
      </c>
      <c r="G346" s="49" t="s">
        <v>1078</v>
      </c>
      <c r="H346" s="56">
        <v>44325.3368055556</v>
      </c>
      <c r="I346" s="56">
        <v>44325.3631944444</v>
      </c>
      <c r="J346" s="56">
        <v>44325.6909722222</v>
      </c>
      <c r="K346" s="49"/>
      <c r="L346" s="48" t="s">
        <v>1079</v>
      </c>
      <c r="M346" s="70" t="s">
        <v>55</v>
      </c>
      <c r="N346" s="70" t="s">
        <v>72</v>
      </c>
      <c r="O346" s="70" t="s">
        <v>63</v>
      </c>
      <c r="P346" s="71" t="b">
        <v>0</v>
      </c>
      <c r="Q346" s="71">
        <v>7.86666666768724</v>
      </c>
      <c r="R346" s="71">
        <v>7.86666666768724</v>
      </c>
      <c r="S346" s="56">
        <v>44327.9673726852</v>
      </c>
      <c r="T346" s="47"/>
      <c r="U346" s="78" t="b">
        <f ca="1" t="shared" si="5"/>
        <v>0</v>
      </c>
    </row>
    <row r="347" ht="13.5" customHeight="1" spans="1:21">
      <c r="A347" s="54" t="s">
        <v>58</v>
      </c>
      <c r="B347" s="54" t="s">
        <v>17</v>
      </c>
      <c r="C347" s="49" t="s">
        <v>1080</v>
      </c>
      <c r="D347" s="54" t="s">
        <v>11</v>
      </c>
      <c r="E347" s="54"/>
      <c r="F347" s="47">
        <v>5</v>
      </c>
      <c r="G347" s="49" t="s">
        <v>1081</v>
      </c>
      <c r="H347" s="56">
        <v>44325.3506944444</v>
      </c>
      <c r="I347" s="56">
        <v>44325.375</v>
      </c>
      <c r="J347" s="56">
        <v>44326.55625</v>
      </c>
      <c r="K347" s="49"/>
      <c r="L347" s="48" t="s">
        <v>1082</v>
      </c>
      <c r="M347" s="70" t="s">
        <v>55</v>
      </c>
      <c r="N347" s="70" t="s">
        <v>323</v>
      </c>
      <c r="O347" s="70" t="s">
        <v>271</v>
      </c>
      <c r="P347" s="71">
        <v>28.3500000000349</v>
      </c>
      <c r="Q347" s="71" t="b">
        <v>0</v>
      </c>
      <c r="R347" s="71">
        <v>28.3500000000349</v>
      </c>
      <c r="S347" s="56">
        <v>44326.9673726852</v>
      </c>
      <c r="T347" s="47"/>
      <c r="U347" s="78" t="b">
        <f ca="1" t="shared" si="5"/>
        <v>0</v>
      </c>
    </row>
    <row r="348" ht="13.5" customHeight="1" spans="1:21">
      <c r="A348" s="54" t="s">
        <v>51</v>
      </c>
      <c r="B348" s="54" t="s">
        <v>22</v>
      </c>
      <c r="C348" s="49" t="s">
        <v>1083</v>
      </c>
      <c r="D348" s="54" t="s">
        <v>12</v>
      </c>
      <c r="E348" s="54"/>
      <c r="F348" s="47">
        <v>14</v>
      </c>
      <c r="G348" s="49" t="s">
        <v>1084</v>
      </c>
      <c r="H348" s="56">
        <v>44325.4208333333</v>
      </c>
      <c r="I348" s="56">
        <v>44325.4548611111</v>
      </c>
      <c r="J348" s="56">
        <v>44325.6909722222</v>
      </c>
      <c r="K348" s="49"/>
      <c r="L348" s="48" t="s">
        <v>1079</v>
      </c>
      <c r="M348" s="70" t="s">
        <v>55</v>
      </c>
      <c r="N348" s="70" t="s">
        <v>72</v>
      </c>
      <c r="O348" s="70" t="s">
        <v>63</v>
      </c>
      <c r="P348" s="71" t="b">
        <v>0</v>
      </c>
      <c r="Q348" s="71">
        <v>5.66666666680248</v>
      </c>
      <c r="R348" s="71">
        <v>5.66666666680248</v>
      </c>
      <c r="S348" s="56">
        <v>44327.9673726852</v>
      </c>
      <c r="T348" s="47"/>
      <c r="U348" s="78" t="b">
        <f ca="1" t="shared" si="5"/>
        <v>0</v>
      </c>
    </row>
    <row r="349" ht="13.5" customHeight="1" spans="1:21">
      <c r="A349" s="54" t="s">
        <v>58</v>
      </c>
      <c r="B349" s="54" t="s">
        <v>20</v>
      </c>
      <c r="C349" s="49" t="s">
        <v>1085</v>
      </c>
      <c r="D349" s="54" t="s">
        <v>12</v>
      </c>
      <c r="E349" s="54"/>
      <c r="F349" s="47">
        <v>12</v>
      </c>
      <c r="G349" s="55" t="s">
        <v>1086</v>
      </c>
      <c r="H349" s="56">
        <v>44325.4229166667</v>
      </c>
      <c r="I349" s="56">
        <v>44325.7486111111</v>
      </c>
      <c r="J349" s="56">
        <v>44326.4634027778</v>
      </c>
      <c r="K349" s="49"/>
      <c r="L349" s="48" t="s">
        <v>1087</v>
      </c>
      <c r="M349" s="70" t="s">
        <v>67</v>
      </c>
      <c r="N349" s="70" t="s">
        <v>131</v>
      </c>
      <c r="O349" s="70" t="s">
        <v>109</v>
      </c>
      <c r="P349" s="71">
        <v>17.1550000008428</v>
      </c>
      <c r="Q349" s="71" t="b">
        <v>0</v>
      </c>
      <c r="R349" s="71">
        <v>17.1550000008428</v>
      </c>
      <c r="S349" s="56">
        <v>44327.9871180556</v>
      </c>
      <c r="T349" s="47"/>
      <c r="U349" s="78" t="b">
        <f ca="1" t="shared" si="5"/>
        <v>0</v>
      </c>
    </row>
    <row r="350" ht="13.5" customHeight="1" spans="1:21">
      <c r="A350" s="54" t="s">
        <v>58</v>
      </c>
      <c r="B350" s="54" t="s">
        <v>21</v>
      </c>
      <c r="C350" s="49" t="s">
        <v>1088</v>
      </c>
      <c r="D350" s="54" t="s">
        <v>12</v>
      </c>
      <c r="E350" s="54"/>
      <c r="F350" s="47">
        <v>31</v>
      </c>
      <c r="G350" s="49" t="s">
        <v>1089</v>
      </c>
      <c r="H350" s="56">
        <v>44325.4416666667</v>
      </c>
      <c r="I350" s="56">
        <v>44325.4569444444</v>
      </c>
      <c r="J350" s="56">
        <v>44325.6534606482</v>
      </c>
      <c r="K350" s="49"/>
      <c r="L350" s="48" t="s">
        <v>1090</v>
      </c>
      <c r="M350" s="70" t="s">
        <v>67</v>
      </c>
      <c r="N350" s="70" t="s">
        <v>86</v>
      </c>
      <c r="O350" s="70" t="s">
        <v>57</v>
      </c>
      <c r="P350" s="71">
        <v>4.71638889005408</v>
      </c>
      <c r="Q350" s="71" t="b">
        <v>0</v>
      </c>
      <c r="R350" s="71">
        <v>4.71638889005408</v>
      </c>
      <c r="S350" s="56">
        <v>44327.9673726852</v>
      </c>
      <c r="T350" s="47"/>
      <c r="U350" s="78" t="b">
        <f ca="1" t="shared" si="5"/>
        <v>0</v>
      </c>
    </row>
    <row r="351" ht="13.5" customHeight="1" spans="1:21">
      <c r="A351" s="54" t="s">
        <v>58</v>
      </c>
      <c r="B351" s="54" t="s">
        <v>17</v>
      </c>
      <c r="C351" s="49" t="s">
        <v>1091</v>
      </c>
      <c r="D351" s="54" t="s">
        <v>12</v>
      </c>
      <c r="E351" s="54">
        <v>1</v>
      </c>
      <c r="F351" s="47" t="s">
        <v>1092</v>
      </c>
      <c r="G351" s="49" t="s">
        <v>1093</v>
      </c>
      <c r="H351" s="56">
        <v>44325.4463310185</v>
      </c>
      <c r="I351" s="56">
        <v>44325.4645833333</v>
      </c>
      <c r="J351" s="56">
        <v>44325.8034722222</v>
      </c>
      <c r="K351" s="49"/>
      <c r="L351" s="48" t="s">
        <v>219</v>
      </c>
      <c r="M351" s="70" t="s">
        <v>219</v>
      </c>
      <c r="N351" s="70" t="s">
        <v>219</v>
      </c>
      <c r="O351" s="70" t="s">
        <v>219</v>
      </c>
      <c r="P351" s="71">
        <v>8.1333333341754</v>
      </c>
      <c r="Q351" s="71" t="b">
        <v>0</v>
      </c>
      <c r="R351" s="71">
        <v>8.1333333341754</v>
      </c>
      <c r="S351" s="56">
        <v>44327.9673726852</v>
      </c>
      <c r="T351" s="47"/>
      <c r="U351" s="78" t="b">
        <f ca="1" t="shared" si="5"/>
        <v>0</v>
      </c>
    </row>
    <row r="352" ht="13.5" customHeight="1" spans="1:21">
      <c r="A352" s="54" t="s">
        <v>51</v>
      </c>
      <c r="B352" s="54" t="s">
        <v>19</v>
      </c>
      <c r="C352" s="49" t="s">
        <v>1094</v>
      </c>
      <c r="D352" s="54" t="s">
        <v>12</v>
      </c>
      <c r="E352" s="54">
        <v>3</v>
      </c>
      <c r="F352" s="47">
        <v>122</v>
      </c>
      <c r="G352" s="55" t="s">
        <v>1095</v>
      </c>
      <c r="H352" s="56">
        <v>44325.456400463</v>
      </c>
      <c r="I352" s="56">
        <v>44325.4805555556</v>
      </c>
      <c r="J352" s="56">
        <v>44326.7319444444</v>
      </c>
      <c r="K352" s="49"/>
      <c r="L352" s="48" t="s">
        <v>1096</v>
      </c>
      <c r="M352" s="70" t="s">
        <v>55</v>
      </c>
      <c r="N352" s="70" t="s">
        <v>91</v>
      </c>
      <c r="O352" s="70" t="s">
        <v>63</v>
      </c>
      <c r="P352" s="71" t="b">
        <v>0</v>
      </c>
      <c r="Q352" s="71">
        <v>30.0333333322196</v>
      </c>
      <c r="R352" s="71">
        <v>30.0333333322196</v>
      </c>
      <c r="S352" s="56">
        <v>44326.9673726852</v>
      </c>
      <c r="T352" s="47" t="s">
        <v>383</v>
      </c>
      <c r="U352" s="78" t="b">
        <f ca="1" t="shared" si="5"/>
        <v>0</v>
      </c>
    </row>
    <row r="353" ht="13.5" customHeight="1" spans="1:21">
      <c r="A353" s="54" t="s">
        <v>58</v>
      </c>
      <c r="B353" s="54" t="s">
        <v>22</v>
      </c>
      <c r="C353" s="49" t="s">
        <v>1097</v>
      </c>
      <c r="D353" s="54" t="s">
        <v>12</v>
      </c>
      <c r="E353" s="54"/>
      <c r="F353" s="47">
        <v>3</v>
      </c>
      <c r="G353" s="49" t="s">
        <v>1098</v>
      </c>
      <c r="H353" s="56">
        <v>44325.4569444444</v>
      </c>
      <c r="I353" s="56">
        <v>44325.4715277778</v>
      </c>
      <c r="J353" s="56">
        <v>44325.8090277778</v>
      </c>
      <c r="K353" s="49"/>
      <c r="L353" s="48" t="s">
        <v>1099</v>
      </c>
      <c r="M353" s="70" t="s">
        <v>55</v>
      </c>
      <c r="N353" s="70" t="s">
        <v>72</v>
      </c>
      <c r="O353" s="70" t="s">
        <v>63</v>
      </c>
      <c r="P353" s="71">
        <v>8.10000000003492</v>
      </c>
      <c r="Q353" s="71" t="b">
        <v>0</v>
      </c>
      <c r="R353" s="71">
        <v>8.10000000003492</v>
      </c>
      <c r="S353" s="56">
        <v>44327.9673726852</v>
      </c>
      <c r="T353" s="47"/>
      <c r="U353" s="78" t="b">
        <f ca="1" t="shared" si="5"/>
        <v>0</v>
      </c>
    </row>
    <row r="354" ht="13.5" customHeight="1" spans="1:21">
      <c r="A354" s="54" t="s">
        <v>58</v>
      </c>
      <c r="B354" s="54" t="s">
        <v>18</v>
      </c>
      <c r="C354" s="49" t="s">
        <v>1100</v>
      </c>
      <c r="D354" s="54" t="s">
        <v>11</v>
      </c>
      <c r="E354" s="54"/>
      <c r="F354" s="47">
        <v>39</v>
      </c>
      <c r="G354" s="49" t="s">
        <v>1101</v>
      </c>
      <c r="H354" s="56">
        <v>44325.4631944444</v>
      </c>
      <c r="I354" s="56">
        <v>44325.4756944444</v>
      </c>
      <c r="J354" s="56">
        <v>44325.5395833333</v>
      </c>
      <c r="K354" s="49"/>
      <c r="L354" s="48" t="s">
        <v>1102</v>
      </c>
      <c r="M354" s="70" t="s">
        <v>67</v>
      </c>
      <c r="N354" s="70" t="s">
        <v>323</v>
      </c>
      <c r="O354" s="70" t="s">
        <v>57</v>
      </c>
      <c r="P354" s="71">
        <v>1.53333333326736</v>
      </c>
      <c r="Q354" s="71" t="b">
        <v>0</v>
      </c>
      <c r="R354" s="71">
        <v>1.53333333326736</v>
      </c>
      <c r="S354" s="56">
        <v>44326.9673726852</v>
      </c>
      <c r="T354" s="47"/>
      <c r="U354" s="78" t="b">
        <f ca="1" t="shared" si="5"/>
        <v>0</v>
      </c>
    </row>
    <row r="355" ht="13.5" customHeight="1" spans="1:21">
      <c r="A355" s="54" t="s">
        <v>51</v>
      </c>
      <c r="B355" s="54" t="s">
        <v>18</v>
      </c>
      <c r="C355" s="49" t="s">
        <v>1103</v>
      </c>
      <c r="D355" s="54" t="s">
        <v>12</v>
      </c>
      <c r="E355" s="54"/>
      <c r="F355" s="47">
        <v>32</v>
      </c>
      <c r="G355" s="49" t="s">
        <v>1104</v>
      </c>
      <c r="H355" s="56">
        <v>44325.4668518519</v>
      </c>
      <c r="I355" s="56">
        <v>44325.4854166667</v>
      </c>
      <c r="J355" s="56">
        <v>44325.674525463</v>
      </c>
      <c r="K355" s="49"/>
      <c r="L355" s="48" t="s">
        <v>1051</v>
      </c>
      <c r="M355" s="70" t="s">
        <v>67</v>
      </c>
      <c r="N355" s="70" t="s">
        <v>91</v>
      </c>
      <c r="O355" s="70" t="s">
        <v>57</v>
      </c>
      <c r="P355" s="71" t="b">
        <v>0</v>
      </c>
      <c r="Q355" s="71">
        <v>4.53861111105653</v>
      </c>
      <c r="R355" s="71">
        <v>4.53861111105653</v>
      </c>
      <c r="S355" s="56">
        <v>44327.9673726852</v>
      </c>
      <c r="T355" s="47"/>
      <c r="U355" s="78" t="b">
        <f ca="1" t="shared" si="5"/>
        <v>0</v>
      </c>
    </row>
    <row r="356" ht="13.5" customHeight="1" spans="1:21">
      <c r="A356" s="54" t="s">
        <v>51</v>
      </c>
      <c r="B356" s="54" t="s">
        <v>18</v>
      </c>
      <c r="C356" s="49" t="s">
        <v>1105</v>
      </c>
      <c r="D356" s="54" t="s">
        <v>12</v>
      </c>
      <c r="E356" s="54"/>
      <c r="F356" s="47">
        <v>22</v>
      </c>
      <c r="G356" s="49" t="s">
        <v>1106</v>
      </c>
      <c r="H356" s="56">
        <v>44325.4784722222</v>
      </c>
      <c r="I356" s="56">
        <v>44325.7291666667</v>
      </c>
      <c r="J356" s="56">
        <v>44326.79375</v>
      </c>
      <c r="K356" s="49"/>
      <c r="L356" s="48" t="s">
        <v>1107</v>
      </c>
      <c r="M356" s="70" t="s">
        <v>55</v>
      </c>
      <c r="N356" s="70" t="s">
        <v>72</v>
      </c>
      <c r="O356" s="70" t="s">
        <v>63</v>
      </c>
      <c r="P356" s="71" t="b">
        <v>0</v>
      </c>
      <c r="Q356" s="71">
        <v>25.5499999991152</v>
      </c>
      <c r="R356" s="71">
        <v>25.5499999991152</v>
      </c>
      <c r="S356" s="56">
        <v>44327.9673726852</v>
      </c>
      <c r="T356" s="47" t="s">
        <v>383</v>
      </c>
      <c r="U356" s="78" t="b">
        <f ca="1" t="shared" si="5"/>
        <v>0</v>
      </c>
    </row>
    <row r="357" ht="13.5" customHeight="1" spans="1:21">
      <c r="A357" s="54" t="s">
        <v>58</v>
      </c>
      <c r="B357" s="54" t="s">
        <v>16</v>
      </c>
      <c r="C357" s="49" t="s">
        <v>1108</v>
      </c>
      <c r="D357" s="54" t="s">
        <v>11</v>
      </c>
      <c r="E357" s="54"/>
      <c r="F357" s="47">
        <v>8</v>
      </c>
      <c r="G357" s="49" t="s">
        <v>1109</v>
      </c>
      <c r="H357" s="56">
        <v>44325.4809953704</v>
      </c>
      <c r="I357" s="56">
        <v>44326.6184259259</v>
      </c>
      <c r="J357" s="56">
        <v>44326.8111111111</v>
      </c>
      <c r="K357" s="49"/>
      <c r="L357" s="48" t="s">
        <v>1110</v>
      </c>
      <c r="M357" s="70" t="s">
        <v>55</v>
      </c>
      <c r="N357" s="70" t="s">
        <v>91</v>
      </c>
      <c r="O357" s="70" t="s">
        <v>63</v>
      </c>
      <c r="P357" s="71">
        <v>4.62444444507128</v>
      </c>
      <c r="Q357" s="71" t="b">
        <v>0</v>
      </c>
      <c r="R357" s="71">
        <v>4.62444444507128</v>
      </c>
      <c r="S357" s="56">
        <v>44327.9673726852</v>
      </c>
      <c r="T357" s="47"/>
      <c r="U357" s="78" t="b">
        <f ca="1" t="shared" si="5"/>
        <v>0</v>
      </c>
    </row>
    <row r="358" ht="13.5" customHeight="1" spans="1:21">
      <c r="A358" s="54" t="s">
        <v>58</v>
      </c>
      <c r="B358" s="54" t="s">
        <v>18</v>
      </c>
      <c r="C358" s="49" t="s">
        <v>1111</v>
      </c>
      <c r="D358" s="54" t="s">
        <v>12</v>
      </c>
      <c r="E358" s="54"/>
      <c r="F358" s="47">
        <v>20</v>
      </c>
      <c r="G358" s="49" t="s">
        <v>1112</v>
      </c>
      <c r="H358" s="56">
        <v>44325.5083333333</v>
      </c>
      <c r="I358" s="56">
        <v>44325.5211226852</v>
      </c>
      <c r="J358" s="56">
        <v>44325.6986111111</v>
      </c>
      <c r="K358" s="49"/>
      <c r="L358" s="48" t="s">
        <v>1113</v>
      </c>
      <c r="M358" s="70" t="s">
        <v>55</v>
      </c>
      <c r="N358" s="70" t="s">
        <v>72</v>
      </c>
      <c r="O358" s="70" t="s">
        <v>63</v>
      </c>
      <c r="P358" s="71">
        <v>4.25972222228302</v>
      </c>
      <c r="Q358" s="71" t="b">
        <v>0</v>
      </c>
      <c r="R358" s="71">
        <v>4.25972222228302</v>
      </c>
      <c r="S358" s="56">
        <v>44327.9673726852</v>
      </c>
      <c r="T358" s="47"/>
      <c r="U358" s="78" t="b">
        <f ca="1" t="shared" si="5"/>
        <v>0</v>
      </c>
    </row>
    <row r="359" ht="13.5" customHeight="1" spans="1:21">
      <c r="A359" s="54" t="s">
        <v>51</v>
      </c>
      <c r="B359" s="54" t="s">
        <v>20</v>
      </c>
      <c r="C359" s="49" t="s">
        <v>1114</v>
      </c>
      <c r="D359" s="54" t="s">
        <v>12</v>
      </c>
      <c r="E359" s="54"/>
      <c r="F359" s="47">
        <v>3</v>
      </c>
      <c r="G359" s="49" t="s">
        <v>1115</v>
      </c>
      <c r="H359" s="56">
        <v>44325.5541666667</v>
      </c>
      <c r="I359" s="56">
        <v>44325.6972222222</v>
      </c>
      <c r="J359" s="56">
        <v>44326.5923611111</v>
      </c>
      <c r="K359" s="49"/>
      <c r="L359" s="48" t="s">
        <v>1116</v>
      </c>
      <c r="M359" s="70" t="s">
        <v>55</v>
      </c>
      <c r="N359" s="70" t="s">
        <v>86</v>
      </c>
      <c r="O359" s="70" t="s">
        <v>63</v>
      </c>
      <c r="P359" s="71" t="b">
        <v>0</v>
      </c>
      <c r="Q359" s="71">
        <v>21.4833333335118</v>
      </c>
      <c r="R359" s="71">
        <v>21.4833333335118</v>
      </c>
      <c r="S359" s="56">
        <v>44327.9871180556</v>
      </c>
      <c r="T359" s="47" t="s">
        <v>383</v>
      </c>
      <c r="U359" s="78" t="b">
        <f ca="1" t="shared" si="5"/>
        <v>0</v>
      </c>
    </row>
    <row r="360" ht="13.5" customHeight="1" spans="1:21">
      <c r="A360" s="54" t="s">
        <v>51</v>
      </c>
      <c r="B360" s="54" t="s">
        <v>18</v>
      </c>
      <c r="C360" s="49" t="s">
        <v>1117</v>
      </c>
      <c r="D360" s="54" t="s">
        <v>12</v>
      </c>
      <c r="E360" s="54"/>
      <c r="F360" s="47">
        <v>28</v>
      </c>
      <c r="G360" s="49" t="s">
        <v>1118</v>
      </c>
      <c r="H360" s="56">
        <v>44325.5965277778</v>
      </c>
      <c r="I360" s="56">
        <v>44325.7291666667</v>
      </c>
      <c r="J360" s="56">
        <v>44326.79375</v>
      </c>
      <c r="K360" s="49"/>
      <c r="L360" s="48" t="s">
        <v>1119</v>
      </c>
      <c r="M360" s="70" t="s">
        <v>55</v>
      </c>
      <c r="N360" s="70" t="s">
        <v>72</v>
      </c>
      <c r="O360" s="70" t="s">
        <v>63</v>
      </c>
      <c r="P360" s="71" t="b">
        <v>0</v>
      </c>
      <c r="Q360" s="71">
        <v>25.5499999991152</v>
      </c>
      <c r="R360" s="71">
        <v>25.5499999991152</v>
      </c>
      <c r="S360" s="56">
        <v>44327.9871180556</v>
      </c>
      <c r="T360" s="47"/>
      <c r="U360" s="78" t="b">
        <f ca="1" t="shared" si="5"/>
        <v>0</v>
      </c>
    </row>
    <row r="361" ht="13.5" customHeight="1" spans="1:21">
      <c r="A361" s="54" t="s">
        <v>51</v>
      </c>
      <c r="B361" s="54" t="s">
        <v>19</v>
      </c>
      <c r="C361" s="49" t="s">
        <v>1120</v>
      </c>
      <c r="D361" s="54" t="s">
        <v>12</v>
      </c>
      <c r="E361" s="54">
        <v>3</v>
      </c>
      <c r="F361" s="47">
        <v>249</v>
      </c>
      <c r="G361" s="49" t="s">
        <v>1121</v>
      </c>
      <c r="H361" s="56">
        <v>44325.6125</v>
      </c>
      <c r="I361" s="56">
        <v>44325.6347222222</v>
      </c>
      <c r="J361" s="56">
        <v>44326.7826388889</v>
      </c>
      <c r="K361" s="49"/>
      <c r="L361" s="48" t="s">
        <v>1122</v>
      </c>
      <c r="M361" s="70" t="s">
        <v>55</v>
      </c>
      <c r="N361" s="70" t="s">
        <v>62</v>
      </c>
      <c r="O361" s="70" t="s">
        <v>63</v>
      </c>
      <c r="P361" s="71" t="b">
        <v>0</v>
      </c>
      <c r="Q361" s="71">
        <v>27.5500000003958</v>
      </c>
      <c r="R361" s="71">
        <v>27.5500000003958</v>
      </c>
      <c r="S361" s="56">
        <v>44327.9871180556</v>
      </c>
      <c r="T361" s="47"/>
      <c r="U361" s="78" t="b">
        <f ca="1" t="shared" si="5"/>
        <v>0</v>
      </c>
    </row>
    <row r="362" ht="13.5" customHeight="1" spans="1:21">
      <c r="A362" s="54" t="s">
        <v>58</v>
      </c>
      <c r="B362" s="54" t="s">
        <v>17</v>
      </c>
      <c r="C362" s="49" t="s">
        <v>1123</v>
      </c>
      <c r="D362" s="54" t="s">
        <v>12</v>
      </c>
      <c r="E362" s="54">
        <v>1</v>
      </c>
      <c r="F362" s="47">
        <v>6</v>
      </c>
      <c r="G362" s="55" t="s">
        <v>1124</v>
      </c>
      <c r="H362" s="56">
        <v>44325.6229166667</v>
      </c>
      <c r="I362" s="56">
        <v>44326.5409722222</v>
      </c>
      <c r="J362" s="56">
        <v>44326.65</v>
      </c>
      <c r="K362" s="49"/>
      <c r="L362" s="48" t="s">
        <v>1125</v>
      </c>
      <c r="M362" s="70" t="s">
        <v>67</v>
      </c>
      <c r="N362" s="70" t="s">
        <v>119</v>
      </c>
      <c r="O362" s="70" t="s">
        <v>57</v>
      </c>
      <c r="P362" s="71">
        <v>2.61666666716337</v>
      </c>
      <c r="Q362" s="71" t="b">
        <v>0</v>
      </c>
      <c r="R362" s="71">
        <v>2.61666666716337</v>
      </c>
      <c r="S362" s="56">
        <v>44328.9703240741</v>
      </c>
      <c r="T362" s="47" t="s">
        <v>383</v>
      </c>
      <c r="U362" s="78" t="b">
        <f ca="1" t="shared" si="5"/>
        <v>0</v>
      </c>
    </row>
    <row r="363" ht="13.5" customHeight="1" spans="1:21">
      <c r="A363" s="54" t="s">
        <v>51</v>
      </c>
      <c r="B363" s="54" t="s">
        <v>19</v>
      </c>
      <c r="C363" s="49" t="s">
        <v>1126</v>
      </c>
      <c r="D363" s="54" t="s">
        <v>12</v>
      </c>
      <c r="E363" s="54"/>
      <c r="F363" s="47">
        <v>45</v>
      </c>
      <c r="G363" s="49" t="s">
        <v>1127</v>
      </c>
      <c r="H363" s="56">
        <v>44325.6611111111</v>
      </c>
      <c r="I363" s="56">
        <v>44325.6729166667</v>
      </c>
      <c r="J363" s="56">
        <v>44326.5666666667</v>
      </c>
      <c r="K363" s="49"/>
      <c r="L363" s="48" t="s">
        <v>1128</v>
      </c>
      <c r="M363" s="70" t="s">
        <v>55</v>
      </c>
      <c r="N363" s="70" t="s">
        <v>56</v>
      </c>
      <c r="O363" s="70" t="s">
        <v>63</v>
      </c>
      <c r="P363" s="71" t="b">
        <v>0</v>
      </c>
      <c r="Q363" s="71">
        <v>21.4500000000698</v>
      </c>
      <c r="R363" s="71">
        <v>21.4500000000698</v>
      </c>
      <c r="S363" s="56">
        <v>44326.9622222222</v>
      </c>
      <c r="T363" s="47" t="s">
        <v>383</v>
      </c>
      <c r="U363" s="78" t="b">
        <f ca="1" t="shared" si="5"/>
        <v>0</v>
      </c>
    </row>
    <row r="364" ht="13.5" customHeight="1" spans="1:21">
      <c r="A364" s="54" t="s">
        <v>51</v>
      </c>
      <c r="B364" s="54" t="s">
        <v>20</v>
      </c>
      <c r="C364" s="49" t="s">
        <v>1129</v>
      </c>
      <c r="D364" s="54" t="s">
        <v>12</v>
      </c>
      <c r="E364" s="54"/>
      <c r="F364" s="47">
        <v>32</v>
      </c>
      <c r="G364" s="49" t="s">
        <v>1130</v>
      </c>
      <c r="H364" s="56">
        <v>44325.6993055556</v>
      </c>
      <c r="I364" s="56">
        <v>44325.7166666667</v>
      </c>
      <c r="J364" s="56">
        <v>44326.5076388889</v>
      </c>
      <c r="K364" s="49"/>
      <c r="L364" s="48" t="s">
        <v>1131</v>
      </c>
      <c r="M364" s="70" t="s">
        <v>55</v>
      </c>
      <c r="N364" s="70" t="s">
        <v>86</v>
      </c>
      <c r="O364" s="70" t="s">
        <v>63</v>
      </c>
      <c r="P364" s="71" t="b">
        <v>0</v>
      </c>
      <c r="Q364" s="71">
        <v>18.9833333326969</v>
      </c>
      <c r="R364" s="71">
        <v>18.9833333326969</v>
      </c>
      <c r="S364" s="56">
        <v>44327.9871180556</v>
      </c>
      <c r="T364" s="47"/>
      <c r="U364" s="78" t="b">
        <f ca="1" t="shared" si="5"/>
        <v>0</v>
      </c>
    </row>
    <row r="365" ht="13.5" customHeight="1" spans="1:21">
      <c r="A365" s="54" t="s">
        <v>58</v>
      </c>
      <c r="B365" s="54" t="s">
        <v>21</v>
      </c>
      <c r="C365" s="49" t="s">
        <v>1132</v>
      </c>
      <c r="D365" s="54" t="s">
        <v>11</v>
      </c>
      <c r="E365" s="54"/>
      <c r="F365" s="47">
        <v>8</v>
      </c>
      <c r="G365" s="55" t="s">
        <v>1133</v>
      </c>
      <c r="H365" s="56">
        <v>44325.7069444444</v>
      </c>
      <c r="I365" s="56">
        <v>44325.8618055556</v>
      </c>
      <c r="J365" s="56">
        <v>44326.5388888889</v>
      </c>
      <c r="K365" s="49"/>
      <c r="L365" s="48" t="s">
        <v>1134</v>
      </c>
      <c r="M365" s="70" t="s">
        <v>142</v>
      </c>
      <c r="N365" s="70" t="s">
        <v>105</v>
      </c>
      <c r="O365" s="70" t="s">
        <v>1135</v>
      </c>
      <c r="P365" s="71">
        <v>16.2499999991851</v>
      </c>
      <c r="Q365" s="71" t="b">
        <v>0</v>
      </c>
      <c r="R365" s="71">
        <v>16.2499999991851</v>
      </c>
      <c r="S365" s="56">
        <v>44326.9838310185</v>
      </c>
      <c r="T365" s="47"/>
      <c r="U365" s="78" t="b">
        <f ca="1" t="shared" si="5"/>
        <v>0</v>
      </c>
    </row>
    <row r="366" s="45" customFormat="1" ht="13.5" customHeight="1" spans="1:21">
      <c r="A366" s="54" t="s">
        <v>51</v>
      </c>
      <c r="B366" s="54" t="s">
        <v>20</v>
      </c>
      <c r="C366" s="49" t="s">
        <v>1136</v>
      </c>
      <c r="D366" s="54" t="s">
        <v>12</v>
      </c>
      <c r="E366" s="54"/>
      <c r="F366" s="47">
        <v>212</v>
      </c>
      <c r="G366" s="49" t="s">
        <v>1137</v>
      </c>
      <c r="H366" s="56">
        <v>44325.7138888889</v>
      </c>
      <c r="I366" s="56">
        <v>44325.7277777778</v>
      </c>
      <c r="J366" s="56">
        <v>44326.5083333333</v>
      </c>
      <c r="K366" s="49"/>
      <c r="L366" s="48" t="s">
        <v>1138</v>
      </c>
      <c r="M366" s="70" t="s">
        <v>55</v>
      </c>
      <c r="N366" s="70" t="s">
        <v>86</v>
      </c>
      <c r="O366" s="70" t="s">
        <v>63</v>
      </c>
      <c r="P366" s="71" t="b">
        <v>0</v>
      </c>
      <c r="Q366" s="71">
        <v>18.7333333320566</v>
      </c>
      <c r="R366" s="71">
        <v>18.7333333320566</v>
      </c>
      <c r="S366" s="56">
        <v>44327.9871180556</v>
      </c>
      <c r="T366" s="47"/>
      <c r="U366" s="78" t="b">
        <f ca="1" t="shared" si="5"/>
        <v>0</v>
      </c>
    </row>
    <row r="367" ht="13.5" customHeight="1" spans="1:21">
      <c r="A367" s="54" t="s">
        <v>58</v>
      </c>
      <c r="B367" s="54" t="s">
        <v>20</v>
      </c>
      <c r="C367" s="49" t="s">
        <v>1139</v>
      </c>
      <c r="D367" s="54" t="s">
        <v>11</v>
      </c>
      <c r="E367" s="54"/>
      <c r="F367" s="47">
        <v>20</v>
      </c>
      <c r="G367" s="49" t="s">
        <v>1140</v>
      </c>
      <c r="H367" s="56">
        <v>44325.7180555556</v>
      </c>
      <c r="I367" s="56">
        <v>44325.7354166667</v>
      </c>
      <c r="J367" s="56">
        <v>44326.4361111111</v>
      </c>
      <c r="K367" s="49"/>
      <c r="L367" s="48" t="s">
        <v>1141</v>
      </c>
      <c r="M367" s="70" t="s">
        <v>142</v>
      </c>
      <c r="N367" s="70" t="s">
        <v>131</v>
      </c>
      <c r="O367" s="70" t="s">
        <v>143</v>
      </c>
      <c r="P367" s="71">
        <v>16.8166666656034</v>
      </c>
      <c r="Q367" s="71" t="b">
        <v>0</v>
      </c>
      <c r="R367" s="71">
        <v>16.8166666656034</v>
      </c>
      <c r="S367" s="56">
        <v>44326.9871180556</v>
      </c>
      <c r="T367" s="47"/>
      <c r="U367" s="78" t="b">
        <f ca="1" t="shared" si="5"/>
        <v>0</v>
      </c>
    </row>
    <row r="368" ht="13.5" customHeight="1" spans="1:21">
      <c r="A368" s="54" t="s">
        <v>58</v>
      </c>
      <c r="B368" s="54" t="s">
        <v>18</v>
      </c>
      <c r="C368" s="49" t="s">
        <v>1142</v>
      </c>
      <c r="D368" s="54" t="s">
        <v>12</v>
      </c>
      <c r="E368" s="54"/>
      <c r="F368" s="54">
        <v>13</v>
      </c>
      <c r="G368" s="49" t="s">
        <v>1143</v>
      </c>
      <c r="H368" s="56">
        <v>44325.7251041667</v>
      </c>
      <c r="I368" s="56">
        <v>44325.7465277778</v>
      </c>
      <c r="J368" s="56">
        <v>44326.45625</v>
      </c>
      <c r="K368" s="49"/>
      <c r="L368" s="48" t="s">
        <v>1144</v>
      </c>
      <c r="M368" s="70" t="s">
        <v>55</v>
      </c>
      <c r="N368" s="70" t="s">
        <v>86</v>
      </c>
      <c r="O368" s="70" t="s">
        <v>63</v>
      </c>
      <c r="P368" s="71">
        <v>17.0333333328017</v>
      </c>
      <c r="Q368" s="71" t="b">
        <v>0</v>
      </c>
      <c r="R368" s="71">
        <v>17.0333333328017</v>
      </c>
      <c r="S368" s="56">
        <v>44327.9871180556</v>
      </c>
      <c r="T368" s="47"/>
      <c r="U368" s="78" t="b">
        <f ca="1" t="shared" si="5"/>
        <v>0</v>
      </c>
    </row>
    <row r="369" ht="13.5" customHeight="1" spans="1:21">
      <c r="A369" s="54" t="s">
        <v>58</v>
      </c>
      <c r="B369" s="54" t="s">
        <v>21</v>
      </c>
      <c r="C369" s="49" t="s">
        <v>1145</v>
      </c>
      <c r="D369" s="54" t="s">
        <v>12</v>
      </c>
      <c r="E369" s="54"/>
      <c r="F369" s="47">
        <v>41</v>
      </c>
      <c r="G369" s="49" t="s">
        <v>1146</v>
      </c>
      <c r="H369" s="56">
        <v>44325.7320833333</v>
      </c>
      <c r="I369" s="56">
        <v>44325.7430555556</v>
      </c>
      <c r="J369" s="56">
        <v>44326.7736111111</v>
      </c>
      <c r="K369" s="49"/>
      <c r="L369" s="48" t="s">
        <v>1147</v>
      </c>
      <c r="M369" s="70" t="s">
        <v>67</v>
      </c>
      <c r="N369" s="70" t="s">
        <v>56</v>
      </c>
      <c r="O369" s="70" t="s">
        <v>582</v>
      </c>
      <c r="P369" s="71">
        <v>24.7333333322313</v>
      </c>
      <c r="Q369" s="71" t="b">
        <v>0</v>
      </c>
      <c r="R369" s="71">
        <v>24.7333333322313</v>
      </c>
      <c r="S369" s="56">
        <v>44327.9871180556</v>
      </c>
      <c r="T369" s="47"/>
      <c r="U369" s="78" t="b">
        <f ca="1" t="shared" si="5"/>
        <v>0</v>
      </c>
    </row>
    <row r="370" ht="13.5" customHeight="1" spans="1:21">
      <c r="A370" s="54" t="s">
        <v>58</v>
      </c>
      <c r="B370" s="54" t="s">
        <v>19</v>
      </c>
      <c r="C370" s="49" t="s">
        <v>1148</v>
      </c>
      <c r="D370" s="54" t="s">
        <v>11</v>
      </c>
      <c r="E370" s="54"/>
      <c r="F370" s="47">
        <v>12</v>
      </c>
      <c r="G370" s="49" t="s">
        <v>1149</v>
      </c>
      <c r="H370" s="56">
        <v>44325.7694444444</v>
      </c>
      <c r="I370" s="56">
        <v>44325.7833217593</v>
      </c>
      <c r="J370" s="56">
        <v>44326.5166666667</v>
      </c>
      <c r="K370" s="49"/>
      <c r="L370" s="48" t="s">
        <v>1150</v>
      </c>
      <c r="M370" s="70" t="s">
        <v>55</v>
      </c>
      <c r="N370" s="70" t="s">
        <v>86</v>
      </c>
      <c r="O370" s="70" t="s">
        <v>63</v>
      </c>
      <c r="P370" s="71">
        <v>17.6002777775866</v>
      </c>
      <c r="Q370" s="71" t="b">
        <v>0</v>
      </c>
      <c r="R370" s="71">
        <v>17.6002777775866</v>
      </c>
      <c r="S370" s="56">
        <v>44326.9871180556</v>
      </c>
      <c r="T370" s="47" t="s">
        <v>383</v>
      </c>
      <c r="U370" s="78" t="b">
        <f ca="1" t="shared" si="5"/>
        <v>0</v>
      </c>
    </row>
    <row r="371" ht="13.5" customHeight="1" spans="1:21">
      <c r="A371" s="89" t="s">
        <v>51</v>
      </c>
      <c r="B371" s="89" t="s">
        <v>16</v>
      </c>
      <c r="C371" s="64" t="s">
        <v>1151</v>
      </c>
      <c r="D371" s="89" t="s">
        <v>11</v>
      </c>
      <c r="E371" s="89"/>
      <c r="F371" s="81">
        <v>44</v>
      </c>
      <c r="G371" s="64" t="s">
        <v>1152</v>
      </c>
      <c r="H371" s="63">
        <v>44326.3764583333</v>
      </c>
      <c r="I371" s="63">
        <v>44326.3923611111</v>
      </c>
      <c r="J371" s="63">
        <v>44326.8423611111</v>
      </c>
      <c r="K371" s="64"/>
      <c r="L371" s="69" t="s">
        <v>1153</v>
      </c>
      <c r="M371" s="90"/>
      <c r="N371" s="90"/>
      <c r="O371" s="90"/>
      <c r="P371" s="91" t="b">
        <v>0</v>
      </c>
      <c r="Q371" s="91">
        <v>10.8000000002794</v>
      </c>
      <c r="R371" s="91">
        <v>10.8000000002794</v>
      </c>
      <c r="S371" s="63">
        <v>44328.9966087963</v>
      </c>
      <c r="T371" s="81"/>
      <c r="U371" s="78" t="b">
        <f ca="1" t="shared" si="5"/>
        <v>0</v>
      </c>
    </row>
    <row r="372" ht="13.5" customHeight="1" spans="1:21">
      <c r="A372" s="54" t="s">
        <v>58</v>
      </c>
      <c r="B372" s="54" t="s">
        <v>17</v>
      </c>
      <c r="C372" s="49" t="s">
        <v>1154</v>
      </c>
      <c r="D372" s="54" t="s">
        <v>12</v>
      </c>
      <c r="E372" s="54">
        <v>1</v>
      </c>
      <c r="F372" s="47">
        <v>14</v>
      </c>
      <c r="G372" s="49" t="s">
        <v>1155</v>
      </c>
      <c r="H372" s="56">
        <v>44326.3833333333</v>
      </c>
      <c r="I372" s="56">
        <v>44326.4006944444</v>
      </c>
      <c r="J372" s="56">
        <v>44326.8444444444</v>
      </c>
      <c r="K372" s="49"/>
      <c r="L372" s="48" t="s">
        <v>219</v>
      </c>
      <c r="M372" s="70" t="s">
        <v>219</v>
      </c>
      <c r="N372" s="70" t="s">
        <v>219</v>
      </c>
      <c r="O372" s="70" t="s">
        <v>219</v>
      </c>
      <c r="P372" s="71">
        <v>10.6500000011874</v>
      </c>
      <c r="Q372" s="71" t="b">
        <v>0</v>
      </c>
      <c r="R372" s="71">
        <v>10.6500000011874</v>
      </c>
      <c r="S372" s="56">
        <v>44328.9385648148</v>
      </c>
      <c r="T372" s="47"/>
      <c r="U372" s="78" t="b">
        <f ca="1" t="shared" si="5"/>
        <v>0</v>
      </c>
    </row>
    <row r="373" ht="13.5" customHeight="1" spans="1:21">
      <c r="A373" s="54" t="s">
        <v>58</v>
      </c>
      <c r="B373" s="54" t="s">
        <v>16</v>
      </c>
      <c r="C373" s="49" t="s">
        <v>1156</v>
      </c>
      <c r="D373" s="54" t="s">
        <v>12</v>
      </c>
      <c r="E373" s="54"/>
      <c r="F373" s="47">
        <v>19</v>
      </c>
      <c r="G373" s="49" t="s">
        <v>1157</v>
      </c>
      <c r="H373" s="56">
        <v>44326.3958333333</v>
      </c>
      <c r="I373" s="56">
        <v>44326.4118055556</v>
      </c>
      <c r="J373" s="56">
        <v>44326.6458333333</v>
      </c>
      <c r="K373" s="49"/>
      <c r="L373" s="48" t="s">
        <v>1158</v>
      </c>
      <c r="M373" s="70" t="s">
        <v>142</v>
      </c>
      <c r="N373" s="70" t="s">
        <v>131</v>
      </c>
      <c r="O373" s="70" t="s">
        <v>143</v>
      </c>
      <c r="P373" s="71">
        <v>5.61666666471865</v>
      </c>
      <c r="Q373" s="71" t="b">
        <v>0</v>
      </c>
      <c r="R373" s="71">
        <v>5.61666666471865</v>
      </c>
      <c r="S373" s="56">
        <v>44328.9385648148</v>
      </c>
      <c r="T373" s="47"/>
      <c r="U373" s="78" t="b">
        <f ca="1" t="shared" si="5"/>
        <v>0</v>
      </c>
    </row>
    <row r="374" ht="13.5" customHeight="1" spans="1:21">
      <c r="A374" s="54" t="s">
        <v>51</v>
      </c>
      <c r="B374" s="54" t="s">
        <v>17</v>
      </c>
      <c r="C374" s="49" t="s">
        <v>1159</v>
      </c>
      <c r="D374" s="54" t="s">
        <v>12</v>
      </c>
      <c r="E374" s="54">
        <v>1</v>
      </c>
      <c r="F374" s="47">
        <v>101</v>
      </c>
      <c r="G374" s="49" t="s">
        <v>1160</v>
      </c>
      <c r="H374" s="56">
        <v>44326.4145833333</v>
      </c>
      <c r="I374" s="56">
        <v>44326.4270833333</v>
      </c>
      <c r="J374" s="56">
        <v>44326.7805555556</v>
      </c>
      <c r="K374" s="49"/>
      <c r="L374" s="48" t="s">
        <v>1161</v>
      </c>
      <c r="M374" s="70" t="s">
        <v>55</v>
      </c>
      <c r="N374" s="70" t="s">
        <v>91</v>
      </c>
      <c r="O374" s="70" t="s">
        <v>63</v>
      </c>
      <c r="P374" s="71" t="b">
        <v>0</v>
      </c>
      <c r="Q374" s="71">
        <v>8.48333333409391</v>
      </c>
      <c r="R374" s="71">
        <v>8.48333333409391</v>
      </c>
      <c r="S374" s="56">
        <v>44328.9385648148</v>
      </c>
      <c r="T374" s="47"/>
      <c r="U374" s="78" t="b">
        <f ca="1" t="shared" si="5"/>
        <v>0</v>
      </c>
    </row>
    <row r="375" ht="13.5" customHeight="1" spans="1:21">
      <c r="A375" s="54" t="s">
        <v>58</v>
      </c>
      <c r="B375" s="54" t="s">
        <v>20</v>
      </c>
      <c r="C375" s="49" t="s">
        <v>1162</v>
      </c>
      <c r="D375" s="54" t="s">
        <v>12</v>
      </c>
      <c r="E375" s="54"/>
      <c r="F375" s="47">
        <v>14</v>
      </c>
      <c r="G375" s="49" t="s">
        <v>1163</v>
      </c>
      <c r="H375" s="56">
        <v>44326.4214351852</v>
      </c>
      <c r="I375" s="56">
        <v>44326.4349074074</v>
      </c>
      <c r="J375" s="56">
        <v>44326.5958333333</v>
      </c>
      <c r="K375" s="49"/>
      <c r="L375" s="48" t="s">
        <v>1164</v>
      </c>
      <c r="M375" s="70" t="s">
        <v>67</v>
      </c>
      <c r="N375" s="70" t="s">
        <v>119</v>
      </c>
      <c r="O375" s="70" t="s">
        <v>57</v>
      </c>
      <c r="P375" s="71">
        <v>3.86222222156357</v>
      </c>
      <c r="Q375" s="71" t="b">
        <v>0</v>
      </c>
      <c r="R375" s="71">
        <v>3.86222222156357</v>
      </c>
      <c r="S375" s="56">
        <v>44328.9703240741</v>
      </c>
      <c r="T375" s="47"/>
      <c r="U375" s="78" t="b">
        <f ca="1" t="shared" si="5"/>
        <v>0</v>
      </c>
    </row>
    <row r="376" ht="13.5" customHeight="1" spans="1:21">
      <c r="A376" s="54" t="s">
        <v>58</v>
      </c>
      <c r="B376" s="54" t="s">
        <v>17</v>
      </c>
      <c r="C376" s="49" t="s">
        <v>1165</v>
      </c>
      <c r="D376" s="54" t="s">
        <v>12</v>
      </c>
      <c r="E376" s="54"/>
      <c r="F376" s="47">
        <v>4</v>
      </c>
      <c r="G376" s="49" t="s">
        <v>1166</v>
      </c>
      <c r="H376" s="56">
        <v>44326.4298611111</v>
      </c>
      <c r="I376" s="56">
        <v>44326.44375</v>
      </c>
      <c r="J376" s="56">
        <v>44326.8465277778</v>
      </c>
      <c r="K376" s="49"/>
      <c r="L376" s="48" t="s">
        <v>219</v>
      </c>
      <c r="M376" s="70" t="s">
        <v>219</v>
      </c>
      <c r="N376" s="70" t="s">
        <v>219</v>
      </c>
      <c r="O376" s="70" t="s">
        <v>219</v>
      </c>
      <c r="P376" s="71">
        <v>9.66666666674428</v>
      </c>
      <c r="Q376" s="71" t="b">
        <v>0</v>
      </c>
      <c r="R376" s="71">
        <v>9.66666666674428</v>
      </c>
      <c r="S376" s="56">
        <v>44328.9703240741</v>
      </c>
      <c r="T376" s="47" t="s">
        <v>383</v>
      </c>
      <c r="U376" s="78" t="b">
        <f ca="1" t="shared" si="5"/>
        <v>0</v>
      </c>
    </row>
    <row r="377" ht="13.5" customHeight="1" spans="1:21">
      <c r="A377" s="54" t="s">
        <v>51</v>
      </c>
      <c r="B377" s="54" t="s">
        <v>21</v>
      </c>
      <c r="C377" s="49" t="s">
        <v>1167</v>
      </c>
      <c r="D377" s="54" t="s">
        <v>12</v>
      </c>
      <c r="E377" s="54"/>
      <c r="F377" s="47">
        <v>149</v>
      </c>
      <c r="G377" s="49" t="s">
        <v>1168</v>
      </c>
      <c r="H377" s="56">
        <v>44326.4618055556</v>
      </c>
      <c r="I377" s="56">
        <v>44326.4701388889</v>
      </c>
      <c r="J377" s="56">
        <v>44326.7159722222</v>
      </c>
      <c r="K377" s="49"/>
      <c r="L377" s="48" t="s">
        <v>1169</v>
      </c>
      <c r="M377" s="70" t="s">
        <v>55</v>
      </c>
      <c r="N377" s="70" t="s">
        <v>86</v>
      </c>
      <c r="O377" s="70" t="s">
        <v>63</v>
      </c>
      <c r="P377" s="71" t="b">
        <v>0</v>
      </c>
      <c r="Q377" s="71">
        <v>5.89999999967404</v>
      </c>
      <c r="R377" s="71">
        <v>5.89999999967404</v>
      </c>
      <c r="S377" s="56">
        <v>44328.9703240741</v>
      </c>
      <c r="T377" s="47" t="s">
        <v>383</v>
      </c>
      <c r="U377" s="78" t="b">
        <f ca="1" t="shared" si="5"/>
        <v>0</v>
      </c>
    </row>
    <row r="378" ht="13.5" customHeight="1" spans="1:21">
      <c r="A378" s="54" t="s">
        <v>58</v>
      </c>
      <c r="B378" s="54" t="s">
        <v>17</v>
      </c>
      <c r="C378" s="49" t="s">
        <v>1170</v>
      </c>
      <c r="D378" s="54" t="s">
        <v>12</v>
      </c>
      <c r="E378" s="54"/>
      <c r="F378" s="47">
        <v>11</v>
      </c>
      <c r="G378" s="49" t="s">
        <v>1171</v>
      </c>
      <c r="H378" s="56">
        <v>44326.4645833333</v>
      </c>
      <c r="I378" s="56">
        <v>44326.4798611111</v>
      </c>
      <c r="J378" s="56">
        <v>44326.8451388889</v>
      </c>
      <c r="K378" s="49"/>
      <c r="L378" s="48" t="s">
        <v>218</v>
      </c>
      <c r="M378" s="70" t="s">
        <v>219</v>
      </c>
      <c r="N378" s="70" t="s">
        <v>219</v>
      </c>
      <c r="O378" s="70" t="s">
        <v>219</v>
      </c>
      <c r="P378" s="71">
        <v>8.76666666695382</v>
      </c>
      <c r="Q378" s="71" t="b">
        <v>0</v>
      </c>
      <c r="R378" s="71">
        <v>8.76666666695382</v>
      </c>
      <c r="S378" s="56">
        <v>44328.9703240741</v>
      </c>
      <c r="T378" s="47"/>
      <c r="U378" s="78" t="b">
        <f ca="1" t="shared" si="5"/>
        <v>0</v>
      </c>
    </row>
    <row r="379" ht="13.5" customHeight="1" spans="1:21">
      <c r="A379" s="54" t="s">
        <v>51</v>
      </c>
      <c r="B379" s="54" t="s">
        <v>16</v>
      </c>
      <c r="C379" s="49" t="s">
        <v>1172</v>
      </c>
      <c r="D379" s="54" t="s">
        <v>11</v>
      </c>
      <c r="E379" s="54"/>
      <c r="F379" s="47">
        <v>133</v>
      </c>
      <c r="G379" s="49" t="s">
        <v>1173</v>
      </c>
      <c r="H379" s="56">
        <v>44326.4784722222</v>
      </c>
      <c r="I379" s="56">
        <v>44326.4930555556</v>
      </c>
      <c r="J379" s="56">
        <v>44326.7006944444</v>
      </c>
      <c r="K379" s="49"/>
      <c r="L379" s="48" t="s">
        <v>1174</v>
      </c>
      <c r="M379" s="70" t="s">
        <v>55</v>
      </c>
      <c r="N379" s="70" t="s">
        <v>68</v>
      </c>
      <c r="O379" s="70" t="s">
        <v>63</v>
      </c>
      <c r="P379" s="71" t="b">
        <v>0</v>
      </c>
      <c r="Q379" s="71">
        <v>4.98333333124174</v>
      </c>
      <c r="R379" s="71">
        <v>4.98333333124174</v>
      </c>
      <c r="S379" s="56">
        <v>44327.9703240741</v>
      </c>
      <c r="T379" s="47"/>
      <c r="U379" s="78" t="b">
        <f ca="1" t="shared" si="5"/>
        <v>0</v>
      </c>
    </row>
    <row r="380" ht="13.5" customHeight="1" spans="1:21">
      <c r="A380" s="54" t="s">
        <v>58</v>
      </c>
      <c r="B380" s="54" t="s">
        <v>16</v>
      </c>
      <c r="C380" s="49" t="s">
        <v>944</v>
      </c>
      <c r="D380" s="54" t="s">
        <v>12</v>
      </c>
      <c r="E380" s="54"/>
      <c r="F380" s="47">
        <v>18</v>
      </c>
      <c r="G380" s="49" t="s">
        <v>1175</v>
      </c>
      <c r="H380" s="56">
        <v>44326.4923611111</v>
      </c>
      <c r="I380" s="56">
        <v>44326.5361111111</v>
      </c>
      <c r="J380" s="56">
        <v>44326.6209953704</v>
      </c>
      <c r="K380" s="49"/>
      <c r="L380" s="48" t="s">
        <v>1176</v>
      </c>
      <c r="M380" s="70" t="s">
        <v>113</v>
      </c>
      <c r="N380" s="70" t="s">
        <v>131</v>
      </c>
      <c r="O380" s="70" t="s">
        <v>57</v>
      </c>
      <c r="P380" s="71">
        <v>2.03722222329816</v>
      </c>
      <c r="Q380" s="71" t="b">
        <v>0</v>
      </c>
      <c r="R380" s="71">
        <v>2.03722222329816</v>
      </c>
      <c r="S380" s="56">
        <v>44328.9703240741</v>
      </c>
      <c r="T380" s="47"/>
      <c r="U380" s="78" t="b">
        <f ca="1" t="shared" si="5"/>
        <v>0</v>
      </c>
    </row>
    <row r="381" ht="13.5" customHeight="1" spans="1:21">
      <c r="A381" s="54" t="s">
        <v>58</v>
      </c>
      <c r="B381" s="54" t="s">
        <v>19</v>
      </c>
      <c r="C381" s="49" t="s">
        <v>1177</v>
      </c>
      <c r="D381" s="54" t="s">
        <v>11</v>
      </c>
      <c r="E381" s="54"/>
      <c r="F381" s="47">
        <v>14</v>
      </c>
      <c r="G381" s="49" t="s">
        <v>1178</v>
      </c>
      <c r="H381" s="56">
        <v>44326.5361111111</v>
      </c>
      <c r="I381" s="56">
        <v>44326.5611111111</v>
      </c>
      <c r="J381" s="56">
        <v>44326.7444444444</v>
      </c>
      <c r="K381" s="49"/>
      <c r="L381" s="48" t="s">
        <v>1179</v>
      </c>
      <c r="M381" s="70" t="s">
        <v>67</v>
      </c>
      <c r="N381" s="70" t="s">
        <v>323</v>
      </c>
      <c r="O381" s="70" t="s">
        <v>582</v>
      </c>
      <c r="P381" s="71">
        <v>4.40000000019791</v>
      </c>
      <c r="Q381" s="71" t="b">
        <v>0</v>
      </c>
      <c r="R381" s="71">
        <v>4.40000000019791</v>
      </c>
      <c r="S381" s="56">
        <v>44327.9703240741</v>
      </c>
      <c r="T381" s="47"/>
      <c r="U381" s="78" t="b">
        <f ca="1" t="shared" si="5"/>
        <v>0</v>
      </c>
    </row>
    <row r="382" ht="13.5" customHeight="1" spans="1:21">
      <c r="A382" s="54" t="s">
        <v>58</v>
      </c>
      <c r="B382" s="54" t="s">
        <v>19</v>
      </c>
      <c r="C382" s="49" t="s">
        <v>1180</v>
      </c>
      <c r="D382" s="54" t="s">
        <v>11</v>
      </c>
      <c r="E382" s="54"/>
      <c r="F382" s="47">
        <v>47</v>
      </c>
      <c r="G382" s="49" t="s">
        <v>1181</v>
      </c>
      <c r="H382" s="56">
        <v>44326.5361111111</v>
      </c>
      <c r="I382" s="56">
        <v>44326.5645833333</v>
      </c>
      <c r="J382" s="56">
        <v>44326.6965277778</v>
      </c>
      <c r="K382" s="49"/>
      <c r="L382" s="48" t="s">
        <v>1182</v>
      </c>
      <c r="M382" s="70" t="s">
        <v>67</v>
      </c>
      <c r="N382" s="70" t="s">
        <v>86</v>
      </c>
      <c r="O382" s="70" t="s">
        <v>57</v>
      </c>
      <c r="P382" s="71">
        <v>3.16666666808305</v>
      </c>
      <c r="Q382" s="71" t="b">
        <v>0</v>
      </c>
      <c r="R382" s="71">
        <v>3.16666666808305</v>
      </c>
      <c r="S382" s="56">
        <v>44327.9703240741</v>
      </c>
      <c r="T382" s="47"/>
      <c r="U382" s="78" t="b">
        <f ca="1" t="shared" si="5"/>
        <v>0</v>
      </c>
    </row>
    <row r="383" ht="13.5" customHeight="1" spans="1:21">
      <c r="A383" s="54" t="s">
        <v>58</v>
      </c>
      <c r="B383" s="54" t="s">
        <v>17</v>
      </c>
      <c r="C383" s="49" t="s">
        <v>1183</v>
      </c>
      <c r="D383" s="54" t="s">
        <v>12</v>
      </c>
      <c r="E383" s="54"/>
      <c r="F383" s="47">
        <v>20</v>
      </c>
      <c r="G383" s="49" t="s">
        <v>1184</v>
      </c>
      <c r="H383" s="56">
        <v>44326.5368055556</v>
      </c>
      <c r="I383" s="56">
        <v>44326.5805555556</v>
      </c>
      <c r="J383" s="56">
        <v>44326.8409722222</v>
      </c>
      <c r="K383" s="49"/>
      <c r="L383" s="48" t="s">
        <v>218</v>
      </c>
      <c r="M383" s="70" t="s">
        <v>219</v>
      </c>
      <c r="N383" s="70" t="s">
        <v>219</v>
      </c>
      <c r="O383" s="70" t="s">
        <v>219</v>
      </c>
      <c r="P383" s="71">
        <v>6.24999999889405</v>
      </c>
      <c r="Q383" s="71" t="b">
        <v>0</v>
      </c>
      <c r="R383" s="71">
        <v>6.24999999889405</v>
      </c>
      <c r="S383" s="56">
        <v>44328.9703240741</v>
      </c>
      <c r="T383" s="47" t="s">
        <v>383</v>
      </c>
      <c r="U383" s="78" t="b">
        <f ca="1" t="shared" si="5"/>
        <v>0</v>
      </c>
    </row>
    <row r="384" ht="13.5" customHeight="1" spans="1:21">
      <c r="A384" s="54" t="s">
        <v>58</v>
      </c>
      <c r="B384" s="54" t="s">
        <v>21</v>
      </c>
      <c r="C384" s="49" t="s">
        <v>1185</v>
      </c>
      <c r="D384" s="54" t="s">
        <v>12</v>
      </c>
      <c r="E384" s="54"/>
      <c r="F384" s="47">
        <v>3</v>
      </c>
      <c r="G384" s="49" t="s">
        <v>1186</v>
      </c>
      <c r="H384" s="56">
        <v>44326.5527777778</v>
      </c>
      <c r="I384" s="56">
        <v>44326.5909722222</v>
      </c>
      <c r="J384" s="56">
        <v>44326.6604166667</v>
      </c>
      <c r="K384" s="49"/>
      <c r="L384" s="48" t="s">
        <v>1187</v>
      </c>
      <c r="M384" s="70" t="s">
        <v>67</v>
      </c>
      <c r="N384" s="70" t="s">
        <v>56</v>
      </c>
      <c r="O384" s="70" t="s">
        <v>57</v>
      </c>
      <c r="P384" s="71">
        <v>1.66666666808305</v>
      </c>
      <c r="Q384" s="71" t="b">
        <v>0</v>
      </c>
      <c r="R384" s="71">
        <v>1.66666666808305</v>
      </c>
      <c r="S384" s="56">
        <v>44328.9703240741</v>
      </c>
      <c r="T384" s="47"/>
      <c r="U384" s="78" t="b">
        <f ca="1" t="shared" si="5"/>
        <v>0</v>
      </c>
    </row>
    <row r="385" ht="13.5" customHeight="1" spans="1:21">
      <c r="A385" s="54" t="s">
        <v>58</v>
      </c>
      <c r="B385" s="54" t="s">
        <v>16</v>
      </c>
      <c r="C385" s="49" t="s">
        <v>1188</v>
      </c>
      <c r="D385" s="54" t="s">
        <v>11</v>
      </c>
      <c r="E385" s="54"/>
      <c r="F385" s="47">
        <v>12</v>
      </c>
      <c r="G385" s="49" t="s">
        <v>1189</v>
      </c>
      <c r="H385" s="56">
        <v>44326.5979166667</v>
      </c>
      <c r="I385" s="56">
        <v>44326.6284722222</v>
      </c>
      <c r="J385" s="56">
        <v>44326.6923611111</v>
      </c>
      <c r="K385" s="49"/>
      <c r="L385" s="48" t="s">
        <v>1190</v>
      </c>
      <c r="M385" s="70" t="s">
        <v>55</v>
      </c>
      <c r="N385" s="70" t="s">
        <v>163</v>
      </c>
      <c r="O385" s="70" t="s">
        <v>532</v>
      </c>
      <c r="P385" s="71">
        <v>1.53333333361661</v>
      </c>
      <c r="Q385" s="71" t="b">
        <v>0</v>
      </c>
      <c r="R385" s="71">
        <v>1.53333333361661</v>
      </c>
      <c r="S385" s="56">
        <v>44327.9936689815</v>
      </c>
      <c r="T385" s="47"/>
      <c r="U385" s="78" t="b">
        <f ca="1" t="shared" si="5"/>
        <v>0</v>
      </c>
    </row>
    <row r="386" ht="13.5" customHeight="1" spans="1:21">
      <c r="A386" s="54" t="s">
        <v>58</v>
      </c>
      <c r="B386" s="54" t="s">
        <v>16</v>
      </c>
      <c r="C386" s="49" t="s">
        <v>1191</v>
      </c>
      <c r="D386" s="54" t="s">
        <v>11</v>
      </c>
      <c r="E386" s="54"/>
      <c r="F386" s="47">
        <v>34</v>
      </c>
      <c r="G386" s="49" t="s">
        <v>1192</v>
      </c>
      <c r="H386" s="56">
        <v>44326.6013888889</v>
      </c>
      <c r="I386" s="56">
        <v>44326.6333333333</v>
      </c>
      <c r="J386" s="56">
        <v>44326.8201388889</v>
      </c>
      <c r="K386" s="49"/>
      <c r="L386" s="48" t="s">
        <v>1193</v>
      </c>
      <c r="M386" s="70" t="s">
        <v>67</v>
      </c>
      <c r="N386" s="70" t="s">
        <v>163</v>
      </c>
      <c r="O386" s="70" t="s">
        <v>57</v>
      </c>
      <c r="P386" s="71">
        <v>4.48333333415212</v>
      </c>
      <c r="Q386" s="71" t="b">
        <v>0</v>
      </c>
      <c r="R386" s="71">
        <v>4.48333333415212</v>
      </c>
      <c r="S386" s="56">
        <v>44327.9936689815</v>
      </c>
      <c r="T386" s="47"/>
      <c r="U386" s="78" t="b">
        <f ca="1" t="shared" ref="U386:U391" si="6">IF(J386="未恢复",(NOW()-I386)*24)</f>
        <v>0</v>
      </c>
    </row>
    <row r="387" ht="13.5" customHeight="1" spans="1:21">
      <c r="A387" s="54" t="s">
        <v>58</v>
      </c>
      <c r="B387" s="54" t="s">
        <v>19</v>
      </c>
      <c r="C387" s="49" t="s">
        <v>1194</v>
      </c>
      <c r="D387" s="54" t="s">
        <v>12</v>
      </c>
      <c r="E387" s="54"/>
      <c r="F387" s="47">
        <v>21</v>
      </c>
      <c r="G387" s="49" t="s">
        <v>1195</v>
      </c>
      <c r="H387" s="56">
        <v>44326.6147106482</v>
      </c>
      <c r="I387" s="56">
        <v>44326.6473842593</v>
      </c>
      <c r="J387" s="56">
        <v>44326.7076388889</v>
      </c>
      <c r="K387" s="49"/>
      <c r="L387" s="48" t="s">
        <v>1196</v>
      </c>
      <c r="M387" s="70" t="s">
        <v>67</v>
      </c>
      <c r="N387" s="70" t="s">
        <v>72</v>
      </c>
      <c r="O387" s="70" t="s">
        <v>57</v>
      </c>
      <c r="P387" s="71">
        <v>1.44611111056292</v>
      </c>
      <c r="Q387" s="71" t="b">
        <v>0</v>
      </c>
      <c r="R387" s="71">
        <v>1.44611111056292</v>
      </c>
      <c r="T387" s="47"/>
      <c r="U387" s="78" t="b">
        <f ca="1" t="shared" si="6"/>
        <v>0</v>
      </c>
    </row>
    <row r="388" ht="13.5" customHeight="1" spans="1:21">
      <c r="A388" s="54" t="s">
        <v>51</v>
      </c>
      <c r="B388" s="54" t="s">
        <v>18</v>
      </c>
      <c r="C388" s="49" t="s">
        <v>1197</v>
      </c>
      <c r="D388" s="54" t="s">
        <v>12</v>
      </c>
      <c r="E388" s="54"/>
      <c r="F388" s="47">
        <v>43</v>
      </c>
      <c r="G388" s="49" t="s">
        <v>1198</v>
      </c>
      <c r="H388" s="56">
        <v>44326.6423611111</v>
      </c>
      <c r="I388" s="56">
        <v>44326.6618055556</v>
      </c>
      <c r="J388" s="56">
        <v>44326.8138888889</v>
      </c>
      <c r="K388" s="49"/>
      <c r="L388" s="48" t="s">
        <v>218</v>
      </c>
      <c r="M388" s="70" t="s">
        <v>219</v>
      </c>
      <c r="N388" s="70" t="s">
        <v>219</v>
      </c>
      <c r="O388" s="70" t="s">
        <v>219</v>
      </c>
      <c r="P388" s="71" t="b">
        <v>0</v>
      </c>
      <c r="Q388" s="71">
        <v>3.64999999880092</v>
      </c>
      <c r="R388" s="71">
        <v>3.64999999880092</v>
      </c>
      <c r="S388" s="56">
        <v>44328.9875115741</v>
      </c>
      <c r="T388" s="47"/>
      <c r="U388" s="78" t="b">
        <f ca="1" t="shared" si="6"/>
        <v>0</v>
      </c>
    </row>
    <row r="389" s="12" customFormat="1" ht="13.5" customHeight="1" spans="1:21">
      <c r="A389" s="92" t="s">
        <v>58</v>
      </c>
      <c r="B389" s="92" t="s">
        <v>22</v>
      </c>
      <c r="C389" s="12" t="s">
        <v>1199</v>
      </c>
      <c r="D389" s="92" t="s">
        <v>12</v>
      </c>
      <c r="E389" s="92"/>
      <c r="F389" s="93">
        <v>18</v>
      </c>
      <c r="G389" s="12" t="s">
        <v>1200</v>
      </c>
      <c r="H389" s="94">
        <v>44326.6729166667</v>
      </c>
      <c r="I389" s="94">
        <v>44326.6833333333</v>
      </c>
      <c r="J389" s="95">
        <v>44326.8111111111</v>
      </c>
      <c r="L389" s="96" t="s">
        <v>218</v>
      </c>
      <c r="M389" s="97" t="s">
        <v>219</v>
      </c>
      <c r="N389" s="97" t="s">
        <v>219</v>
      </c>
      <c r="O389" s="97" t="s">
        <v>219</v>
      </c>
      <c r="P389" s="98">
        <v>3.06666666758247</v>
      </c>
      <c r="Q389" s="98" t="b">
        <v>0</v>
      </c>
      <c r="R389" s="98">
        <v>3.06666666758247</v>
      </c>
      <c r="S389" s="94">
        <v>44328.9237615741</v>
      </c>
      <c r="T389" s="93"/>
      <c r="U389" s="78" t="b">
        <f ca="1" t="shared" si="6"/>
        <v>0</v>
      </c>
    </row>
    <row r="390" s="12" customFormat="1" ht="13.5" customHeight="1" spans="1:21">
      <c r="A390" s="92" t="s">
        <v>51</v>
      </c>
      <c r="B390" s="92" t="s">
        <v>18</v>
      </c>
      <c r="C390" s="12" t="s">
        <v>1201</v>
      </c>
      <c r="D390" s="92" t="s">
        <v>12</v>
      </c>
      <c r="E390" s="92"/>
      <c r="F390" s="93">
        <v>50</v>
      </c>
      <c r="G390" s="12" t="s">
        <v>1202</v>
      </c>
      <c r="H390" s="94">
        <v>44326.6883449074</v>
      </c>
      <c r="I390" s="94">
        <v>44326.7094212963</v>
      </c>
      <c r="J390" s="95">
        <v>44326.8083333333</v>
      </c>
      <c r="L390" s="96" t="s">
        <v>1203</v>
      </c>
      <c r="M390" s="97" t="s">
        <v>55</v>
      </c>
      <c r="N390" s="97" t="s">
        <v>72</v>
      </c>
      <c r="O390" s="97" t="s">
        <v>63</v>
      </c>
      <c r="P390" s="98" t="b">
        <v>0</v>
      </c>
      <c r="Q390" s="98">
        <v>2.37388888886198</v>
      </c>
      <c r="R390" s="98">
        <v>2.37388888886198</v>
      </c>
      <c r="S390" s="94">
        <v>44328.9552199074</v>
      </c>
      <c r="T390" s="93"/>
      <c r="U390" s="78" t="b">
        <f ca="1" t="shared" si="6"/>
        <v>0</v>
      </c>
    </row>
    <row r="391" s="12" customFormat="1" ht="13.5" customHeight="1" spans="1:22">
      <c r="A391" s="92" t="s">
        <v>58</v>
      </c>
      <c r="B391" s="92" t="s">
        <v>21</v>
      </c>
      <c r="C391" s="12" t="s">
        <v>1204</v>
      </c>
      <c r="D391" s="92" t="s">
        <v>11</v>
      </c>
      <c r="E391" s="92">
        <v>1</v>
      </c>
      <c r="F391" s="93">
        <v>27</v>
      </c>
      <c r="G391" s="12" t="s">
        <v>1205</v>
      </c>
      <c r="H391" s="94">
        <v>44326.6909143518</v>
      </c>
      <c r="I391" s="94">
        <v>44326.7145833333</v>
      </c>
      <c r="J391" s="94">
        <v>44326.7243055556</v>
      </c>
      <c r="L391" s="99" t="s">
        <v>1206</v>
      </c>
      <c r="M391" s="97" t="s">
        <v>90</v>
      </c>
      <c r="N391" s="97" t="s">
        <v>131</v>
      </c>
      <c r="O391" s="97" t="s">
        <v>92</v>
      </c>
      <c r="P391" s="98">
        <v>0.233333333395422</v>
      </c>
      <c r="Q391" s="98" t="b">
        <v>0</v>
      </c>
      <c r="R391" s="98">
        <v>0.233333333395422</v>
      </c>
      <c r="S391" s="94">
        <v>44327.9936689815</v>
      </c>
      <c r="T391" s="102"/>
      <c r="U391" s="78" t="b">
        <f ca="1" t="shared" si="6"/>
        <v>0</v>
      </c>
      <c r="V391" s="103"/>
    </row>
    <row r="392" s="3" customFormat="1" ht="13.5" customHeight="1" spans="1:21">
      <c r="A392" s="20" t="s">
        <v>51</v>
      </c>
      <c r="B392" s="20" t="s">
        <v>20</v>
      </c>
      <c r="C392" s="3" t="s">
        <v>1207</v>
      </c>
      <c r="D392" s="20" t="s">
        <v>12</v>
      </c>
      <c r="E392" s="46"/>
      <c r="F392" s="21">
        <v>37</v>
      </c>
      <c r="G392" s="3" t="s">
        <v>1208</v>
      </c>
      <c r="H392" s="22">
        <v>44322.8127314815</v>
      </c>
      <c r="I392" s="22">
        <v>44325.4020833333</v>
      </c>
      <c r="J392" s="22">
        <v>44327.6015625</v>
      </c>
      <c r="K392" s="46"/>
      <c r="L392" s="34" t="s">
        <v>1209</v>
      </c>
      <c r="M392" s="46" t="s">
        <v>55</v>
      </c>
      <c r="N392" s="46" t="s">
        <v>62</v>
      </c>
      <c r="O392" s="46" t="s">
        <v>63</v>
      </c>
      <c r="P392" s="36" t="b">
        <v>0</v>
      </c>
      <c r="Q392" s="36">
        <v>52.7875000008498</v>
      </c>
      <c r="R392" s="36">
        <v>52.7875000008498</v>
      </c>
      <c r="S392" s="22">
        <v>44328.9630902778</v>
      </c>
      <c r="T392" s="46"/>
      <c r="U392" s="41" t="b">
        <v>0</v>
      </c>
    </row>
    <row r="393" s="3" customFormat="1" ht="13.5" customHeight="1" spans="1:21">
      <c r="A393" s="20" t="s">
        <v>51</v>
      </c>
      <c r="B393" s="20" t="s">
        <v>18</v>
      </c>
      <c r="C393" s="27" t="s">
        <v>1210</v>
      </c>
      <c r="D393" s="20" t="s">
        <v>12</v>
      </c>
      <c r="E393" s="20"/>
      <c r="F393" s="21">
        <v>25</v>
      </c>
      <c r="G393" s="26" t="s">
        <v>1211</v>
      </c>
      <c r="H393" s="22">
        <v>44324.3102546296</v>
      </c>
      <c r="I393" s="22">
        <v>44324.3805555556</v>
      </c>
      <c r="J393" s="22">
        <v>44326.55625</v>
      </c>
      <c r="L393" s="34" t="s">
        <v>1212</v>
      </c>
      <c r="M393" s="20" t="s">
        <v>55</v>
      </c>
      <c r="N393" s="20" t="s">
        <v>62</v>
      </c>
      <c r="O393" s="20" t="s">
        <v>63</v>
      </c>
      <c r="P393" s="36" t="b">
        <v>0</v>
      </c>
      <c r="Q393" s="36">
        <v>52.2166666655685</v>
      </c>
      <c r="R393" s="36">
        <v>52.2166666655685</v>
      </c>
      <c r="S393" s="22">
        <v>44328.9936689815</v>
      </c>
      <c r="T393" s="21" t="s">
        <v>383</v>
      </c>
      <c r="U393" s="41" t="b">
        <v>0</v>
      </c>
    </row>
    <row r="394" s="3" customFormat="1" ht="13.5" customHeight="1" spans="1:21">
      <c r="A394" s="20" t="s">
        <v>51</v>
      </c>
      <c r="B394" s="20" t="s">
        <v>20</v>
      </c>
      <c r="C394" s="3" t="s">
        <v>1213</v>
      </c>
      <c r="D394" s="20" t="s">
        <v>12</v>
      </c>
      <c r="E394" s="20">
        <v>2</v>
      </c>
      <c r="F394" s="21">
        <v>30</v>
      </c>
      <c r="G394" s="3" t="s">
        <v>1214</v>
      </c>
      <c r="H394" s="22">
        <v>44324.7729166667</v>
      </c>
      <c r="I394" s="22">
        <v>44324.7840277778</v>
      </c>
      <c r="J394" s="22">
        <v>44327.5270833333</v>
      </c>
      <c r="K394" s="46"/>
      <c r="L394" s="34" t="s">
        <v>1215</v>
      </c>
      <c r="M394" s="46" t="s">
        <v>55</v>
      </c>
      <c r="N394" s="46" t="s">
        <v>56</v>
      </c>
      <c r="O394" s="46" t="s">
        <v>63</v>
      </c>
      <c r="P394" s="36" t="b">
        <v>0</v>
      </c>
      <c r="Q394" s="36">
        <v>65.8333333327901</v>
      </c>
      <c r="R394" s="36">
        <v>65.8333333327901</v>
      </c>
      <c r="S394" s="22">
        <v>44328.9936689815</v>
      </c>
      <c r="T394" s="21"/>
      <c r="U394" s="41" t="b">
        <v>0</v>
      </c>
    </row>
    <row r="395" s="3" customFormat="1" ht="13.5" customHeight="1" spans="1:21">
      <c r="A395" s="20" t="s">
        <v>58</v>
      </c>
      <c r="B395" s="20" t="s">
        <v>19</v>
      </c>
      <c r="C395" s="3" t="s">
        <v>1216</v>
      </c>
      <c r="D395" s="20" t="s">
        <v>12</v>
      </c>
      <c r="E395" s="20"/>
      <c r="F395" s="21">
        <v>5</v>
      </c>
      <c r="G395" s="26" t="s">
        <v>1217</v>
      </c>
      <c r="H395" s="22">
        <v>44323.6638888889</v>
      </c>
      <c r="I395" s="22">
        <v>44325.4402777778</v>
      </c>
      <c r="J395" s="22">
        <v>44327.8138888889</v>
      </c>
      <c r="K395" s="46"/>
      <c r="L395" s="34" t="s">
        <v>1218</v>
      </c>
      <c r="M395" s="20" t="s">
        <v>219</v>
      </c>
      <c r="N395" s="20" t="s">
        <v>219</v>
      </c>
      <c r="O395" s="20" t="s">
        <v>219</v>
      </c>
      <c r="P395" s="36">
        <v>56.9666666660341</v>
      </c>
      <c r="Q395" s="36" t="b">
        <v>0</v>
      </c>
      <c r="R395" s="36">
        <v>56.9666666660341</v>
      </c>
      <c r="S395" s="42"/>
      <c r="T395" s="21"/>
      <c r="U395" s="41" t="b">
        <v>0</v>
      </c>
    </row>
    <row r="396" s="3" customFormat="1" ht="13.5" customHeight="1" spans="1:21">
      <c r="A396" s="20" t="s">
        <v>58</v>
      </c>
      <c r="B396" s="20" t="s">
        <v>21</v>
      </c>
      <c r="C396" s="3" t="s">
        <v>1219</v>
      </c>
      <c r="D396" s="20" t="s">
        <v>12</v>
      </c>
      <c r="E396" s="20">
        <v>3</v>
      </c>
      <c r="F396" s="21">
        <v>13</v>
      </c>
      <c r="G396" s="26" t="s">
        <v>1220</v>
      </c>
      <c r="H396" s="22">
        <v>44322.4236111111</v>
      </c>
      <c r="I396" s="22">
        <v>44325.4444444444</v>
      </c>
      <c r="J396" s="22">
        <v>44326.6889583333</v>
      </c>
      <c r="K396" s="46"/>
      <c r="L396" s="34" t="s">
        <v>1221</v>
      </c>
      <c r="M396" s="20" t="s">
        <v>55</v>
      </c>
      <c r="N396" s="20" t="s">
        <v>62</v>
      </c>
      <c r="O396" s="20" t="s">
        <v>63</v>
      </c>
      <c r="P396" s="36">
        <v>29.8683333343361</v>
      </c>
      <c r="Q396" s="36" t="b">
        <v>0</v>
      </c>
      <c r="R396" s="36">
        <v>29.8683333343361</v>
      </c>
      <c r="S396" s="22">
        <v>44327.9673726852</v>
      </c>
      <c r="T396" s="21"/>
      <c r="U396" s="41" t="b">
        <v>0</v>
      </c>
    </row>
    <row r="397" s="3" customFormat="1" ht="13.5" customHeight="1" spans="1:21">
      <c r="A397" s="20" t="s">
        <v>51</v>
      </c>
      <c r="B397" s="20" t="s">
        <v>18</v>
      </c>
      <c r="C397" s="27" t="s">
        <v>1222</v>
      </c>
      <c r="D397" s="20" t="s">
        <v>12</v>
      </c>
      <c r="E397" s="20">
        <v>1</v>
      </c>
      <c r="F397" s="21">
        <v>30</v>
      </c>
      <c r="G397" s="3" t="s">
        <v>1223</v>
      </c>
      <c r="H397" s="22">
        <v>44325.0333449074</v>
      </c>
      <c r="I397" s="22">
        <v>44325.6986111111</v>
      </c>
      <c r="J397" s="22">
        <v>44327.5569444444</v>
      </c>
      <c r="K397" s="46"/>
      <c r="L397" s="34" t="s">
        <v>1224</v>
      </c>
      <c r="M397" s="20" t="s">
        <v>55</v>
      </c>
      <c r="N397" s="20" t="s">
        <v>163</v>
      </c>
      <c r="O397" s="20" t="s">
        <v>63</v>
      </c>
      <c r="P397" s="36" t="b">
        <v>0</v>
      </c>
      <c r="Q397" s="36">
        <v>44.6000000002678</v>
      </c>
      <c r="R397" s="36">
        <v>44.6000000002678</v>
      </c>
      <c r="S397" s="22">
        <v>44327.9871180556</v>
      </c>
      <c r="T397" s="21"/>
      <c r="U397" s="41" t="b">
        <v>0</v>
      </c>
    </row>
    <row r="398" s="3" customFormat="1" ht="13.5" customHeight="1" spans="1:21">
      <c r="A398" s="20" t="s">
        <v>58</v>
      </c>
      <c r="B398" s="20" t="s">
        <v>21</v>
      </c>
      <c r="C398" s="3" t="s">
        <v>1225</v>
      </c>
      <c r="D398" s="20" t="s">
        <v>11</v>
      </c>
      <c r="E398" s="20"/>
      <c r="F398" s="21">
        <v>8</v>
      </c>
      <c r="G398" s="26" t="s">
        <v>1226</v>
      </c>
      <c r="H398" s="22">
        <v>44325.5138888889</v>
      </c>
      <c r="I398" s="22">
        <v>44325.7444444444</v>
      </c>
      <c r="J398" s="22">
        <v>44327.5381944444</v>
      </c>
      <c r="K398" s="46"/>
      <c r="L398" s="34" t="s">
        <v>1227</v>
      </c>
      <c r="M398" s="20" t="s">
        <v>67</v>
      </c>
      <c r="N398" s="20" t="s">
        <v>119</v>
      </c>
      <c r="O398" s="20" t="s">
        <v>57</v>
      </c>
      <c r="P398" s="36">
        <v>43.0500000011525</v>
      </c>
      <c r="Q398" s="36" t="b">
        <v>0</v>
      </c>
      <c r="R398" s="36">
        <v>43.0500000011525</v>
      </c>
      <c r="S398" s="22">
        <v>44328.9871180556</v>
      </c>
      <c r="T398" s="21"/>
      <c r="U398" s="41" t="b">
        <v>0</v>
      </c>
    </row>
    <row r="399" s="3" customFormat="1" ht="13.5" customHeight="1" spans="1:21">
      <c r="A399" s="20" t="s">
        <v>58</v>
      </c>
      <c r="B399" s="20" t="s">
        <v>19</v>
      </c>
      <c r="C399" s="3" t="s">
        <v>1228</v>
      </c>
      <c r="D399" s="20" t="s">
        <v>11</v>
      </c>
      <c r="E399" s="20">
        <v>1</v>
      </c>
      <c r="F399" s="21">
        <v>5</v>
      </c>
      <c r="G399" s="26" t="s">
        <v>1229</v>
      </c>
      <c r="H399" s="22">
        <v>44323.8256944444</v>
      </c>
      <c r="I399" s="22">
        <v>44325.8618055556</v>
      </c>
      <c r="J399" s="22">
        <v>44327.5118055556</v>
      </c>
      <c r="K399" s="46"/>
      <c r="L399" s="34" t="s">
        <v>1230</v>
      </c>
      <c r="M399" s="20" t="s">
        <v>55</v>
      </c>
      <c r="N399" s="20" t="s">
        <v>163</v>
      </c>
      <c r="O399" s="20" t="s">
        <v>63</v>
      </c>
      <c r="P399" s="36">
        <v>39.5999999989872</v>
      </c>
      <c r="Q399" s="36" t="b">
        <v>0</v>
      </c>
      <c r="R399" s="36">
        <v>39.5999999989872</v>
      </c>
      <c r="S399" s="22">
        <v>44328.9800115741</v>
      </c>
      <c r="T399" s="21"/>
      <c r="U399" s="41" t="b">
        <v>0</v>
      </c>
    </row>
    <row r="400" s="3" customFormat="1" ht="13.5" customHeight="1" spans="1:21">
      <c r="A400" s="20" t="s">
        <v>51</v>
      </c>
      <c r="B400" s="20" t="s">
        <v>20</v>
      </c>
      <c r="C400" s="3" t="s">
        <v>1231</v>
      </c>
      <c r="D400" s="20" t="s">
        <v>12</v>
      </c>
      <c r="E400" s="20"/>
      <c r="F400" s="21">
        <v>3</v>
      </c>
      <c r="G400" s="3" t="s">
        <v>1232</v>
      </c>
      <c r="H400" s="22">
        <v>44326.2979976852</v>
      </c>
      <c r="I400" s="22">
        <v>44326.375</v>
      </c>
      <c r="J400" s="22">
        <v>44327.8354166667</v>
      </c>
      <c r="K400" s="46"/>
      <c r="L400" s="34" t="s">
        <v>1233</v>
      </c>
      <c r="M400" s="20" t="s">
        <v>219</v>
      </c>
      <c r="N400" s="20" t="s">
        <v>219</v>
      </c>
      <c r="O400" s="20" t="s">
        <v>219</v>
      </c>
      <c r="P400" s="36" t="b">
        <v>0</v>
      </c>
      <c r="Q400" s="36">
        <v>35.0500000000466</v>
      </c>
      <c r="R400" s="36">
        <v>35.0500000000466</v>
      </c>
      <c r="S400" s="22">
        <v>44328.9630902778</v>
      </c>
      <c r="T400" s="21" t="s">
        <v>383</v>
      </c>
      <c r="U400" s="41" t="b">
        <v>0</v>
      </c>
    </row>
    <row r="401" s="3" customFormat="1" ht="13.5" customHeight="1" spans="1:21">
      <c r="A401" s="20" t="s">
        <v>51</v>
      </c>
      <c r="B401" s="20" t="s">
        <v>16</v>
      </c>
      <c r="C401" s="3" t="s">
        <v>1234</v>
      </c>
      <c r="D401" s="20" t="s">
        <v>12</v>
      </c>
      <c r="E401" s="20"/>
      <c r="F401" s="21">
        <v>37</v>
      </c>
      <c r="G401" s="3" t="s">
        <v>1235</v>
      </c>
      <c r="H401" s="22">
        <v>44326.3044791667</v>
      </c>
      <c r="I401" s="22">
        <v>44326.3773032407</v>
      </c>
      <c r="J401" s="22">
        <v>44327.4631944444</v>
      </c>
      <c r="K401" s="46"/>
      <c r="L401" s="34" t="s">
        <v>1236</v>
      </c>
      <c r="M401" s="20" t="s">
        <v>90</v>
      </c>
      <c r="N401" s="20" t="s">
        <v>72</v>
      </c>
      <c r="O401" s="20" t="s">
        <v>63</v>
      </c>
      <c r="P401" s="36" t="b">
        <v>0</v>
      </c>
      <c r="Q401" s="36">
        <v>26.0613888898515</v>
      </c>
      <c r="R401" s="36">
        <v>26.0613888898515</v>
      </c>
      <c r="S401" s="22">
        <v>44327.9966087963</v>
      </c>
      <c r="T401" s="21"/>
      <c r="U401" s="41" t="b">
        <v>0</v>
      </c>
    </row>
    <row r="402" s="3" customFormat="1" ht="13.5" customHeight="1" spans="1:21">
      <c r="A402" s="20" t="s">
        <v>58</v>
      </c>
      <c r="B402" s="20" t="s">
        <v>17</v>
      </c>
      <c r="C402" s="3" t="s">
        <v>1237</v>
      </c>
      <c r="D402" s="20" t="s">
        <v>11</v>
      </c>
      <c r="E402" s="20"/>
      <c r="F402" s="21">
        <v>13</v>
      </c>
      <c r="G402" s="3" t="s">
        <v>1238</v>
      </c>
      <c r="H402" s="22">
        <v>44326.4172106481</v>
      </c>
      <c r="I402" s="22">
        <v>44326.43125</v>
      </c>
      <c r="J402" s="22">
        <v>44327.7479166667</v>
      </c>
      <c r="K402" s="46"/>
      <c r="L402" s="34" t="s">
        <v>1239</v>
      </c>
      <c r="M402" s="20" t="s">
        <v>55</v>
      </c>
      <c r="N402" s="20" t="s">
        <v>323</v>
      </c>
      <c r="O402" s="20" t="s">
        <v>63</v>
      </c>
      <c r="P402" s="36">
        <v>31.5999999999767</v>
      </c>
      <c r="Q402" s="36" t="b">
        <v>0</v>
      </c>
      <c r="R402" s="36">
        <v>31.5999999999767</v>
      </c>
      <c r="S402" s="22">
        <v>44329.9583333333</v>
      </c>
      <c r="T402" s="21"/>
      <c r="U402" s="41" t="b">
        <v>0</v>
      </c>
    </row>
    <row r="403" s="3" customFormat="1" ht="13.5" customHeight="1" spans="1:21">
      <c r="A403" s="20" t="s">
        <v>58</v>
      </c>
      <c r="B403" s="20" t="s">
        <v>20</v>
      </c>
      <c r="C403" s="3" t="s">
        <v>1240</v>
      </c>
      <c r="D403" s="20" t="s">
        <v>12</v>
      </c>
      <c r="E403" s="20"/>
      <c r="F403" s="21">
        <v>19</v>
      </c>
      <c r="G403" s="3" t="s">
        <v>1241</v>
      </c>
      <c r="H403" s="22">
        <v>44326.5118055556</v>
      </c>
      <c r="I403" s="22">
        <v>44326.5486111111</v>
      </c>
      <c r="J403" s="22">
        <v>44327.4979166667</v>
      </c>
      <c r="L403" s="34" t="s">
        <v>1242</v>
      </c>
      <c r="M403" s="20" t="s">
        <v>67</v>
      </c>
      <c r="N403" s="20" t="s">
        <v>56</v>
      </c>
      <c r="O403" s="20" t="s">
        <v>582</v>
      </c>
      <c r="P403" s="36">
        <v>22.7833333335584</v>
      </c>
      <c r="Q403" s="36" t="b">
        <v>0</v>
      </c>
      <c r="R403" s="36">
        <v>22.7833333335584</v>
      </c>
      <c r="S403" s="22">
        <v>44328.9703240741</v>
      </c>
      <c r="T403" s="21"/>
      <c r="U403" s="41" t="b">
        <v>0</v>
      </c>
    </row>
    <row r="404" s="3" customFormat="1" ht="13.5" customHeight="1" spans="1:21">
      <c r="A404" s="20" t="s">
        <v>58</v>
      </c>
      <c r="B404" s="20" t="s">
        <v>17</v>
      </c>
      <c r="C404" s="3" t="s">
        <v>1243</v>
      </c>
      <c r="D404" s="20" t="s">
        <v>11</v>
      </c>
      <c r="E404" s="20">
        <v>1</v>
      </c>
      <c r="F404" s="21">
        <v>14</v>
      </c>
      <c r="G404" s="26" t="s">
        <v>1244</v>
      </c>
      <c r="H404" s="22">
        <v>44326.4152777778</v>
      </c>
      <c r="I404" s="22">
        <v>44326.5486111111</v>
      </c>
      <c r="J404" s="22">
        <v>44327.4909722222</v>
      </c>
      <c r="L404" s="34" t="s">
        <v>1245</v>
      </c>
      <c r="M404" s="20" t="s">
        <v>90</v>
      </c>
      <c r="N404" s="20" t="s">
        <v>91</v>
      </c>
      <c r="O404" s="20" t="s">
        <v>92</v>
      </c>
      <c r="P404" s="36">
        <v>22.6166666668723</v>
      </c>
      <c r="Q404" s="36" t="b">
        <v>0</v>
      </c>
      <c r="R404" s="36">
        <v>22.6166666668723</v>
      </c>
      <c r="S404" s="22">
        <v>44327.9703240741</v>
      </c>
      <c r="T404" s="21"/>
      <c r="U404" s="41" t="b">
        <v>0</v>
      </c>
    </row>
    <row r="405" s="3" customFormat="1" ht="13.5" customHeight="1" spans="1:21">
      <c r="A405" s="20" t="s">
        <v>58</v>
      </c>
      <c r="B405" s="20" t="s">
        <v>17</v>
      </c>
      <c r="C405" s="3" t="s">
        <v>1246</v>
      </c>
      <c r="D405" s="20" t="s">
        <v>12</v>
      </c>
      <c r="E405" s="20">
        <v>1</v>
      </c>
      <c r="F405" s="21">
        <v>9</v>
      </c>
      <c r="G405" s="26" t="s">
        <v>1247</v>
      </c>
      <c r="H405" s="22">
        <v>44325.5576388889</v>
      </c>
      <c r="I405" s="22">
        <v>44326.5569444444</v>
      </c>
      <c r="J405" s="22">
        <v>44327.4616666667</v>
      </c>
      <c r="L405" s="34" t="s">
        <v>1248</v>
      </c>
      <c r="M405" s="20" t="s">
        <v>55</v>
      </c>
      <c r="N405" s="20" t="s">
        <v>119</v>
      </c>
      <c r="O405" s="20" t="s">
        <v>147</v>
      </c>
      <c r="P405" s="36">
        <v>21.7133333345409</v>
      </c>
      <c r="Q405" s="36" t="b">
        <v>0</v>
      </c>
      <c r="R405" s="36">
        <v>21.7133333345409</v>
      </c>
      <c r="S405" s="22">
        <v>44328.9703240741</v>
      </c>
      <c r="T405" s="21"/>
      <c r="U405" s="41" t="b">
        <v>0</v>
      </c>
    </row>
    <row r="406" s="3" customFormat="1" ht="13.5" customHeight="1" spans="1:21">
      <c r="A406" s="20" t="s">
        <v>58</v>
      </c>
      <c r="B406" s="20" t="s">
        <v>16</v>
      </c>
      <c r="C406" s="3" t="s">
        <v>1249</v>
      </c>
      <c r="D406" s="20" t="s">
        <v>11</v>
      </c>
      <c r="E406" s="20"/>
      <c r="F406" s="21">
        <v>8</v>
      </c>
      <c r="G406" s="3" t="s">
        <v>1250</v>
      </c>
      <c r="H406" s="22">
        <v>44326.5784722222</v>
      </c>
      <c r="I406" s="22">
        <v>44326.5875</v>
      </c>
      <c r="J406" s="22">
        <v>44327.6118055556</v>
      </c>
      <c r="L406" s="34" t="s">
        <v>1251</v>
      </c>
      <c r="M406" s="20" t="s">
        <v>55</v>
      </c>
      <c r="N406" s="20" t="s">
        <v>86</v>
      </c>
      <c r="O406" s="20" t="s">
        <v>63</v>
      </c>
      <c r="P406" s="36">
        <v>24.5833333333139</v>
      </c>
      <c r="Q406" s="36" t="b">
        <v>0</v>
      </c>
      <c r="R406" s="36">
        <v>24.5833333333139</v>
      </c>
      <c r="S406" s="22">
        <v>44327.9703240741</v>
      </c>
      <c r="T406" s="21"/>
      <c r="U406" s="41" t="b">
        <v>0</v>
      </c>
    </row>
    <row r="407" s="3" customFormat="1" ht="13.5" customHeight="1" spans="1:21">
      <c r="A407" s="20" t="s">
        <v>58</v>
      </c>
      <c r="B407" s="20" t="s">
        <v>17</v>
      </c>
      <c r="C407" s="3" t="s">
        <v>1252</v>
      </c>
      <c r="D407" s="20" t="s">
        <v>12</v>
      </c>
      <c r="E407" s="20">
        <v>4</v>
      </c>
      <c r="F407" s="21">
        <v>20</v>
      </c>
      <c r="G407" s="26" t="s">
        <v>1253</v>
      </c>
      <c r="H407" s="22">
        <v>44325.575</v>
      </c>
      <c r="I407" s="22">
        <v>44326.6118055556</v>
      </c>
      <c r="J407" s="22">
        <v>44327.4354166667</v>
      </c>
      <c r="L407" s="34" t="s">
        <v>1254</v>
      </c>
      <c r="M407" s="20" t="s">
        <v>67</v>
      </c>
      <c r="N407" s="20" t="s">
        <v>72</v>
      </c>
      <c r="O407" s="20" t="s">
        <v>57</v>
      </c>
      <c r="P407" s="36">
        <v>19.766666665615</v>
      </c>
      <c r="Q407" s="36" t="b">
        <v>0</v>
      </c>
      <c r="R407" s="36">
        <v>19.766666665615</v>
      </c>
      <c r="S407" s="22">
        <v>44328.9875115741</v>
      </c>
      <c r="T407" s="21"/>
      <c r="U407" s="41" t="b">
        <v>0</v>
      </c>
    </row>
    <row r="408" s="3" customFormat="1" ht="13.5" customHeight="1" spans="1:21">
      <c r="A408" s="20" t="s">
        <v>58</v>
      </c>
      <c r="B408" s="20" t="s">
        <v>21</v>
      </c>
      <c r="C408" s="3" t="s">
        <v>1255</v>
      </c>
      <c r="D408" s="20" t="s">
        <v>12</v>
      </c>
      <c r="E408" s="20">
        <v>1</v>
      </c>
      <c r="F408" s="21">
        <v>6</v>
      </c>
      <c r="G408" s="26" t="s">
        <v>1256</v>
      </c>
      <c r="H408" s="22">
        <v>44324.9868055556</v>
      </c>
      <c r="I408" s="22">
        <v>44326.6222222222</v>
      </c>
      <c r="J408" s="22">
        <v>44327.45</v>
      </c>
      <c r="L408" s="34" t="s">
        <v>1257</v>
      </c>
      <c r="M408" s="20" t="s">
        <v>67</v>
      </c>
      <c r="N408" s="20" t="s">
        <v>119</v>
      </c>
      <c r="O408" s="20" t="s">
        <v>57</v>
      </c>
      <c r="P408" s="36">
        <v>19.8666666671634</v>
      </c>
      <c r="Q408" s="36" t="b">
        <v>0</v>
      </c>
      <c r="R408" s="36">
        <v>19.8666666671634</v>
      </c>
      <c r="S408" s="22">
        <v>44328.9875115741</v>
      </c>
      <c r="T408" s="21"/>
      <c r="U408" s="41" t="b">
        <v>0</v>
      </c>
    </row>
    <row r="409" s="3" customFormat="1" ht="13.5" customHeight="1" spans="1:21">
      <c r="A409" s="20" t="s">
        <v>58</v>
      </c>
      <c r="B409" s="20" t="s">
        <v>20</v>
      </c>
      <c r="C409" s="3" t="s">
        <v>1258</v>
      </c>
      <c r="D409" s="20" t="s">
        <v>12</v>
      </c>
      <c r="E409" s="20">
        <v>1</v>
      </c>
      <c r="F409" s="21">
        <v>16</v>
      </c>
      <c r="G409" s="3" t="s">
        <v>1259</v>
      </c>
      <c r="H409" s="22">
        <v>44326.614525463</v>
      </c>
      <c r="I409" s="22">
        <v>44326.6458333333</v>
      </c>
      <c r="J409" s="22">
        <v>44327.4284722222</v>
      </c>
      <c r="L409" s="34" t="s">
        <v>1260</v>
      </c>
      <c r="M409" s="20" t="s">
        <v>67</v>
      </c>
      <c r="N409" s="20" t="s">
        <v>56</v>
      </c>
      <c r="O409" s="20" t="s">
        <v>57</v>
      </c>
      <c r="P409" s="36">
        <v>18.7833333341405</v>
      </c>
      <c r="Q409" s="36" t="b">
        <v>0</v>
      </c>
      <c r="R409" s="36">
        <v>18.7833333341405</v>
      </c>
      <c r="S409" s="22">
        <v>44329.9875115741</v>
      </c>
      <c r="T409" s="21"/>
      <c r="U409" s="41" t="b">
        <v>0</v>
      </c>
    </row>
    <row r="410" s="3" customFormat="1" ht="13.5" customHeight="1" spans="1:21">
      <c r="A410" s="20" t="s">
        <v>58</v>
      </c>
      <c r="B410" s="20" t="s">
        <v>20</v>
      </c>
      <c r="C410" s="3" t="s">
        <v>1261</v>
      </c>
      <c r="D410" s="20" t="s">
        <v>12</v>
      </c>
      <c r="E410" s="20"/>
      <c r="F410" s="21">
        <v>7</v>
      </c>
      <c r="G410" s="3" t="s">
        <v>1262</v>
      </c>
      <c r="H410" s="22">
        <v>44326.6284722222</v>
      </c>
      <c r="I410" s="22">
        <v>44326.6520833333</v>
      </c>
      <c r="J410" s="22">
        <v>44327.6993055556</v>
      </c>
      <c r="L410" s="34" t="s">
        <v>1263</v>
      </c>
      <c r="M410" s="20" t="s">
        <v>90</v>
      </c>
      <c r="N410" s="20" t="s">
        <v>131</v>
      </c>
      <c r="O410" s="20" t="s">
        <v>109</v>
      </c>
      <c r="P410" s="36">
        <v>25.1333333342336</v>
      </c>
      <c r="Q410" s="36" t="b">
        <v>0</v>
      </c>
      <c r="R410" s="36">
        <v>25.1333333342336</v>
      </c>
      <c r="S410" s="22">
        <v>44328.9875115741</v>
      </c>
      <c r="T410" s="21"/>
      <c r="U410" s="41" t="b">
        <v>0</v>
      </c>
    </row>
    <row r="411" s="3" customFormat="1" ht="13.5" customHeight="1" spans="1:21">
      <c r="A411" s="20" t="s">
        <v>51</v>
      </c>
      <c r="B411" s="20" t="s">
        <v>18</v>
      </c>
      <c r="C411" s="3" t="s">
        <v>1264</v>
      </c>
      <c r="D411" s="20" t="s">
        <v>12</v>
      </c>
      <c r="E411" s="20"/>
      <c r="F411" s="21">
        <v>57</v>
      </c>
      <c r="G411" s="3" t="s">
        <v>1265</v>
      </c>
      <c r="H411" s="22">
        <v>44326.6333333333</v>
      </c>
      <c r="I411" s="22">
        <v>44326.6569444444</v>
      </c>
      <c r="J411" s="22">
        <v>44327.8472222222</v>
      </c>
      <c r="L411" s="34" t="s">
        <v>1266</v>
      </c>
      <c r="M411" s="20"/>
      <c r="N411" s="20"/>
      <c r="O411" s="20"/>
      <c r="P411" s="36" t="b">
        <v>0</v>
      </c>
      <c r="Q411" s="36">
        <v>28.5666666675825</v>
      </c>
      <c r="R411" s="36">
        <v>28.5666666675825</v>
      </c>
      <c r="S411" s="22">
        <v>44328.9875115741</v>
      </c>
      <c r="T411" s="21"/>
      <c r="U411" s="41" t="b">
        <v>0</v>
      </c>
    </row>
    <row r="412" s="3" customFormat="1" ht="13.5" customHeight="1" spans="1:21">
      <c r="A412" s="20" t="s">
        <v>51</v>
      </c>
      <c r="B412" s="20" t="s">
        <v>20</v>
      </c>
      <c r="C412" s="3" t="s">
        <v>1267</v>
      </c>
      <c r="D412" s="20" t="s">
        <v>12</v>
      </c>
      <c r="E412" s="20"/>
      <c r="F412" s="21">
        <v>4</v>
      </c>
      <c r="G412" s="3" t="s">
        <v>1268</v>
      </c>
      <c r="H412" s="22">
        <v>44326.6430555556</v>
      </c>
      <c r="I412" s="22">
        <v>44326.66875</v>
      </c>
      <c r="J412" s="22">
        <v>44327.7673611111</v>
      </c>
      <c r="L412" s="34" t="s">
        <v>1269</v>
      </c>
      <c r="M412" s="20" t="s">
        <v>55</v>
      </c>
      <c r="N412" s="20" t="s">
        <v>56</v>
      </c>
      <c r="O412" s="20" t="s">
        <v>63</v>
      </c>
      <c r="P412" s="36" t="b">
        <v>0</v>
      </c>
      <c r="Q412" s="36">
        <v>26.3666666666977</v>
      </c>
      <c r="R412" s="36">
        <v>26.3666666666977</v>
      </c>
      <c r="S412" s="22">
        <v>44328.9875115741</v>
      </c>
      <c r="T412" s="21"/>
      <c r="U412" s="41" t="b">
        <v>0</v>
      </c>
    </row>
    <row r="413" s="3" customFormat="1" ht="13.5" customHeight="1" spans="1:21">
      <c r="A413" s="20" t="s">
        <v>51</v>
      </c>
      <c r="B413" s="20" t="s">
        <v>19</v>
      </c>
      <c r="C413" s="3" t="s">
        <v>876</v>
      </c>
      <c r="D413" s="20" t="s">
        <v>12</v>
      </c>
      <c r="E413" s="20"/>
      <c r="F413" s="21">
        <v>44</v>
      </c>
      <c r="G413" s="3" t="s">
        <v>877</v>
      </c>
      <c r="H413" s="22">
        <v>44326.6861111111</v>
      </c>
      <c r="I413" s="22">
        <v>44326.7</v>
      </c>
      <c r="J413" s="22">
        <v>44327.6180555556</v>
      </c>
      <c r="L413" s="34" t="s">
        <v>1270</v>
      </c>
      <c r="M413" s="20" t="s">
        <v>55</v>
      </c>
      <c r="N413" s="20" t="s">
        <v>62</v>
      </c>
      <c r="O413" s="20" t="s">
        <v>63</v>
      </c>
      <c r="P413" s="36" t="b">
        <v>0</v>
      </c>
      <c r="Q413" s="36">
        <v>22.0333333333838</v>
      </c>
      <c r="R413" s="36">
        <v>22.0333333333838</v>
      </c>
      <c r="S413" s="22">
        <v>44328.9875115741</v>
      </c>
      <c r="T413" s="21" t="s">
        <v>383</v>
      </c>
      <c r="U413" s="41" t="b">
        <v>0</v>
      </c>
    </row>
    <row r="414" s="3" customFormat="1" ht="13.5" customHeight="1" spans="1:21">
      <c r="A414" s="20" t="s">
        <v>58</v>
      </c>
      <c r="B414" s="20" t="s">
        <v>20</v>
      </c>
      <c r="C414" s="3" t="s">
        <v>1271</v>
      </c>
      <c r="D414" s="20" t="s">
        <v>11</v>
      </c>
      <c r="E414" s="20"/>
      <c r="F414" s="21">
        <v>10</v>
      </c>
      <c r="G414" s="3" t="s">
        <v>1272</v>
      </c>
      <c r="H414" s="22">
        <v>44326.6875</v>
      </c>
      <c r="I414" s="22">
        <v>44326.7034722222</v>
      </c>
      <c r="J414" s="22">
        <v>44327.6726273148</v>
      </c>
      <c r="L414" s="34" t="s">
        <v>1273</v>
      </c>
      <c r="M414" s="20" t="s">
        <v>67</v>
      </c>
      <c r="N414" s="20" t="s">
        <v>119</v>
      </c>
      <c r="O414" s="20" t="s">
        <v>57</v>
      </c>
      <c r="P414" s="36">
        <v>23.2597222227487</v>
      </c>
      <c r="Q414" s="36" t="b">
        <v>0</v>
      </c>
      <c r="R414" s="36">
        <v>23.2597222227487</v>
      </c>
      <c r="S414" s="22">
        <v>44327.9936689815</v>
      </c>
      <c r="T414" s="21"/>
      <c r="U414" s="41" t="b">
        <v>0</v>
      </c>
    </row>
    <row r="415" s="3" customFormat="1" ht="13.5" customHeight="1" spans="1:21">
      <c r="A415" s="20" t="s">
        <v>51</v>
      </c>
      <c r="B415" s="20" t="s">
        <v>18</v>
      </c>
      <c r="C415" s="3" t="s">
        <v>1274</v>
      </c>
      <c r="D415" s="20" t="s">
        <v>12</v>
      </c>
      <c r="E415" s="20"/>
      <c r="F415" s="21">
        <v>45</v>
      </c>
      <c r="G415" s="3" t="s">
        <v>1275</v>
      </c>
      <c r="H415" s="22">
        <v>44326.7652777778</v>
      </c>
      <c r="I415" s="22">
        <v>44326.7881944444</v>
      </c>
      <c r="J415" s="22">
        <v>44327.6166666667</v>
      </c>
      <c r="L415" s="34" t="s">
        <v>1276</v>
      </c>
      <c r="M415" s="20" t="s">
        <v>90</v>
      </c>
      <c r="N415" s="20" t="s">
        <v>163</v>
      </c>
      <c r="O415" s="20" t="s">
        <v>109</v>
      </c>
      <c r="P415" s="36" t="b">
        <v>0</v>
      </c>
      <c r="Q415" s="36">
        <v>19.8833333344082</v>
      </c>
      <c r="R415" s="36">
        <v>19.8833333344082</v>
      </c>
      <c r="S415" s="22">
        <v>44328.9875115741</v>
      </c>
      <c r="T415" s="21"/>
      <c r="U415" s="41" t="b">
        <v>0</v>
      </c>
    </row>
    <row r="416" s="3" customFormat="1" ht="13.5" customHeight="1" spans="1:21">
      <c r="A416" s="20" t="s">
        <v>58</v>
      </c>
      <c r="B416" s="20" t="s">
        <v>16</v>
      </c>
      <c r="C416" s="3" t="s">
        <v>1277</v>
      </c>
      <c r="D416" s="20" t="s">
        <v>11</v>
      </c>
      <c r="E416" s="20"/>
      <c r="F416" s="21">
        <v>3</v>
      </c>
      <c r="G416" s="26" t="s">
        <v>1278</v>
      </c>
      <c r="H416" s="22">
        <v>44322.4791666667</v>
      </c>
      <c r="I416" s="22">
        <v>44326.8375</v>
      </c>
      <c r="J416" s="22">
        <v>44327.6958333333</v>
      </c>
      <c r="L416" s="34" t="s">
        <v>1279</v>
      </c>
      <c r="M416" s="20" t="s">
        <v>142</v>
      </c>
      <c r="N416" s="20" t="s">
        <v>131</v>
      </c>
      <c r="O416" s="20" t="s">
        <v>143</v>
      </c>
      <c r="P416" s="36">
        <v>20.5999999999185</v>
      </c>
      <c r="Q416" s="36" t="b">
        <v>0</v>
      </c>
      <c r="R416" s="36">
        <v>20.5999999999185</v>
      </c>
      <c r="S416" s="22">
        <v>44327.9936689815</v>
      </c>
      <c r="T416" s="21"/>
      <c r="U416" s="41" t="b">
        <v>0</v>
      </c>
    </row>
    <row r="417" s="3" customFormat="1" ht="13.5" customHeight="1" spans="1:21">
      <c r="A417" s="20" t="s">
        <v>58</v>
      </c>
      <c r="B417" s="20" t="s">
        <v>16</v>
      </c>
      <c r="C417" s="3" t="s">
        <v>944</v>
      </c>
      <c r="D417" s="20" t="s">
        <v>12</v>
      </c>
      <c r="E417" s="20">
        <v>1</v>
      </c>
      <c r="F417" s="21">
        <v>17</v>
      </c>
      <c r="G417" s="26" t="s">
        <v>1280</v>
      </c>
      <c r="H417" s="22">
        <v>44326.4923611111</v>
      </c>
      <c r="I417" s="22">
        <v>44326.8604166667</v>
      </c>
      <c r="J417" s="22">
        <v>44327.6118055556</v>
      </c>
      <c r="L417" s="34" t="s">
        <v>1281</v>
      </c>
      <c r="M417" s="20" t="s">
        <v>90</v>
      </c>
      <c r="N417" s="20" t="s">
        <v>119</v>
      </c>
      <c r="O417" s="20" t="s">
        <v>92</v>
      </c>
      <c r="P417" s="36">
        <v>18.0333333325689</v>
      </c>
      <c r="Q417" s="36" t="b">
        <v>0</v>
      </c>
      <c r="R417" s="36">
        <v>18.0333333325689</v>
      </c>
      <c r="S417" s="22">
        <v>44328.9875115741</v>
      </c>
      <c r="T417" s="21"/>
      <c r="U417" s="41" t="b">
        <v>0</v>
      </c>
    </row>
    <row r="418" s="3" customFormat="1" ht="13.5" customHeight="1" spans="1:21">
      <c r="A418" s="20" t="s">
        <v>58</v>
      </c>
      <c r="B418" s="20" t="s">
        <v>21</v>
      </c>
      <c r="C418" s="3" t="s">
        <v>1282</v>
      </c>
      <c r="D418" s="20" t="s">
        <v>12</v>
      </c>
      <c r="E418" s="20"/>
      <c r="F418" s="21">
        <v>2</v>
      </c>
      <c r="G418" s="3" t="s">
        <v>1283</v>
      </c>
      <c r="H418" s="22">
        <v>44326.8584027778</v>
      </c>
      <c r="I418" s="22">
        <v>44326.8694444444</v>
      </c>
      <c r="J418" s="22">
        <v>44327.4152777778</v>
      </c>
      <c r="L418" s="34" t="s">
        <v>1284</v>
      </c>
      <c r="M418" s="20" t="s">
        <v>512</v>
      </c>
      <c r="N418" s="20" t="s">
        <v>512</v>
      </c>
      <c r="O418" s="20" t="s">
        <v>512</v>
      </c>
      <c r="P418" s="36">
        <v>13.1000000011409</v>
      </c>
      <c r="Q418" s="36" t="b">
        <v>0</v>
      </c>
      <c r="R418" s="36">
        <v>13.1000000011409</v>
      </c>
      <c r="S418" s="22">
        <v>44328.9875115741</v>
      </c>
      <c r="T418" s="21"/>
      <c r="U418" s="41" t="b">
        <v>0</v>
      </c>
    </row>
    <row r="419" s="3" customFormat="1" ht="13.5" customHeight="1" spans="1:21">
      <c r="A419" s="20" t="s">
        <v>58</v>
      </c>
      <c r="B419" s="20" t="s">
        <v>22</v>
      </c>
      <c r="C419" s="3" t="s">
        <v>1285</v>
      </c>
      <c r="D419" s="20" t="s">
        <v>12</v>
      </c>
      <c r="E419" s="20"/>
      <c r="F419" s="21">
        <v>7</v>
      </c>
      <c r="G419" s="3" t="s">
        <v>1286</v>
      </c>
      <c r="H419" s="22">
        <v>44326.8625</v>
      </c>
      <c r="I419" s="22">
        <v>44326.8701388889</v>
      </c>
      <c r="J419" s="22">
        <v>44327.4597222222</v>
      </c>
      <c r="L419" s="34" t="s">
        <v>1287</v>
      </c>
      <c r="M419" s="20" t="s">
        <v>90</v>
      </c>
      <c r="N419" s="20" t="s">
        <v>91</v>
      </c>
      <c r="O419" s="20" t="s">
        <v>92</v>
      </c>
      <c r="P419" s="36">
        <v>14.149999999674</v>
      </c>
      <c r="Q419" s="36" t="b">
        <v>0</v>
      </c>
      <c r="R419" s="36">
        <v>14.149999999674</v>
      </c>
      <c r="S419" s="22">
        <v>44328.9875115741</v>
      </c>
      <c r="T419" s="21"/>
      <c r="U419" s="41" t="b">
        <v>0</v>
      </c>
    </row>
    <row r="420" s="3" customFormat="1" ht="13.5" customHeight="1" spans="1:21">
      <c r="A420" s="20" t="s">
        <v>58</v>
      </c>
      <c r="B420" s="20" t="s">
        <v>17</v>
      </c>
      <c r="C420" s="3" t="s">
        <v>1288</v>
      </c>
      <c r="D420" s="20" t="s">
        <v>12</v>
      </c>
      <c r="E420" s="20"/>
      <c r="F420" s="21">
        <v>50</v>
      </c>
      <c r="G420" s="27" t="s">
        <v>1289</v>
      </c>
      <c r="H420" s="22">
        <v>44326.9126736111</v>
      </c>
      <c r="I420" s="22">
        <v>44327.3645833333</v>
      </c>
      <c r="J420" s="22">
        <v>44327.6701388889</v>
      </c>
      <c r="L420" s="34" t="s">
        <v>1290</v>
      </c>
      <c r="M420" s="20" t="s">
        <v>55</v>
      </c>
      <c r="N420" s="20" t="s">
        <v>62</v>
      </c>
      <c r="O420" s="20" t="s">
        <v>63</v>
      </c>
      <c r="P420" s="36">
        <v>7.33333333331393</v>
      </c>
      <c r="Q420" s="36" t="b">
        <v>0</v>
      </c>
      <c r="R420" s="36">
        <v>7.33333333331393</v>
      </c>
      <c r="S420" s="22">
        <v>44329.9875462963</v>
      </c>
      <c r="T420" s="21"/>
      <c r="U420" s="41" t="b">
        <v>0</v>
      </c>
    </row>
    <row r="421" s="3" customFormat="1" ht="13.5" customHeight="1" spans="1:21">
      <c r="A421" s="20" t="s">
        <v>58</v>
      </c>
      <c r="B421" s="20" t="s">
        <v>17</v>
      </c>
      <c r="C421" s="3" t="s">
        <v>1291</v>
      </c>
      <c r="D421" s="20" t="s">
        <v>11</v>
      </c>
      <c r="E421" s="20"/>
      <c r="F421" s="21">
        <v>7</v>
      </c>
      <c r="G421" s="3" t="s">
        <v>1292</v>
      </c>
      <c r="H421" s="22">
        <v>44326.9737384259</v>
      </c>
      <c r="I421" s="22">
        <v>44327.3743055556</v>
      </c>
      <c r="J421" s="22">
        <v>44327.5166666667</v>
      </c>
      <c r="L421" s="34" t="s">
        <v>1293</v>
      </c>
      <c r="M421" s="20" t="s">
        <v>67</v>
      </c>
      <c r="N421" s="20" t="s">
        <v>56</v>
      </c>
      <c r="O421" s="20" t="s">
        <v>57</v>
      </c>
      <c r="P421" s="36">
        <v>3.41666666680248</v>
      </c>
      <c r="Q421" s="36" t="b">
        <v>0</v>
      </c>
      <c r="R421" s="36">
        <v>3.41666666680248</v>
      </c>
      <c r="S421" s="22">
        <v>44328.9875462963</v>
      </c>
      <c r="T421" s="21"/>
      <c r="U421" s="41" t="b">
        <v>0</v>
      </c>
    </row>
    <row r="422" s="3" customFormat="1" ht="13.5" customHeight="1" spans="1:21">
      <c r="A422" s="20" t="s">
        <v>58</v>
      </c>
      <c r="B422" s="20" t="s">
        <v>22</v>
      </c>
      <c r="C422" s="3" t="s">
        <v>1294</v>
      </c>
      <c r="D422" s="20" t="s">
        <v>12</v>
      </c>
      <c r="E422" s="20"/>
      <c r="F422" s="21">
        <v>16</v>
      </c>
      <c r="G422" s="3" t="s">
        <v>1295</v>
      </c>
      <c r="H422" s="22">
        <v>44327.372025463</v>
      </c>
      <c r="I422" s="22">
        <v>44327.375</v>
      </c>
      <c r="J422" s="22">
        <v>44327.58125</v>
      </c>
      <c r="L422" s="34" t="s">
        <v>1296</v>
      </c>
      <c r="M422" s="20" t="s">
        <v>55</v>
      </c>
      <c r="N422" s="20" t="s">
        <v>72</v>
      </c>
      <c r="O422" s="20" t="s">
        <v>63</v>
      </c>
      <c r="P422" s="36">
        <v>4.95000000006985</v>
      </c>
      <c r="Q422" s="36" t="b">
        <v>0</v>
      </c>
      <c r="R422" s="36">
        <v>4.95000000006985</v>
      </c>
      <c r="S422" s="22">
        <v>44329.9875462963</v>
      </c>
      <c r="T422" s="21"/>
      <c r="U422" s="41" t="b">
        <v>0</v>
      </c>
    </row>
    <row r="423" s="3" customFormat="1" ht="13.5" customHeight="1" spans="1:21">
      <c r="A423" s="20" t="s">
        <v>58</v>
      </c>
      <c r="B423" s="20" t="s">
        <v>16</v>
      </c>
      <c r="C423" s="3" t="s">
        <v>1297</v>
      </c>
      <c r="D423" s="20" t="s">
        <v>11</v>
      </c>
      <c r="E423" s="20"/>
      <c r="F423" s="21">
        <v>7</v>
      </c>
      <c r="G423" s="3" t="s">
        <v>1298</v>
      </c>
      <c r="H423" s="22">
        <v>44327.3847222222</v>
      </c>
      <c r="I423" s="22">
        <v>44327.3944444444</v>
      </c>
      <c r="J423" s="22">
        <v>44327.5263888889</v>
      </c>
      <c r="L423" s="34" t="s">
        <v>1299</v>
      </c>
      <c r="M423" s="20" t="s">
        <v>512</v>
      </c>
      <c r="N423" s="20" t="s">
        <v>512</v>
      </c>
      <c r="O423" s="20" t="s">
        <v>512</v>
      </c>
      <c r="P423" s="36">
        <v>3.16666666668607</v>
      </c>
      <c r="Q423" s="36" t="b">
        <v>0</v>
      </c>
      <c r="R423" s="36">
        <v>3.16666666668607</v>
      </c>
      <c r="S423" s="22">
        <v>44328.9875462963</v>
      </c>
      <c r="T423" s="21"/>
      <c r="U423" s="41" t="b">
        <v>0</v>
      </c>
    </row>
    <row r="424" s="3" customFormat="1" ht="13.5" customHeight="1" spans="1:21">
      <c r="A424" s="20" t="s">
        <v>51</v>
      </c>
      <c r="B424" s="20" t="s">
        <v>16</v>
      </c>
      <c r="C424" s="3" t="s">
        <v>1300</v>
      </c>
      <c r="D424" s="20" t="s">
        <v>12</v>
      </c>
      <c r="E424" s="20"/>
      <c r="F424" s="21">
        <v>32</v>
      </c>
      <c r="G424" s="3" t="s">
        <v>1301</v>
      </c>
      <c r="H424" s="22">
        <v>44327.3895833333</v>
      </c>
      <c r="I424" s="22">
        <v>44327.4104166667</v>
      </c>
      <c r="J424" s="22">
        <v>44327.6888888889</v>
      </c>
      <c r="L424" s="34" t="s">
        <v>1302</v>
      </c>
      <c r="M424" s="20" t="s">
        <v>55</v>
      </c>
      <c r="N424" s="20" t="s">
        <v>91</v>
      </c>
      <c r="O424" s="20" t="s">
        <v>402</v>
      </c>
      <c r="P424" s="36" t="b">
        <v>0</v>
      </c>
      <c r="Q424" s="36">
        <v>6.68333333329065</v>
      </c>
      <c r="R424" s="36">
        <v>6.68333333329065</v>
      </c>
      <c r="S424" s="22">
        <v>44329.9947337963</v>
      </c>
      <c r="T424" s="21"/>
      <c r="U424" s="41" t="b">
        <v>0</v>
      </c>
    </row>
    <row r="425" s="3" customFormat="1" ht="13.5" customHeight="1" spans="1:21">
      <c r="A425" s="20" t="s">
        <v>58</v>
      </c>
      <c r="B425" s="20" t="s">
        <v>21</v>
      </c>
      <c r="C425" s="3" t="s">
        <v>1303</v>
      </c>
      <c r="D425" s="20" t="s">
        <v>11</v>
      </c>
      <c r="E425" s="20">
        <v>3</v>
      </c>
      <c r="F425" s="21">
        <v>8</v>
      </c>
      <c r="G425" s="26" t="s">
        <v>1304</v>
      </c>
      <c r="H425" s="22">
        <v>44326.4381944444</v>
      </c>
      <c r="I425" s="22">
        <v>44327.4361111111</v>
      </c>
      <c r="J425" s="22">
        <v>44327.5784722222</v>
      </c>
      <c r="L425" s="34" t="s">
        <v>1305</v>
      </c>
      <c r="M425" s="20" t="s">
        <v>90</v>
      </c>
      <c r="N425" s="20" t="s">
        <v>105</v>
      </c>
      <c r="O425" s="20" t="s">
        <v>92</v>
      </c>
      <c r="P425" s="36">
        <v>3.41666666662786</v>
      </c>
      <c r="Q425" s="36" t="b">
        <v>0</v>
      </c>
      <c r="R425" s="36">
        <v>3.41666666662786</v>
      </c>
      <c r="S425" s="22">
        <v>44328.9875462963</v>
      </c>
      <c r="T425" s="21"/>
      <c r="U425" s="41" t="b">
        <v>0</v>
      </c>
    </row>
    <row r="426" s="3" customFormat="1" ht="13.5" customHeight="1" spans="1:21">
      <c r="A426" s="20" t="s">
        <v>58</v>
      </c>
      <c r="B426" s="20" t="s">
        <v>20</v>
      </c>
      <c r="C426" s="3" t="s">
        <v>1306</v>
      </c>
      <c r="D426" s="20" t="s">
        <v>12</v>
      </c>
      <c r="E426" s="20">
        <v>3</v>
      </c>
      <c r="F426" s="21">
        <v>5</v>
      </c>
      <c r="G426" s="26" t="s">
        <v>1307</v>
      </c>
      <c r="H426" s="22">
        <v>44325.5867824074</v>
      </c>
      <c r="I426" s="22">
        <v>44327.4497337963</v>
      </c>
      <c r="J426" s="22">
        <v>44327.6354166667</v>
      </c>
      <c r="L426" s="34" t="s">
        <v>1308</v>
      </c>
      <c r="M426" s="20" t="s">
        <v>67</v>
      </c>
      <c r="N426" s="20" t="s">
        <v>119</v>
      </c>
      <c r="O426" s="20" t="s">
        <v>582</v>
      </c>
      <c r="P426" s="36">
        <v>4.4563888888224</v>
      </c>
      <c r="Q426" s="36" t="b">
        <v>0</v>
      </c>
      <c r="R426" s="36">
        <v>4.4563888888224</v>
      </c>
      <c r="S426" s="22">
        <v>44329.9448958333</v>
      </c>
      <c r="T426" s="21"/>
      <c r="U426" s="41" t="b">
        <v>0</v>
      </c>
    </row>
    <row r="427" s="3" customFormat="1" ht="13.5" customHeight="1" spans="1:21">
      <c r="A427" s="20" t="s">
        <v>58</v>
      </c>
      <c r="B427" s="20" t="s">
        <v>17</v>
      </c>
      <c r="C427" s="3" t="s">
        <v>1309</v>
      </c>
      <c r="D427" s="20" t="s">
        <v>12</v>
      </c>
      <c r="E427" s="20"/>
      <c r="F427" s="21">
        <v>2</v>
      </c>
      <c r="G427" s="3" t="s">
        <v>1310</v>
      </c>
      <c r="H427" s="22">
        <v>44327.4666666667</v>
      </c>
      <c r="I427" s="22">
        <v>44327.48125</v>
      </c>
      <c r="J427" s="22">
        <v>44327.5055555556</v>
      </c>
      <c r="L427" s="34" t="s">
        <v>1311</v>
      </c>
      <c r="M427" s="20" t="s">
        <v>90</v>
      </c>
      <c r="N427" s="20" t="s">
        <v>91</v>
      </c>
      <c r="O427" s="20" t="s">
        <v>92</v>
      </c>
      <c r="P427" s="36">
        <v>0.583333333488554</v>
      </c>
      <c r="Q427" s="36" t="b">
        <v>0</v>
      </c>
      <c r="R427" s="36">
        <v>0.583333333488554</v>
      </c>
      <c r="S427" s="22">
        <v>44329.9448958333</v>
      </c>
      <c r="T427" s="21"/>
      <c r="U427" s="41" t="b">
        <v>0</v>
      </c>
    </row>
    <row r="428" s="3" customFormat="1" ht="13.5" customHeight="1" spans="1:21">
      <c r="A428" s="20" t="s">
        <v>51</v>
      </c>
      <c r="B428" s="20" t="s">
        <v>20</v>
      </c>
      <c r="C428" s="3" t="s">
        <v>1312</v>
      </c>
      <c r="D428" s="20" t="s">
        <v>12</v>
      </c>
      <c r="E428" s="20"/>
      <c r="F428" s="21">
        <v>29</v>
      </c>
      <c r="G428" s="3" t="s">
        <v>1313</v>
      </c>
      <c r="H428" s="22">
        <v>44327.4777777778</v>
      </c>
      <c r="I428" s="22">
        <v>44327.4916666667</v>
      </c>
      <c r="J428" s="22">
        <v>44327.8298611111</v>
      </c>
      <c r="L428" s="34" t="s">
        <v>796</v>
      </c>
      <c r="M428" s="20"/>
      <c r="N428" s="20"/>
      <c r="O428" s="20"/>
      <c r="P428" s="36" t="b">
        <v>0</v>
      </c>
      <c r="Q428" s="36">
        <v>8.1166666665813</v>
      </c>
      <c r="R428" s="36">
        <v>8.1166666665813</v>
      </c>
      <c r="S428" s="22">
        <v>44329.9448958333</v>
      </c>
      <c r="T428" s="21"/>
      <c r="U428" s="41" t="b">
        <v>0</v>
      </c>
    </row>
    <row r="429" s="3" customFormat="1" ht="13.5" customHeight="1" spans="1:21">
      <c r="A429" s="20" t="s">
        <v>58</v>
      </c>
      <c r="B429" s="20" t="s">
        <v>19</v>
      </c>
      <c r="C429" s="3" t="s">
        <v>1314</v>
      </c>
      <c r="D429" s="20" t="s">
        <v>12</v>
      </c>
      <c r="E429" s="20"/>
      <c r="F429" s="21">
        <v>25</v>
      </c>
      <c r="G429" s="3" t="s">
        <v>1315</v>
      </c>
      <c r="H429" s="22">
        <v>44327.5</v>
      </c>
      <c r="I429" s="22">
        <v>44327.5125</v>
      </c>
      <c r="J429" s="22">
        <v>44327.6034722222</v>
      </c>
      <c r="L429" s="34" t="s">
        <v>1316</v>
      </c>
      <c r="M429" s="20" t="s">
        <v>67</v>
      </c>
      <c r="N429" s="20" t="s">
        <v>91</v>
      </c>
      <c r="O429" s="20" t="s">
        <v>57</v>
      </c>
      <c r="P429" s="36">
        <v>2.18333333346527</v>
      </c>
      <c r="Q429" s="36" t="b">
        <v>0</v>
      </c>
      <c r="R429" s="36">
        <v>2.18333333346527</v>
      </c>
      <c r="S429" s="22">
        <v>44330.9448958333</v>
      </c>
      <c r="T429" s="21"/>
      <c r="U429" s="41" t="b">
        <v>0</v>
      </c>
    </row>
    <row r="430" s="3" customFormat="1" ht="13.5" customHeight="1" spans="1:21">
      <c r="A430" s="20" t="s">
        <v>58</v>
      </c>
      <c r="B430" s="20" t="s">
        <v>16</v>
      </c>
      <c r="C430" s="3" t="s">
        <v>1317</v>
      </c>
      <c r="D430" s="20" t="s">
        <v>11</v>
      </c>
      <c r="E430" s="20"/>
      <c r="F430" s="21">
        <v>5</v>
      </c>
      <c r="G430" s="3" t="s">
        <v>1318</v>
      </c>
      <c r="H430" s="22">
        <v>44327.5013888889</v>
      </c>
      <c r="I430" s="22">
        <v>44327.5305555556</v>
      </c>
      <c r="J430" s="22">
        <v>44327.5465277778</v>
      </c>
      <c r="L430" s="34" t="s">
        <v>1319</v>
      </c>
      <c r="M430" s="20" t="s">
        <v>90</v>
      </c>
      <c r="N430" s="20" t="s">
        <v>163</v>
      </c>
      <c r="O430" s="20" t="s">
        <v>92</v>
      </c>
      <c r="P430" s="36">
        <v>0.383333333360497</v>
      </c>
      <c r="Q430" s="36" t="b">
        <v>0</v>
      </c>
      <c r="R430" s="36">
        <v>0.383333333360497</v>
      </c>
      <c r="S430" s="22">
        <v>44328.9875462963</v>
      </c>
      <c r="T430" s="21"/>
      <c r="U430" s="41" t="b">
        <v>0</v>
      </c>
    </row>
    <row r="431" s="3" customFormat="1" ht="13.5" customHeight="1" spans="1:21">
      <c r="A431" s="20" t="s">
        <v>58</v>
      </c>
      <c r="B431" s="20" t="s">
        <v>21</v>
      </c>
      <c r="C431" s="3" t="s">
        <v>1320</v>
      </c>
      <c r="D431" s="20" t="s">
        <v>11</v>
      </c>
      <c r="E431" s="20">
        <v>1</v>
      </c>
      <c r="F431" s="21">
        <v>3</v>
      </c>
      <c r="G431" s="3" t="s">
        <v>1321</v>
      </c>
      <c r="H431" s="22">
        <v>44327.5041666667</v>
      </c>
      <c r="I431" s="22">
        <v>44327.5340277778</v>
      </c>
      <c r="J431" s="22">
        <v>44327.6229166667</v>
      </c>
      <c r="L431" s="34" t="s">
        <v>1322</v>
      </c>
      <c r="M431" s="20" t="s">
        <v>67</v>
      </c>
      <c r="N431" s="20" t="s">
        <v>131</v>
      </c>
      <c r="O431" s="20" t="s">
        <v>582</v>
      </c>
      <c r="P431" s="36">
        <v>2.13333333330229</v>
      </c>
      <c r="Q431" s="36" t="b">
        <v>0</v>
      </c>
      <c r="R431" s="36">
        <v>2.13333333330229</v>
      </c>
      <c r="S431" s="22">
        <v>44328.9875462963</v>
      </c>
      <c r="T431" s="21"/>
      <c r="U431" s="41" t="b">
        <v>0</v>
      </c>
    </row>
    <row r="432" s="3" customFormat="1" ht="13.5" customHeight="1" spans="1:21">
      <c r="A432" s="20" t="s">
        <v>51</v>
      </c>
      <c r="B432" s="20" t="s">
        <v>18</v>
      </c>
      <c r="C432" s="3" t="s">
        <v>1323</v>
      </c>
      <c r="D432" s="20" t="s">
        <v>12</v>
      </c>
      <c r="E432" s="20"/>
      <c r="F432" s="21">
        <v>75</v>
      </c>
      <c r="G432" s="3" t="s">
        <v>1324</v>
      </c>
      <c r="H432" s="22">
        <v>44327.515150463</v>
      </c>
      <c r="I432" s="22">
        <v>44327.5388888889</v>
      </c>
      <c r="J432" s="22">
        <v>44327.5548611111</v>
      </c>
      <c r="L432" s="34" t="s">
        <v>1325</v>
      </c>
      <c r="M432" s="20" t="s">
        <v>55</v>
      </c>
      <c r="N432" s="20" t="s">
        <v>163</v>
      </c>
      <c r="O432" s="20" t="s">
        <v>63</v>
      </c>
      <c r="P432" s="36" t="b">
        <v>0</v>
      </c>
      <c r="Q432" s="36">
        <v>0.383333333185874</v>
      </c>
      <c r="R432" s="36">
        <v>0.383333333185874</v>
      </c>
      <c r="S432" s="22">
        <v>44329.9875462963</v>
      </c>
      <c r="T432" s="21" t="s">
        <v>1326</v>
      </c>
      <c r="U432" s="41" t="b">
        <v>0</v>
      </c>
    </row>
    <row r="433" s="3" customFormat="1" ht="13.5" customHeight="1" spans="1:21">
      <c r="A433" s="20" t="s">
        <v>58</v>
      </c>
      <c r="B433" s="20" t="s">
        <v>18</v>
      </c>
      <c r="C433" s="27" t="s">
        <v>1327</v>
      </c>
      <c r="D433" s="20" t="s">
        <v>12</v>
      </c>
      <c r="E433" s="20"/>
      <c r="F433" s="21">
        <v>3</v>
      </c>
      <c r="G433" s="3" t="s">
        <v>1328</v>
      </c>
      <c r="H433" s="22">
        <v>44326.8639699074</v>
      </c>
      <c r="I433" s="22">
        <v>44327.55</v>
      </c>
      <c r="J433" s="22">
        <v>44327.8256944444</v>
      </c>
      <c r="L433" s="34" t="s">
        <v>1329</v>
      </c>
      <c r="M433" s="20" t="s">
        <v>67</v>
      </c>
      <c r="N433" s="20" t="s">
        <v>56</v>
      </c>
      <c r="O433" s="20" t="s">
        <v>57</v>
      </c>
      <c r="P433" s="36">
        <v>6.6166666665813</v>
      </c>
      <c r="Q433" s="36" t="b">
        <v>0</v>
      </c>
      <c r="R433" s="36">
        <v>6.6166666665813</v>
      </c>
      <c r="S433" s="22">
        <v>44329.154212963</v>
      </c>
      <c r="T433" s="21"/>
      <c r="U433" s="41" t="b">
        <v>0</v>
      </c>
    </row>
    <row r="434" s="3" customFormat="1" ht="13.5" customHeight="1" spans="1:21">
      <c r="A434" s="20" t="s">
        <v>58</v>
      </c>
      <c r="B434" s="20" t="s">
        <v>19</v>
      </c>
      <c r="C434" s="3" t="s">
        <v>1330</v>
      </c>
      <c r="D434" s="20" t="s">
        <v>12</v>
      </c>
      <c r="E434" s="20"/>
      <c r="F434" s="21">
        <v>44</v>
      </c>
      <c r="G434" s="3" t="s">
        <v>1331</v>
      </c>
      <c r="H434" s="22">
        <v>44327.4770833333</v>
      </c>
      <c r="I434" s="22">
        <v>44327.6097222222</v>
      </c>
      <c r="J434" s="22">
        <v>44327.6375</v>
      </c>
      <c r="L434" s="34" t="s">
        <v>1332</v>
      </c>
      <c r="M434" s="20" t="s">
        <v>67</v>
      </c>
      <c r="N434" s="20" t="s">
        <v>86</v>
      </c>
      <c r="O434" s="20" t="s">
        <v>582</v>
      </c>
      <c r="P434" s="36">
        <v>0.666666666569654</v>
      </c>
      <c r="Q434" s="36" t="b">
        <v>0</v>
      </c>
      <c r="R434" s="36">
        <v>0.666666666569654</v>
      </c>
      <c r="S434" s="22">
        <v>44329.9668402778</v>
      </c>
      <c r="T434" s="21"/>
      <c r="U434" s="41" t="b">
        <v>0</v>
      </c>
    </row>
    <row r="435" s="3" customFormat="1" ht="13.5" customHeight="1" spans="1:21">
      <c r="A435" s="20" t="s">
        <v>58</v>
      </c>
      <c r="B435" s="20" t="s">
        <v>20</v>
      </c>
      <c r="C435" s="3" t="s">
        <v>1333</v>
      </c>
      <c r="D435" s="20" t="s">
        <v>11</v>
      </c>
      <c r="E435" s="20"/>
      <c r="F435" s="21">
        <v>8</v>
      </c>
      <c r="G435" s="3" t="s">
        <v>1334</v>
      </c>
      <c r="H435" s="22">
        <v>44327.5916666667</v>
      </c>
      <c r="I435" s="22">
        <v>44327.6118055556</v>
      </c>
      <c r="J435" s="22">
        <v>44327.6645833333</v>
      </c>
      <c r="L435" s="34" t="s">
        <v>1335</v>
      </c>
      <c r="M435" s="20" t="s">
        <v>67</v>
      </c>
      <c r="N435" s="20" t="s">
        <v>323</v>
      </c>
      <c r="O435" s="20" t="s">
        <v>582</v>
      </c>
      <c r="P435" s="36">
        <v>1.26666666660458</v>
      </c>
      <c r="Q435" s="36" t="b">
        <v>0</v>
      </c>
      <c r="R435" s="36">
        <v>1.26666666660458</v>
      </c>
      <c r="S435" s="22">
        <v>44328.9875462963</v>
      </c>
      <c r="T435" s="21" t="s">
        <v>383</v>
      </c>
      <c r="U435" s="41" t="b">
        <v>0</v>
      </c>
    </row>
    <row r="436" s="3" customFormat="1" ht="13.5" customHeight="1" spans="1:21">
      <c r="A436" s="20" t="s">
        <v>58</v>
      </c>
      <c r="B436" s="20" t="s">
        <v>19</v>
      </c>
      <c r="C436" s="3" t="s">
        <v>1336</v>
      </c>
      <c r="D436" s="20" t="s">
        <v>11</v>
      </c>
      <c r="E436" s="20"/>
      <c r="F436" s="21">
        <v>21</v>
      </c>
      <c r="G436" s="3" t="s">
        <v>1337</v>
      </c>
      <c r="H436" s="22">
        <v>44327.6006944444</v>
      </c>
      <c r="I436" s="22">
        <v>44327.6180555556</v>
      </c>
      <c r="J436" s="22">
        <v>44327.7097222222</v>
      </c>
      <c r="L436" s="34" t="s">
        <v>1338</v>
      </c>
      <c r="M436" s="20" t="s">
        <v>67</v>
      </c>
      <c r="N436" s="20" t="s">
        <v>163</v>
      </c>
      <c r="O436" s="20" t="s">
        <v>109</v>
      </c>
      <c r="P436" s="36">
        <v>2.20000000001164</v>
      </c>
      <c r="Q436" s="36" t="b">
        <v>0</v>
      </c>
      <c r="R436" s="36">
        <v>2.20000000001164</v>
      </c>
      <c r="S436" s="22">
        <v>44328.9908564815</v>
      </c>
      <c r="T436" s="21"/>
      <c r="U436" s="41" t="b">
        <v>0</v>
      </c>
    </row>
    <row r="437" s="3" customFormat="1" ht="13.5" customHeight="1" spans="1:21">
      <c r="A437" s="20" t="s">
        <v>58</v>
      </c>
      <c r="B437" s="20" t="s">
        <v>18</v>
      </c>
      <c r="C437" s="3" t="s">
        <v>1339</v>
      </c>
      <c r="D437" s="20" t="s">
        <v>12</v>
      </c>
      <c r="E437" s="20"/>
      <c r="F437" s="21">
        <v>7</v>
      </c>
      <c r="G437" s="3" t="s">
        <v>1340</v>
      </c>
      <c r="H437" s="22">
        <v>44327.6013888889</v>
      </c>
      <c r="I437" s="22">
        <v>44327.6256944444</v>
      </c>
      <c r="J437" s="22">
        <v>44327.8236111111</v>
      </c>
      <c r="L437" s="34" t="s">
        <v>1341</v>
      </c>
      <c r="M437" s="20" t="s">
        <v>382</v>
      </c>
      <c r="N437" s="20" t="s">
        <v>91</v>
      </c>
      <c r="O437" s="20" t="s">
        <v>1135</v>
      </c>
      <c r="P437" s="36">
        <v>4.74999999994179</v>
      </c>
      <c r="Q437" s="36" t="b">
        <v>0</v>
      </c>
      <c r="R437" s="36">
        <v>4.74999999994179</v>
      </c>
      <c r="S437" s="22">
        <v>44329.9668402778</v>
      </c>
      <c r="T437" s="21"/>
      <c r="U437" s="41" t="b">
        <v>0</v>
      </c>
    </row>
    <row r="438" s="3" customFormat="1" ht="13.5" customHeight="1" spans="1:21">
      <c r="A438" s="20" t="s">
        <v>58</v>
      </c>
      <c r="B438" s="20" t="s">
        <v>17</v>
      </c>
      <c r="C438" s="3" t="s">
        <v>1342</v>
      </c>
      <c r="D438" s="20" t="s">
        <v>11</v>
      </c>
      <c r="E438" s="20"/>
      <c r="F438" s="21">
        <v>32</v>
      </c>
      <c r="G438" s="3" t="s">
        <v>1343</v>
      </c>
      <c r="H438" s="22">
        <v>44327.6520833333</v>
      </c>
      <c r="I438" s="22">
        <v>44327.6736111111</v>
      </c>
      <c r="J438" s="22">
        <v>44327.7638888889</v>
      </c>
      <c r="L438" s="34" t="s">
        <v>1344</v>
      </c>
      <c r="M438" s="20" t="s">
        <v>67</v>
      </c>
      <c r="N438" s="20" t="s">
        <v>91</v>
      </c>
      <c r="O438" s="20" t="s">
        <v>57</v>
      </c>
      <c r="P438" s="36">
        <v>2.16666666674428</v>
      </c>
      <c r="Q438" s="36" t="b">
        <v>0</v>
      </c>
      <c r="R438" s="36">
        <v>2.16666666674428</v>
      </c>
      <c r="S438" s="22">
        <v>44328.9668402778</v>
      </c>
      <c r="T438" s="21"/>
      <c r="U438" s="41" t="b">
        <v>0</v>
      </c>
    </row>
    <row r="439" s="3" customFormat="1" ht="13.5" customHeight="1" spans="1:21">
      <c r="A439" s="20" t="s">
        <v>58</v>
      </c>
      <c r="B439" s="20" t="s">
        <v>22</v>
      </c>
      <c r="C439" s="3" t="s">
        <v>1345</v>
      </c>
      <c r="D439" s="20" t="s">
        <v>12</v>
      </c>
      <c r="E439" s="20"/>
      <c r="F439" s="21">
        <v>5</v>
      </c>
      <c r="G439" s="3" t="s">
        <v>1346</v>
      </c>
      <c r="H439" s="22">
        <v>44327.6708333333</v>
      </c>
      <c r="I439" s="22">
        <v>44327.6826388889</v>
      </c>
      <c r="J439" s="22">
        <v>44327.7465277778</v>
      </c>
      <c r="L439" s="34" t="s">
        <v>1347</v>
      </c>
      <c r="M439" s="20" t="s">
        <v>113</v>
      </c>
      <c r="N439" s="20" t="s">
        <v>131</v>
      </c>
      <c r="O439" s="20" t="s">
        <v>92</v>
      </c>
      <c r="P439" s="36">
        <v>1.53333333344199</v>
      </c>
      <c r="Q439" s="36" t="b">
        <v>0</v>
      </c>
      <c r="R439" s="36">
        <v>1.53333333344199</v>
      </c>
      <c r="S439" s="22">
        <v>44329.9668402778</v>
      </c>
      <c r="T439" s="21"/>
      <c r="U439" s="41" t="b">
        <v>0</v>
      </c>
    </row>
    <row r="440" s="3" customFormat="1" ht="13.5" customHeight="1" spans="1:21">
      <c r="A440" s="20" t="s">
        <v>51</v>
      </c>
      <c r="B440" s="20" t="s">
        <v>22</v>
      </c>
      <c r="C440" s="3" t="s">
        <v>1348</v>
      </c>
      <c r="D440" s="20" t="s">
        <v>12</v>
      </c>
      <c r="E440" s="20"/>
      <c r="F440" s="21">
        <v>41</v>
      </c>
      <c r="G440" s="3" t="s">
        <v>1349</v>
      </c>
      <c r="H440" s="22">
        <v>44327.7326388889</v>
      </c>
      <c r="I440" s="22">
        <v>44327.7423611111</v>
      </c>
      <c r="J440" s="22">
        <v>44327.7875</v>
      </c>
      <c r="L440" s="34" t="s">
        <v>1350</v>
      </c>
      <c r="M440" s="20" t="s">
        <v>55</v>
      </c>
      <c r="N440" s="20" t="s">
        <v>72</v>
      </c>
      <c r="O440" s="20" t="s">
        <v>63</v>
      </c>
      <c r="P440" s="36" t="b">
        <v>0</v>
      </c>
      <c r="Q440" s="36">
        <v>1.08333333337214</v>
      </c>
      <c r="R440" s="36">
        <v>1.08333333337214</v>
      </c>
      <c r="S440" s="22">
        <v>44329.9793402778</v>
      </c>
      <c r="T440" s="21"/>
      <c r="U440" s="41" t="b">
        <v>0</v>
      </c>
    </row>
    <row r="441" s="3" customFormat="1" ht="13.5" customHeight="1" spans="1:21">
      <c r="A441" s="20" t="s">
        <v>58</v>
      </c>
      <c r="B441" s="20" t="s">
        <v>21</v>
      </c>
      <c r="C441" s="3" t="s">
        <v>1351</v>
      </c>
      <c r="D441" s="20" t="s">
        <v>11</v>
      </c>
      <c r="E441" s="20"/>
      <c r="F441" s="21">
        <v>3</v>
      </c>
      <c r="G441" s="3" t="s">
        <v>1352</v>
      </c>
      <c r="H441" s="22">
        <v>44325.5513888889</v>
      </c>
      <c r="I441" s="22">
        <v>44325.5680555556</v>
      </c>
      <c r="J441" s="100">
        <v>44325.8333333333</v>
      </c>
      <c r="K441" s="46"/>
      <c r="L441" s="34" t="s">
        <v>1353</v>
      </c>
      <c r="M441" s="20" t="s">
        <v>67</v>
      </c>
      <c r="N441" s="20" t="s">
        <v>119</v>
      </c>
      <c r="O441" s="20" t="s">
        <v>582</v>
      </c>
      <c r="P441" s="101">
        <f>IF(A441="客响",(J441-I441)*24)</f>
        <v>6.36666666471865</v>
      </c>
      <c r="Q441" s="101" t="b">
        <f>IF(A441="传输",(J441-I441)*24)</f>
        <v>0</v>
      </c>
      <c r="R441" s="101">
        <f>SUM(P441:Q441)</f>
        <v>6.36666666471865</v>
      </c>
      <c r="S441" s="100">
        <v>44327.9723958333</v>
      </c>
      <c r="T441" s="21"/>
      <c r="U441" s="41" t="b">
        <v>0</v>
      </c>
    </row>
    <row r="442" s="3" customFormat="1" ht="13.5" customHeight="1" spans="1:21">
      <c r="A442" s="20" t="s">
        <v>51</v>
      </c>
      <c r="B442" s="20" t="s">
        <v>17</v>
      </c>
      <c r="C442" s="3" t="s">
        <v>1354</v>
      </c>
      <c r="D442" s="20" t="s">
        <v>12</v>
      </c>
      <c r="E442" s="20">
        <v>2</v>
      </c>
      <c r="F442" s="21">
        <v>50</v>
      </c>
      <c r="G442" s="3" t="s">
        <v>1355</v>
      </c>
      <c r="H442" s="22">
        <v>44323.93125</v>
      </c>
      <c r="I442" s="22">
        <v>44325.6833333333</v>
      </c>
      <c r="J442" s="22">
        <v>44328.4819444444</v>
      </c>
      <c r="L442" s="34" t="s">
        <v>1356</v>
      </c>
      <c r="M442" s="35" t="s">
        <v>55</v>
      </c>
      <c r="N442" s="35" t="s">
        <v>56</v>
      </c>
      <c r="O442" s="35" t="s">
        <v>63</v>
      </c>
      <c r="P442" s="36" t="b">
        <v>0</v>
      </c>
      <c r="Q442" s="36">
        <v>67.166666667501</v>
      </c>
      <c r="R442" s="36">
        <v>67.166666667501</v>
      </c>
      <c r="S442" s="22">
        <v>44328.9826967593</v>
      </c>
      <c r="T442" s="21" t="s">
        <v>383</v>
      </c>
      <c r="U442" s="41" t="b">
        <v>0</v>
      </c>
    </row>
    <row r="443" s="3" customFormat="1" ht="13.5" customHeight="1" spans="1:21">
      <c r="A443" s="20" t="s">
        <v>51</v>
      </c>
      <c r="B443" s="20" t="s">
        <v>19</v>
      </c>
      <c r="C443" s="3" t="s">
        <v>1357</v>
      </c>
      <c r="D443" s="20" t="s">
        <v>12</v>
      </c>
      <c r="E443" s="20"/>
      <c r="F443" s="21">
        <v>4</v>
      </c>
      <c r="G443" s="3" t="s">
        <v>1358</v>
      </c>
      <c r="H443" s="22">
        <v>44325.7291666667</v>
      </c>
      <c r="I443" s="22">
        <v>44325.7638888889</v>
      </c>
      <c r="J443" s="22">
        <v>44328.4847222222</v>
      </c>
      <c r="K443" s="46"/>
      <c r="L443" s="34" t="s">
        <v>1359</v>
      </c>
      <c r="M443" s="35"/>
      <c r="N443" s="35"/>
      <c r="O443" s="35"/>
      <c r="P443" s="36" t="b">
        <v>0</v>
      </c>
      <c r="Q443" s="36">
        <v>65.2999999998137</v>
      </c>
      <c r="R443" s="36">
        <v>65.2999999998137</v>
      </c>
      <c r="S443" s="22">
        <v>44329.9583333333</v>
      </c>
      <c r="T443" s="21" t="s">
        <v>383</v>
      </c>
      <c r="U443" s="41" t="b">
        <v>0</v>
      </c>
    </row>
    <row r="444" s="3" customFormat="1" ht="13.5" customHeight="1" spans="1:21">
      <c r="A444" s="20" t="s">
        <v>51</v>
      </c>
      <c r="B444" s="20" t="s">
        <v>16</v>
      </c>
      <c r="C444" s="3" t="s">
        <v>1360</v>
      </c>
      <c r="D444" s="20" t="s">
        <v>12</v>
      </c>
      <c r="E444" s="20"/>
      <c r="F444" s="21">
        <v>6</v>
      </c>
      <c r="G444" s="3" t="s">
        <v>1361</v>
      </c>
      <c r="H444" s="22">
        <v>44326.2587037037</v>
      </c>
      <c r="I444" s="22">
        <v>44326.36875</v>
      </c>
      <c r="J444" s="22">
        <v>44328.4215277778</v>
      </c>
      <c r="K444" s="46"/>
      <c r="L444" s="34" t="s">
        <v>1362</v>
      </c>
      <c r="M444" s="35" t="s">
        <v>90</v>
      </c>
      <c r="N444" s="35" t="s">
        <v>91</v>
      </c>
      <c r="O444" s="35" t="s">
        <v>109</v>
      </c>
      <c r="P444" s="36" t="b">
        <v>0</v>
      </c>
      <c r="Q444" s="36">
        <v>49.2666666666046</v>
      </c>
      <c r="R444" s="36">
        <v>49.2666666666046</v>
      </c>
      <c r="S444" s="22">
        <v>44328.9630902778</v>
      </c>
      <c r="T444" s="21"/>
      <c r="U444" s="41" t="b">
        <v>0</v>
      </c>
    </row>
    <row r="445" s="3" customFormat="1" ht="13.5" customHeight="1" spans="1:21">
      <c r="A445" s="20" t="s">
        <v>51</v>
      </c>
      <c r="B445" s="20" t="s">
        <v>17</v>
      </c>
      <c r="C445" s="3" t="s">
        <v>1363</v>
      </c>
      <c r="D445" s="20" t="s">
        <v>12</v>
      </c>
      <c r="E445" s="20">
        <v>1</v>
      </c>
      <c r="F445" s="21">
        <v>49</v>
      </c>
      <c r="G445" s="26" t="s">
        <v>1364</v>
      </c>
      <c r="H445" s="22">
        <v>44326.0215277778</v>
      </c>
      <c r="I445" s="22">
        <v>44326.3763888889</v>
      </c>
      <c r="J445" s="22">
        <v>44328.6770833333</v>
      </c>
      <c r="K445" s="46"/>
      <c r="L445" s="34" t="s">
        <v>1365</v>
      </c>
      <c r="M445" s="35" t="s">
        <v>55</v>
      </c>
      <c r="N445" s="35" t="s">
        <v>68</v>
      </c>
      <c r="O445" s="35" t="s">
        <v>63</v>
      </c>
      <c r="P445" s="36" t="b">
        <v>0</v>
      </c>
      <c r="Q445" s="36">
        <v>55.2166666664416</v>
      </c>
      <c r="R445" s="36">
        <v>55.2166666664416</v>
      </c>
      <c r="S445" s="22">
        <v>44329.9583333333</v>
      </c>
      <c r="T445" s="21"/>
      <c r="U445" s="41" t="b">
        <v>0</v>
      </c>
    </row>
    <row r="446" s="3" customFormat="1" ht="13.5" customHeight="1" spans="1:21">
      <c r="A446" s="20" t="s">
        <v>51</v>
      </c>
      <c r="B446" s="20" t="s">
        <v>16</v>
      </c>
      <c r="C446" s="27" t="s">
        <v>1366</v>
      </c>
      <c r="D446" s="20" t="s">
        <v>12</v>
      </c>
      <c r="E446" s="20"/>
      <c r="F446" s="21">
        <v>17</v>
      </c>
      <c r="G446" s="3" t="s">
        <v>1367</v>
      </c>
      <c r="H446" s="22">
        <v>44326.8022222222</v>
      </c>
      <c r="I446" s="22">
        <v>44326.8465277778</v>
      </c>
      <c r="J446" s="22">
        <v>44328.5583333333</v>
      </c>
      <c r="L446" s="34" t="s">
        <v>1368</v>
      </c>
      <c r="M446" s="35" t="s">
        <v>67</v>
      </c>
      <c r="N446" s="35" t="s">
        <v>72</v>
      </c>
      <c r="O446" s="35" t="s">
        <v>57</v>
      </c>
      <c r="P446" s="36" t="b">
        <v>0</v>
      </c>
      <c r="Q446" s="36">
        <v>41.0833333327901</v>
      </c>
      <c r="R446" s="36">
        <v>41.0833333327901</v>
      </c>
      <c r="S446" s="22">
        <v>44329.9583333333</v>
      </c>
      <c r="T446" s="21"/>
      <c r="U446" s="41" t="b">
        <v>0</v>
      </c>
    </row>
    <row r="447" s="3" customFormat="1" ht="13.5" customHeight="1" spans="1:21">
      <c r="A447" s="20" t="s">
        <v>58</v>
      </c>
      <c r="B447" s="20" t="s">
        <v>20</v>
      </c>
      <c r="C447" s="3" t="s">
        <v>1369</v>
      </c>
      <c r="D447" s="20" t="s">
        <v>12</v>
      </c>
      <c r="E447" s="20">
        <v>1</v>
      </c>
      <c r="F447" s="21">
        <v>23</v>
      </c>
      <c r="G447" s="26" t="s">
        <v>1370</v>
      </c>
      <c r="H447" s="22">
        <v>44326.5806944444</v>
      </c>
      <c r="I447" s="22">
        <v>44326.8548611111</v>
      </c>
      <c r="J447" s="22">
        <v>44328.4645833333</v>
      </c>
      <c r="L447" s="34" t="s">
        <v>1371</v>
      </c>
      <c r="M447" s="35" t="s">
        <v>90</v>
      </c>
      <c r="N447" s="35" t="s">
        <v>91</v>
      </c>
      <c r="O447" s="35" t="s">
        <v>92</v>
      </c>
      <c r="P447" s="36">
        <v>38.6333333337097</v>
      </c>
      <c r="Q447" s="36" t="b">
        <v>0</v>
      </c>
      <c r="R447" s="36">
        <v>38.6333333337097</v>
      </c>
      <c r="S447" s="22">
        <v>44328.9875115741</v>
      </c>
      <c r="T447" s="21"/>
      <c r="U447" s="41" t="b">
        <v>0</v>
      </c>
    </row>
    <row r="448" s="3" customFormat="1" ht="13.5" customHeight="1" spans="1:21">
      <c r="A448" s="20" t="s">
        <v>58</v>
      </c>
      <c r="B448" s="20" t="s">
        <v>22</v>
      </c>
      <c r="C448" s="3" t="s">
        <v>1372</v>
      </c>
      <c r="D448" s="20" t="s">
        <v>12</v>
      </c>
      <c r="E448" s="20"/>
      <c r="F448" s="21">
        <v>4</v>
      </c>
      <c r="G448" s="3" t="s">
        <v>1373</v>
      </c>
      <c r="H448" s="22">
        <v>44327.4354166667</v>
      </c>
      <c r="I448" s="22">
        <v>44327.4465277778</v>
      </c>
      <c r="J448" s="22">
        <v>44328.5763888889</v>
      </c>
      <c r="L448" s="34" t="s">
        <v>1374</v>
      </c>
      <c r="M448" s="35" t="s">
        <v>67</v>
      </c>
      <c r="N448" s="35" t="s">
        <v>72</v>
      </c>
      <c r="O448" s="35" t="s">
        <v>582</v>
      </c>
      <c r="P448" s="36">
        <v>27.1166666661738</v>
      </c>
      <c r="Q448" s="36" t="b">
        <v>0</v>
      </c>
      <c r="R448" s="36">
        <v>27.1166666661738</v>
      </c>
      <c r="S448" s="22">
        <v>44329.9947337963</v>
      </c>
      <c r="T448" s="21"/>
      <c r="U448" s="41" t="b">
        <v>0</v>
      </c>
    </row>
    <row r="449" s="3" customFormat="1" ht="13.5" customHeight="1" spans="1:21">
      <c r="A449" s="20" t="s">
        <v>58</v>
      </c>
      <c r="B449" s="20" t="s">
        <v>18</v>
      </c>
      <c r="C449" s="3" t="s">
        <v>1375</v>
      </c>
      <c r="D449" s="20" t="s">
        <v>11</v>
      </c>
      <c r="E449" s="20">
        <v>2</v>
      </c>
      <c r="F449" s="21">
        <v>6</v>
      </c>
      <c r="G449" s="26" t="s">
        <v>1376</v>
      </c>
      <c r="H449" s="22">
        <v>44326.7006944444</v>
      </c>
      <c r="I449" s="22">
        <v>44327.4555555556</v>
      </c>
      <c r="J449" s="22">
        <v>44328.5118055556</v>
      </c>
      <c r="L449" s="34" t="s">
        <v>1377</v>
      </c>
      <c r="M449" s="35" t="s">
        <v>55</v>
      </c>
      <c r="N449" s="35" t="s">
        <v>105</v>
      </c>
      <c r="O449" s="35" t="s">
        <v>63</v>
      </c>
      <c r="P449" s="36">
        <v>25.3499999989872</v>
      </c>
      <c r="Q449" s="36" t="b">
        <v>0</v>
      </c>
      <c r="R449" s="36">
        <v>25.3499999989872</v>
      </c>
      <c r="S449" s="22">
        <v>44328.9865625</v>
      </c>
      <c r="T449" s="21"/>
      <c r="U449" s="41" t="b">
        <v>0</v>
      </c>
    </row>
    <row r="450" s="3" customFormat="1" ht="13.5" customHeight="1" spans="1:21">
      <c r="A450" s="20" t="s">
        <v>58</v>
      </c>
      <c r="B450" s="20" t="s">
        <v>17</v>
      </c>
      <c r="C450" s="27" t="s">
        <v>348</v>
      </c>
      <c r="D450" s="20" t="s">
        <v>12</v>
      </c>
      <c r="E450" s="20"/>
      <c r="F450" s="21">
        <v>4</v>
      </c>
      <c r="G450" s="3" t="s">
        <v>1378</v>
      </c>
      <c r="H450" s="104">
        <v>44327.4890972222</v>
      </c>
      <c r="I450" s="22">
        <v>44327.5555555556</v>
      </c>
      <c r="J450" s="22">
        <v>44328.4159722222</v>
      </c>
      <c r="L450" s="34" t="s">
        <v>1379</v>
      </c>
      <c r="M450" s="35" t="s">
        <v>142</v>
      </c>
      <c r="N450" s="35" t="s">
        <v>131</v>
      </c>
      <c r="O450" s="35" t="s">
        <v>143</v>
      </c>
      <c r="P450" s="36">
        <v>20.6499999990338</v>
      </c>
      <c r="Q450" s="36" t="b">
        <v>0</v>
      </c>
      <c r="R450" s="36">
        <v>20.6499999990338</v>
      </c>
      <c r="S450" s="42"/>
      <c r="T450" s="21" t="s">
        <v>383</v>
      </c>
      <c r="U450" s="41" t="b">
        <v>0</v>
      </c>
    </row>
    <row r="451" s="3" customFormat="1" ht="13.5" customHeight="1" spans="1:21">
      <c r="A451" s="20" t="s">
        <v>58</v>
      </c>
      <c r="B451" s="20" t="s">
        <v>19</v>
      </c>
      <c r="C451" s="3" t="s">
        <v>1380</v>
      </c>
      <c r="D451" s="20" t="s">
        <v>12</v>
      </c>
      <c r="E451" s="20">
        <v>1</v>
      </c>
      <c r="F451" s="21">
        <v>2</v>
      </c>
      <c r="G451" s="3" t="s">
        <v>1381</v>
      </c>
      <c r="H451" s="22">
        <v>44327.5795833333</v>
      </c>
      <c r="I451" s="22">
        <v>44327.6041666667</v>
      </c>
      <c r="J451" s="22">
        <v>44328.4326388889</v>
      </c>
      <c r="L451" s="34" t="s">
        <v>1382</v>
      </c>
      <c r="M451" s="35" t="s">
        <v>67</v>
      </c>
      <c r="N451" s="35" t="s">
        <v>119</v>
      </c>
      <c r="O451" s="35" t="s">
        <v>57</v>
      </c>
      <c r="P451" s="36">
        <v>19.8833333324874</v>
      </c>
      <c r="Q451" s="36" t="b">
        <v>0</v>
      </c>
      <c r="R451" s="36">
        <v>19.8833333324874</v>
      </c>
      <c r="S451" s="42"/>
      <c r="T451" s="21"/>
      <c r="U451" s="41" t="b">
        <v>0</v>
      </c>
    </row>
    <row r="452" s="3" customFormat="1" ht="13.5" customHeight="1" spans="1:21">
      <c r="A452" s="20" t="s">
        <v>51</v>
      </c>
      <c r="B452" s="20" t="s">
        <v>22</v>
      </c>
      <c r="C452" s="3" t="s">
        <v>1383</v>
      </c>
      <c r="D452" s="20" t="s">
        <v>12</v>
      </c>
      <c r="E452" s="20"/>
      <c r="F452" s="21">
        <v>19</v>
      </c>
      <c r="G452" s="3" t="s">
        <v>1384</v>
      </c>
      <c r="H452" s="22">
        <v>44327.6326388889</v>
      </c>
      <c r="I452" s="22">
        <v>44327.65</v>
      </c>
      <c r="J452" s="22">
        <v>44328.6243055556</v>
      </c>
      <c r="L452" s="34" t="s">
        <v>1385</v>
      </c>
      <c r="M452" s="35" t="s">
        <v>55</v>
      </c>
      <c r="N452" s="35" t="s">
        <v>86</v>
      </c>
      <c r="O452" s="35" t="s">
        <v>63</v>
      </c>
      <c r="P452" s="36" t="b">
        <v>0</v>
      </c>
      <c r="Q452" s="36">
        <v>23.3833333332441</v>
      </c>
      <c r="R452" s="36">
        <v>23.3833333332441</v>
      </c>
      <c r="S452" s="22">
        <v>44329.9668402778</v>
      </c>
      <c r="T452" s="21"/>
      <c r="U452" s="41" t="b">
        <v>0</v>
      </c>
    </row>
    <row r="453" s="3" customFormat="1" ht="13.5" customHeight="1" spans="1:21">
      <c r="A453" s="20" t="s">
        <v>58</v>
      </c>
      <c r="B453" s="20" t="s">
        <v>18</v>
      </c>
      <c r="C453" s="3" t="s">
        <v>1386</v>
      </c>
      <c r="D453" s="20" t="s">
        <v>12</v>
      </c>
      <c r="E453" s="20"/>
      <c r="F453" s="21">
        <v>34</v>
      </c>
      <c r="G453" s="3" t="s">
        <v>1387</v>
      </c>
      <c r="H453" s="22">
        <v>44327.6493055556</v>
      </c>
      <c r="I453" s="22">
        <v>44327.6597222222</v>
      </c>
      <c r="J453" s="22">
        <v>44328.4184259259</v>
      </c>
      <c r="L453" s="34" t="s">
        <v>1388</v>
      </c>
      <c r="M453" s="35" t="s">
        <v>67</v>
      </c>
      <c r="N453" s="35" t="s">
        <v>323</v>
      </c>
      <c r="O453" s="35" t="s">
        <v>57</v>
      </c>
      <c r="P453" s="36">
        <v>18.2088888895232</v>
      </c>
      <c r="Q453" s="36" t="b">
        <v>0</v>
      </c>
      <c r="R453" s="36">
        <v>18.2088888895232</v>
      </c>
      <c r="S453" s="22">
        <v>44329.9668402778</v>
      </c>
      <c r="T453" s="21"/>
      <c r="U453" s="41" t="b">
        <v>0</v>
      </c>
    </row>
    <row r="454" s="3" customFormat="1" ht="13.5" customHeight="1" spans="1:21">
      <c r="A454" s="20" t="s">
        <v>58</v>
      </c>
      <c r="B454" s="20" t="s">
        <v>22</v>
      </c>
      <c r="C454" s="3" t="s">
        <v>1389</v>
      </c>
      <c r="D454" s="20" t="s">
        <v>12</v>
      </c>
      <c r="E454" s="20"/>
      <c r="F454" s="21">
        <v>9</v>
      </c>
      <c r="G454" s="3" t="s">
        <v>1390</v>
      </c>
      <c r="H454" s="22">
        <v>44327.6708912037</v>
      </c>
      <c r="I454" s="22">
        <v>44327.6902777778</v>
      </c>
      <c r="J454" s="22">
        <v>44328.4909722222</v>
      </c>
      <c r="L454" s="34" t="s">
        <v>1391</v>
      </c>
      <c r="M454" s="35" t="s">
        <v>67</v>
      </c>
      <c r="N454" s="35" t="s">
        <v>72</v>
      </c>
      <c r="O454" s="35" t="s">
        <v>57</v>
      </c>
      <c r="P454" s="36">
        <v>19.2166666660924</v>
      </c>
      <c r="Q454" s="36" t="b">
        <v>0</v>
      </c>
      <c r="R454" s="36">
        <v>19.2166666660924</v>
      </c>
      <c r="S454" s="22">
        <v>44329.9793402778</v>
      </c>
      <c r="T454" s="21"/>
      <c r="U454" s="41" t="b">
        <v>0</v>
      </c>
    </row>
    <row r="455" s="3" customFormat="1" ht="13.5" customHeight="1" spans="1:21">
      <c r="A455" s="20" t="s">
        <v>58</v>
      </c>
      <c r="B455" s="20" t="s">
        <v>22</v>
      </c>
      <c r="C455" s="3" t="s">
        <v>1392</v>
      </c>
      <c r="D455" s="20" t="s">
        <v>12</v>
      </c>
      <c r="E455" s="20"/>
      <c r="F455" s="21">
        <v>6</v>
      </c>
      <c r="G455" s="3" t="s">
        <v>1393</v>
      </c>
      <c r="H455" s="22">
        <v>44327.8673611111</v>
      </c>
      <c r="I455" s="22">
        <v>44328.3666666667</v>
      </c>
      <c r="J455" s="22">
        <v>44328.6208333333</v>
      </c>
      <c r="L455" s="34" t="s">
        <v>1394</v>
      </c>
      <c r="M455" s="35" t="s">
        <v>67</v>
      </c>
      <c r="N455" s="35" t="s">
        <v>91</v>
      </c>
      <c r="O455" s="35" t="s">
        <v>109</v>
      </c>
      <c r="P455" s="36">
        <v>6.09999999997672</v>
      </c>
      <c r="Q455" s="36" t="b">
        <v>0</v>
      </c>
      <c r="R455" s="36">
        <v>6.09999999997672</v>
      </c>
      <c r="S455" s="22">
        <v>44330.9903356481</v>
      </c>
      <c r="T455" s="21"/>
      <c r="U455" s="41" t="b">
        <v>0</v>
      </c>
    </row>
    <row r="456" s="3" customFormat="1" ht="13.5" customHeight="1" spans="1:21">
      <c r="A456" s="20" t="s">
        <v>58</v>
      </c>
      <c r="B456" s="20" t="s">
        <v>20</v>
      </c>
      <c r="C456" s="3" t="s">
        <v>1395</v>
      </c>
      <c r="D456" s="20" t="s">
        <v>12</v>
      </c>
      <c r="E456" s="20"/>
      <c r="F456" s="21">
        <v>3</v>
      </c>
      <c r="G456" s="3" t="s">
        <v>1396</v>
      </c>
      <c r="H456" s="22">
        <v>44328.3465277778</v>
      </c>
      <c r="I456" s="22">
        <v>44328.3729166667</v>
      </c>
      <c r="J456" s="22">
        <v>44328.6034143519</v>
      </c>
      <c r="L456" s="34" t="s">
        <v>1397</v>
      </c>
      <c r="M456" s="35" t="s">
        <v>67</v>
      </c>
      <c r="N456" s="35" t="s">
        <v>86</v>
      </c>
      <c r="O456" s="35" t="s">
        <v>582</v>
      </c>
      <c r="P456" s="36">
        <v>5.53194444451947</v>
      </c>
      <c r="Q456" s="36" t="b">
        <v>0</v>
      </c>
      <c r="R456" s="36">
        <v>5.53194444451947</v>
      </c>
      <c r="S456" s="22">
        <v>44330.9940393519</v>
      </c>
      <c r="T456" s="21"/>
      <c r="U456" s="41" t="b">
        <v>0</v>
      </c>
    </row>
    <row r="457" s="3" customFormat="1" ht="13.5" customHeight="1" spans="1:21">
      <c r="A457" s="20" t="s">
        <v>51</v>
      </c>
      <c r="B457" s="20" t="s">
        <v>17</v>
      </c>
      <c r="C457" s="3" t="s">
        <v>1398</v>
      </c>
      <c r="D457" s="20" t="s">
        <v>12</v>
      </c>
      <c r="E457" s="20"/>
      <c r="F457" s="21">
        <v>68</v>
      </c>
      <c r="G457" s="3" t="s">
        <v>1399</v>
      </c>
      <c r="H457" s="22">
        <v>44328.3527199074</v>
      </c>
      <c r="I457" s="22">
        <v>44328.3779282407</v>
      </c>
      <c r="J457" s="22">
        <v>44328.5923611111</v>
      </c>
      <c r="L457" s="34" t="s">
        <v>1400</v>
      </c>
      <c r="M457" s="35" t="s">
        <v>55</v>
      </c>
      <c r="N457" s="35" t="s">
        <v>72</v>
      </c>
      <c r="O457" s="35" t="s">
        <v>63</v>
      </c>
      <c r="P457" s="36" t="b">
        <v>0</v>
      </c>
      <c r="Q457" s="36">
        <v>5.14638888894115</v>
      </c>
      <c r="R457" s="36">
        <v>5.14638888894115</v>
      </c>
      <c r="S457" s="22">
        <v>44330.9791666667</v>
      </c>
      <c r="T457" s="21"/>
      <c r="U457" s="41" t="b">
        <v>0</v>
      </c>
    </row>
    <row r="458" s="3" customFormat="1" ht="13.5" customHeight="1" spans="1:21">
      <c r="A458" s="20" t="s">
        <v>58</v>
      </c>
      <c r="B458" s="20" t="s">
        <v>18</v>
      </c>
      <c r="C458" s="3" t="s">
        <v>1401</v>
      </c>
      <c r="D458" s="20" t="s">
        <v>12</v>
      </c>
      <c r="E458" s="20"/>
      <c r="F458" s="21">
        <v>2</v>
      </c>
      <c r="G458" s="3" t="s">
        <v>1402</v>
      </c>
      <c r="H458" s="22">
        <v>44328.2618055556</v>
      </c>
      <c r="I458" s="22">
        <v>44328.3791666667</v>
      </c>
      <c r="J458" s="22">
        <v>44328.5375</v>
      </c>
      <c r="L458" s="34" t="s">
        <v>1403</v>
      </c>
      <c r="M458" s="35" t="s">
        <v>219</v>
      </c>
      <c r="N458" s="35" t="s">
        <v>219</v>
      </c>
      <c r="O458" s="35" t="s">
        <v>219</v>
      </c>
      <c r="P458" s="36">
        <v>3.79999999998836</v>
      </c>
      <c r="Q458" s="36" t="b">
        <v>0</v>
      </c>
      <c r="R458" s="36">
        <v>3.79999999998836</v>
      </c>
      <c r="S458" s="22">
        <v>44330.9873958333</v>
      </c>
      <c r="T458" s="21"/>
      <c r="U458" s="41" t="b">
        <v>0</v>
      </c>
    </row>
    <row r="459" s="46" customFormat="1" ht="13.5" customHeight="1" spans="1:24">
      <c r="A459" s="20" t="s">
        <v>51</v>
      </c>
      <c r="B459" s="20" t="s">
        <v>22</v>
      </c>
      <c r="C459" s="3" t="s">
        <v>1404</v>
      </c>
      <c r="D459" s="20" t="s">
        <v>12</v>
      </c>
      <c r="E459" s="20">
        <v>1</v>
      </c>
      <c r="F459" s="21">
        <v>62</v>
      </c>
      <c r="G459" s="26" t="s">
        <v>1405</v>
      </c>
      <c r="H459" s="22">
        <v>44328.3430555556</v>
      </c>
      <c r="I459" s="22">
        <v>44328.3763888889</v>
      </c>
      <c r="J459" s="22">
        <v>44328.7076388889</v>
      </c>
      <c r="K459" s="3"/>
      <c r="L459" s="34" t="s">
        <v>1406</v>
      </c>
      <c r="M459" s="35" t="s">
        <v>55</v>
      </c>
      <c r="N459" s="35" t="s">
        <v>56</v>
      </c>
      <c r="O459" s="35" t="s">
        <v>109</v>
      </c>
      <c r="P459" s="36" t="b">
        <v>0</v>
      </c>
      <c r="Q459" s="36">
        <v>7.95000000006985</v>
      </c>
      <c r="R459" s="36">
        <v>7.95000000006985</v>
      </c>
      <c r="S459" s="22">
        <v>44330.9992939815</v>
      </c>
      <c r="T459" s="21" t="s">
        <v>383</v>
      </c>
      <c r="U459" s="41" t="b">
        <v>0</v>
      </c>
      <c r="V459" s="3"/>
      <c r="W459" s="3"/>
      <c r="X459" s="3"/>
    </row>
    <row r="460" s="3" customFormat="1" ht="13.5" customHeight="1" spans="1:21">
      <c r="A460" s="20" t="s">
        <v>58</v>
      </c>
      <c r="B460" s="20" t="s">
        <v>17</v>
      </c>
      <c r="C460" s="3" t="s">
        <v>1407</v>
      </c>
      <c r="D460" s="20" t="s">
        <v>12</v>
      </c>
      <c r="E460" s="20"/>
      <c r="F460" s="21">
        <v>29</v>
      </c>
      <c r="G460" s="3" t="s">
        <v>1408</v>
      </c>
      <c r="H460" s="22">
        <v>44328.3590277778</v>
      </c>
      <c r="I460" s="22">
        <v>44328.3881944444</v>
      </c>
      <c r="J460" s="22">
        <v>44328.6800347222</v>
      </c>
      <c r="L460" s="34" t="s">
        <v>1409</v>
      </c>
      <c r="M460" s="35" t="s">
        <v>67</v>
      </c>
      <c r="N460" s="35" t="s">
        <v>62</v>
      </c>
      <c r="O460" s="35" t="s">
        <v>582</v>
      </c>
      <c r="P460" s="36">
        <v>7.00416666670935</v>
      </c>
      <c r="Q460" s="36" t="b">
        <v>0</v>
      </c>
      <c r="R460" s="36">
        <v>7.00416666670935</v>
      </c>
      <c r="S460" s="22">
        <v>44330.9992939815</v>
      </c>
      <c r="T460" s="21"/>
      <c r="U460" s="41" t="b">
        <v>0</v>
      </c>
    </row>
    <row r="461" s="3" customFormat="1" ht="13.5" customHeight="1" spans="1:21">
      <c r="A461" s="20" t="s">
        <v>58</v>
      </c>
      <c r="B461" s="20" t="s">
        <v>16</v>
      </c>
      <c r="C461" s="3" t="s">
        <v>1410</v>
      </c>
      <c r="D461" s="20" t="s">
        <v>11</v>
      </c>
      <c r="E461" s="20"/>
      <c r="F461" s="21">
        <v>7</v>
      </c>
      <c r="G461" s="3" t="s">
        <v>1411</v>
      </c>
      <c r="H461" s="22">
        <v>44328.3548611111</v>
      </c>
      <c r="I461" s="22">
        <v>44328.3986111111</v>
      </c>
      <c r="J461" s="22">
        <v>44328.6850115741</v>
      </c>
      <c r="L461" s="34" t="s">
        <v>219</v>
      </c>
      <c r="M461" s="35" t="s">
        <v>219</v>
      </c>
      <c r="N461" s="35" t="s">
        <v>219</v>
      </c>
      <c r="O461" s="35" t="s">
        <v>219</v>
      </c>
      <c r="P461" s="36">
        <v>6.8736111111939</v>
      </c>
      <c r="Q461" s="36" t="b">
        <v>0</v>
      </c>
      <c r="R461" s="36">
        <v>6.8736111111939</v>
      </c>
      <c r="S461" s="22">
        <v>44330.9992939815</v>
      </c>
      <c r="T461" s="21" t="s">
        <v>383</v>
      </c>
      <c r="U461" s="41" t="b">
        <v>0</v>
      </c>
    </row>
    <row r="462" s="3" customFormat="1" ht="13.5" customHeight="1" spans="1:21">
      <c r="A462" s="20" t="s">
        <v>58</v>
      </c>
      <c r="B462" s="20" t="s">
        <v>16</v>
      </c>
      <c r="C462" s="3" t="s">
        <v>1412</v>
      </c>
      <c r="D462" s="20" t="s">
        <v>11</v>
      </c>
      <c r="E462" s="20">
        <v>5</v>
      </c>
      <c r="F462" s="21">
        <v>7</v>
      </c>
      <c r="G462" s="26" t="s">
        <v>1413</v>
      </c>
      <c r="H462" s="22">
        <v>44327.7222222222</v>
      </c>
      <c r="I462" s="22">
        <v>44328.4354166667</v>
      </c>
      <c r="J462" s="22">
        <v>44328.4805555556</v>
      </c>
      <c r="L462" s="105" t="s">
        <v>1414</v>
      </c>
      <c r="M462" s="35" t="s">
        <v>67</v>
      </c>
      <c r="N462" s="35" t="s">
        <v>119</v>
      </c>
      <c r="O462" s="35" t="s">
        <v>582</v>
      </c>
      <c r="P462" s="36">
        <v>1.08333333337214</v>
      </c>
      <c r="Q462" s="36" t="b">
        <v>0</v>
      </c>
      <c r="R462" s="36">
        <v>1.08333333337214</v>
      </c>
      <c r="S462" s="22">
        <v>44329.9818518519</v>
      </c>
      <c r="T462" s="21"/>
      <c r="U462" s="41" t="b">
        <v>0</v>
      </c>
    </row>
    <row r="463" s="3" customFormat="1" ht="13.5" customHeight="1" spans="1:21">
      <c r="A463" s="20" t="s">
        <v>58</v>
      </c>
      <c r="B463" s="20" t="s">
        <v>16</v>
      </c>
      <c r="C463" s="3" t="s">
        <v>1415</v>
      </c>
      <c r="D463" s="20" t="s">
        <v>11</v>
      </c>
      <c r="E463" s="20">
        <v>3</v>
      </c>
      <c r="F463" s="21">
        <v>4</v>
      </c>
      <c r="G463" s="26" t="s">
        <v>1416</v>
      </c>
      <c r="H463" s="22">
        <v>44328.4236111111</v>
      </c>
      <c r="I463" s="22">
        <v>44328.4423611111</v>
      </c>
      <c r="J463" s="22">
        <v>44328.4805555556</v>
      </c>
      <c r="L463" s="34" t="s">
        <v>1417</v>
      </c>
      <c r="M463" s="35" t="s">
        <v>67</v>
      </c>
      <c r="N463" s="35" t="s">
        <v>119</v>
      </c>
      <c r="O463" s="35" t="s">
        <v>582</v>
      </c>
      <c r="P463" s="36">
        <v>0.916666666686069</v>
      </c>
      <c r="Q463" s="36" t="b">
        <v>0</v>
      </c>
      <c r="R463" s="36">
        <v>0.916666666686069</v>
      </c>
      <c r="S463" s="22">
        <v>44329.9818518519</v>
      </c>
      <c r="T463" s="21"/>
      <c r="U463" s="41" t="b">
        <v>0</v>
      </c>
    </row>
    <row r="464" s="3" customFormat="1" ht="13.5" customHeight="1" spans="1:21">
      <c r="A464" s="20" t="s">
        <v>58</v>
      </c>
      <c r="B464" s="20" t="s">
        <v>19</v>
      </c>
      <c r="C464" s="3" t="s">
        <v>1418</v>
      </c>
      <c r="D464" s="20" t="s">
        <v>12</v>
      </c>
      <c r="E464" s="20">
        <v>2</v>
      </c>
      <c r="F464" s="21">
        <v>52</v>
      </c>
      <c r="G464" s="3" t="s">
        <v>1419</v>
      </c>
      <c r="H464" s="22">
        <v>44328.4193981482</v>
      </c>
      <c r="I464" s="22">
        <v>44328.4434259259</v>
      </c>
      <c r="J464" s="22">
        <v>44328.7388888889</v>
      </c>
      <c r="L464" s="34" t="s">
        <v>1420</v>
      </c>
      <c r="M464" s="35" t="s">
        <v>67</v>
      </c>
      <c r="N464" s="35" t="s">
        <v>86</v>
      </c>
      <c r="O464" s="35" t="s">
        <v>57</v>
      </c>
      <c r="P464" s="36">
        <v>7.09111111104721</v>
      </c>
      <c r="Q464" s="36" t="b">
        <v>0</v>
      </c>
      <c r="R464" s="36">
        <v>7.09111111104721</v>
      </c>
      <c r="S464" s="22">
        <v>44330.9818518519</v>
      </c>
      <c r="T464" s="21"/>
      <c r="U464" s="41" t="b">
        <v>0</v>
      </c>
    </row>
    <row r="465" s="3" customFormat="1" ht="13.5" customHeight="1" spans="1:21">
      <c r="A465" s="20" t="s">
        <v>51</v>
      </c>
      <c r="B465" s="20" t="s">
        <v>16</v>
      </c>
      <c r="C465" s="3" t="s">
        <v>1421</v>
      </c>
      <c r="D465" s="20" t="s">
        <v>12</v>
      </c>
      <c r="E465" s="20"/>
      <c r="F465" s="21">
        <v>61</v>
      </c>
      <c r="G465" s="3" t="s">
        <v>1422</v>
      </c>
      <c r="H465" s="22">
        <v>44328.4298611111</v>
      </c>
      <c r="I465" s="22">
        <v>44328.4465277778</v>
      </c>
      <c r="J465" s="22">
        <v>44328.6145833333</v>
      </c>
      <c r="L465" s="34" t="s">
        <v>1423</v>
      </c>
      <c r="M465" s="35" t="s">
        <v>55</v>
      </c>
      <c r="N465" s="35" t="s">
        <v>68</v>
      </c>
      <c r="O465" s="35" t="s">
        <v>63</v>
      </c>
      <c r="P465" s="36" t="b">
        <v>0</v>
      </c>
      <c r="Q465" s="36">
        <v>4.03333333338378</v>
      </c>
      <c r="R465" s="36">
        <v>4.03333333338378</v>
      </c>
      <c r="S465" s="22">
        <v>44329.9867939815</v>
      </c>
      <c r="T465" s="21"/>
      <c r="U465" s="41" t="b">
        <v>0</v>
      </c>
    </row>
    <row r="466" s="3" customFormat="1" ht="13.5" customHeight="1" spans="1:21">
      <c r="A466" s="20" t="s">
        <v>51</v>
      </c>
      <c r="B466" s="20" t="s">
        <v>19</v>
      </c>
      <c r="C466" s="3" t="s">
        <v>1424</v>
      </c>
      <c r="D466" s="20" t="s">
        <v>12</v>
      </c>
      <c r="E466" s="20"/>
      <c r="F466" s="21">
        <v>23</v>
      </c>
      <c r="G466" s="3" t="s">
        <v>1425</v>
      </c>
      <c r="H466" s="22">
        <v>44328.4382175926</v>
      </c>
      <c r="I466" s="22">
        <v>44328.4506365741</v>
      </c>
      <c r="J466" s="22">
        <v>44328.5756944444</v>
      </c>
      <c r="L466" s="34" t="s">
        <v>1426</v>
      </c>
      <c r="M466" s="35" t="s">
        <v>55</v>
      </c>
      <c r="N466" s="35" t="s">
        <v>91</v>
      </c>
      <c r="O466" s="35" t="s">
        <v>63</v>
      </c>
      <c r="P466" s="36" t="b">
        <v>0</v>
      </c>
      <c r="Q466" s="36">
        <v>3.00138888886431</v>
      </c>
      <c r="R466" s="36">
        <v>3.00138888886431</v>
      </c>
      <c r="S466" s="22">
        <v>44330.9818518519</v>
      </c>
      <c r="T466" s="21"/>
      <c r="U466" s="41" t="b">
        <v>0</v>
      </c>
    </row>
    <row r="467" s="3" customFormat="1" ht="13.5" customHeight="1" spans="1:21">
      <c r="A467" s="20" t="s">
        <v>58</v>
      </c>
      <c r="B467" s="20" t="s">
        <v>21</v>
      </c>
      <c r="C467" s="3" t="s">
        <v>1427</v>
      </c>
      <c r="D467" s="20" t="s">
        <v>11</v>
      </c>
      <c r="E467" s="20">
        <v>3</v>
      </c>
      <c r="F467" s="21">
        <v>9</v>
      </c>
      <c r="G467" s="26" t="s">
        <v>1428</v>
      </c>
      <c r="H467" s="22">
        <v>44328.3493055556</v>
      </c>
      <c r="I467" s="22">
        <v>44328.4520833333</v>
      </c>
      <c r="J467" s="22">
        <v>44328.5865162037</v>
      </c>
      <c r="L467" s="34" t="s">
        <v>1429</v>
      </c>
      <c r="M467" s="35" t="s">
        <v>55</v>
      </c>
      <c r="N467" s="35" t="s">
        <v>119</v>
      </c>
      <c r="O467" s="35" t="s">
        <v>63</v>
      </c>
      <c r="P467" s="36">
        <v>3.22638888889924</v>
      </c>
      <c r="Q467" s="36" t="b">
        <v>0</v>
      </c>
      <c r="R467" s="36">
        <v>3.22638888889924</v>
      </c>
      <c r="S467" s="22">
        <v>44329.9818518519</v>
      </c>
      <c r="T467" s="21"/>
      <c r="U467" s="41" t="b">
        <v>0</v>
      </c>
    </row>
    <row r="468" s="3" customFormat="1" ht="13.5" customHeight="1" spans="1:21">
      <c r="A468" s="20" t="s">
        <v>51</v>
      </c>
      <c r="B468" s="20" t="s">
        <v>18</v>
      </c>
      <c r="C468" s="3" t="s">
        <v>1430</v>
      </c>
      <c r="D468" s="20" t="s">
        <v>12</v>
      </c>
      <c r="E468" s="20"/>
      <c r="F468" s="21">
        <v>100</v>
      </c>
      <c r="G468" s="3" t="s">
        <v>1431</v>
      </c>
      <c r="H468" s="22">
        <v>44328.4481018518</v>
      </c>
      <c r="I468" s="22">
        <v>44328.4590277778</v>
      </c>
      <c r="J468" s="22">
        <v>44328.6729166667</v>
      </c>
      <c r="L468" s="34" t="s">
        <v>1432</v>
      </c>
      <c r="M468" s="35" t="s">
        <v>113</v>
      </c>
      <c r="N468" s="35" t="s">
        <v>72</v>
      </c>
      <c r="O468" s="35" t="s">
        <v>147</v>
      </c>
      <c r="P468" s="36" t="b">
        <v>0</v>
      </c>
      <c r="Q468" s="36">
        <v>5.13333333347691</v>
      </c>
      <c r="R468" s="36">
        <v>5.13333333347691</v>
      </c>
      <c r="S468" s="22">
        <v>44329.9818518519</v>
      </c>
      <c r="T468" s="21"/>
      <c r="U468" s="41" t="b">
        <v>0</v>
      </c>
    </row>
    <row r="469" s="3" customFormat="1" ht="13.5" customHeight="1" spans="1:21">
      <c r="A469" s="20" t="s">
        <v>51</v>
      </c>
      <c r="B469" s="20" t="s">
        <v>16</v>
      </c>
      <c r="C469" s="3" t="s">
        <v>1433</v>
      </c>
      <c r="D469" s="20" t="s">
        <v>12</v>
      </c>
      <c r="E469" s="20"/>
      <c r="F469" s="21">
        <v>127</v>
      </c>
      <c r="G469" s="3" t="s">
        <v>1434</v>
      </c>
      <c r="H469" s="22">
        <v>44328.4798611111</v>
      </c>
      <c r="I469" s="22">
        <v>44328.4916666667</v>
      </c>
      <c r="J469" s="22">
        <v>44328.7298032407</v>
      </c>
      <c r="L469" s="34" t="s">
        <v>1435</v>
      </c>
      <c r="M469" s="35"/>
      <c r="N469" s="35"/>
      <c r="O469" s="35"/>
      <c r="P469" s="36" t="b">
        <v>0</v>
      </c>
      <c r="Q469" s="36">
        <v>5.71527777775191</v>
      </c>
      <c r="R469" s="36">
        <v>5.71527777775191</v>
      </c>
      <c r="S469" s="22">
        <v>44330.9818518519</v>
      </c>
      <c r="T469" s="21"/>
      <c r="U469" s="41" t="b">
        <v>0</v>
      </c>
    </row>
    <row r="470" s="3" customFormat="1" ht="13.5" customHeight="1" spans="1:21">
      <c r="A470" s="20" t="s">
        <v>58</v>
      </c>
      <c r="B470" s="20" t="s">
        <v>20</v>
      </c>
      <c r="C470" s="3" t="s">
        <v>1436</v>
      </c>
      <c r="D470" s="20" t="s">
        <v>12</v>
      </c>
      <c r="E470" s="20"/>
      <c r="F470" s="21">
        <v>17</v>
      </c>
      <c r="G470" s="3" t="s">
        <v>1437</v>
      </c>
      <c r="H470" s="22">
        <v>44328.5084375</v>
      </c>
      <c r="I470" s="22">
        <v>44328.5312384259</v>
      </c>
      <c r="J470" s="22">
        <v>44328.666400463</v>
      </c>
      <c r="L470" s="34" t="s">
        <v>1438</v>
      </c>
      <c r="M470" s="35" t="s">
        <v>67</v>
      </c>
      <c r="N470" s="35" t="s">
        <v>131</v>
      </c>
      <c r="O470" s="35" t="s">
        <v>109</v>
      </c>
      <c r="P470" s="36">
        <v>3.24388888897374</v>
      </c>
      <c r="Q470" s="36" t="b">
        <v>0</v>
      </c>
      <c r="R470" s="36">
        <v>3.24388888897374</v>
      </c>
      <c r="S470" s="22">
        <v>44330.9846990741</v>
      </c>
      <c r="T470" s="21"/>
      <c r="U470" s="41" t="b">
        <v>0</v>
      </c>
    </row>
    <row r="471" s="3" customFormat="1" ht="13.5" customHeight="1" spans="1:21">
      <c r="A471" s="20" t="s">
        <v>58</v>
      </c>
      <c r="B471" s="20" t="s">
        <v>16</v>
      </c>
      <c r="C471" s="3" t="s">
        <v>1439</v>
      </c>
      <c r="D471" s="20" t="s">
        <v>12</v>
      </c>
      <c r="E471" s="20"/>
      <c r="F471" s="21">
        <v>39</v>
      </c>
      <c r="G471" s="3" t="s">
        <v>1440</v>
      </c>
      <c r="H471" s="22">
        <v>44328.5099189815</v>
      </c>
      <c r="I471" s="22">
        <v>44328.5372106481</v>
      </c>
      <c r="J471" s="22">
        <v>44328.5881944444</v>
      </c>
      <c r="L471" s="34" t="s">
        <v>1441</v>
      </c>
      <c r="M471" s="35" t="s">
        <v>67</v>
      </c>
      <c r="N471" s="35" t="s">
        <v>131</v>
      </c>
      <c r="O471" s="35" t="s">
        <v>57</v>
      </c>
      <c r="P471" s="36">
        <v>1.2236111111124</v>
      </c>
      <c r="Q471" s="36" t="b">
        <v>0</v>
      </c>
      <c r="R471" s="36">
        <v>1.2236111111124</v>
      </c>
      <c r="S471" s="22">
        <v>44330.992650463</v>
      </c>
      <c r="T471" s="21"/>
      <c r="U471" s="41" t="b">
        <v>0</v>
      </c>
    </row>
    <row r="472" s="3" customFormat="1" ht="13.5" customHeight="1" spans="1:21">
      <c r="A472" s="20" t="s">
        <v>58</v>
      </c>
      <c r="B472" s="20" t="s">
        <v>16</v>
      </c>
      <c r="C472" s="3" t="s">
        <v>1442</v>
      </c>
      <c r="D472" s="20" t="s">
        <v>12</v>
      </c>
      <c r="E472" s="20"/>
      <c r="F472" s="21">
        <v>9</v>
      </c>
      <c r="G472" s="3" t="s">
        <v>1443</v>
      </c>
      <c r="H472" s="22">
        <v>44328.6634837963</v>
      </c>
      <c r="I472" s="22">
        <v>44328.5627893519</v>
      </c>
      <c r="J472" s="22">
        <v>44328.6625</v>
      </c>
      <c r="L472" s="34" t="s">
        <v>1444</v>
      </c>
      <c r="M472" s="35" t="s">
        <v>219</v>
      </c>
      <c r="N472" s="35" t="s">
        <v>219</v>
      </c>
      <c r="O472" s="35" t="s">
        <v>219</v>
      </c>
      <c r="P472" s="36">
        <v>2.39305555546889</v>
      </c>
      <c r="Q472" s="36" t="b">
        <v>0</v>
      </c>
      <c r="R472" s="36">
        <v>2.39305555546889</v>
      </c>
      <c r="S472" s="22">
        <v>44330.9517361111</v>
      </c>
      <c r="T472" s="21"/>
      <c r="U472" s="41" t="b">
        <v>0</v>
      </c>
    </row>
    <row r="473" s="3" customFormat="1" ht="13.5" customHeight="1" spans="1:21">
      <c r="A473" s="20" t="s">
        <v>58</v>
      </c>
      <c r="B473" s="20" t="s">
        <v>22</v>
      </c>
      <c r="C473" s="3" t="s">
        <v>1445</v>
      </c>
      <c r="D473" s="20" t="s">
        <v>12</v>
      </c>
      <c r="E473" s="20"/>
      <c r="F473" s="21">
        <v>30</v>
      </c>
      <c r="G473" s="3" t="s">
        <v>1446</v>
      </c>
      <c r="H473" s="22">
        <v>44328.5814930556</v>
      </c>
      <c r="I473" s="22">
        <v>44328.5973148148</v>
      </c>
      <c r="J473" s="22">
        <v>44328.7472222222</v>
      </c>
      <c r="L473" s="34" t="s">
        <v>1447</v>
      </c>
      <c r="M473" s="35" t="s">
        <v>90</v>
      </c>
      <c r="N473" s="35" t="s">
        <v>91</v>
      </c>
      <c r="O473" s="35" t="s">
        <v>57</v>
      </c>
      <c r="P473" s="36">
        <v>3.5977777778171</v>
      </c>
      <c r="Q473" s="36" t="b">
        <v>0</v>
      </c>
      <c r="R473" s="36">
        <v>3.5977777778171</v>
      </c>
      <c r="S473" s="22">
        <v>44330.9704398148</v>
      </c>
      <c r="T473" s="21"/>
      <c r="U473" s="41" t="b">
        <v>0</v>
      </c>
    </row>
    <row r="474" s="3" customFormat="1" ht="13.5" customHeight="1" spans="1:21">
      <c r="A474" s="20" t="s">
        <v>58</v>
      </c>
      <c r="B474" s="20" t="s">
        <v>19</v>
      </c>
      <c r="C474" s="3" t="s">
        <v>1448</v>
      </c>
      <c r="D474" s="20" t="s">
        <v>12</v>
      </c>
      <c r="E474" s="20"/>
      <c r="F474" s="21">
        <v>12</v>
      </c>
      <c r="G474" s="3" t="s">
        <v>1449</v>
      </c>
      <c r="H474" s="42" t="s">
        <v>1450</v>
      </c>
      <c r="I474" s="22">
        <v>44328.605150463</v>
      </c>
      <c r="J474" s="22">
        <v>44328.6923148148</v>
      </c>
      <c r="L474" s="34" t="s">
        <v>1451</v>
      </c>
      <c r="M474" s="35" t="s">
        <v>67</v>
      </c>
      <c r="N474" s="35" t="s">
        <v>323</v>
      </c>
      <c r="O474" s="35" t="s">
        <v>582</v>
      </c>
      <c r="P474" s="36">
        <v>2.09194444434252</v>
      </c>
      <c r="Q474" s="36" t="b">
        <v>0</v>
      </c>
      <c r="R474" s="36">
        <v>2.09194444434252</v>
      </c>
      <c r="S474" s="22">
        <v>44330.9752662037</v>
      </c>
      <c r="T474" s="21"/>
      <c r="U474" s="41" t="b">
        <v>0</v>
      </c>
    </row>
    <row r="475" s="3" customFormat="1" ht="13.5" customHeight="1" spans="1:21">
      <c r="A475" s="20" t="s">
        <v>51</v>
      </c>
      <c r="B475" s="20" t="s">
        <v>17</v>
      </c>
      <c r="C475" s="3" t="s">
        <v>1452</v>
      </c>
      <c r="D475" s="20" t="s">
        <v>12</v>
      </c>
      <c r="E475" s="20">
        <v>1</v>
      </c>
      <c r="F475" s="21">
        <v>39</v>
      </c>
      <c r="G475" s="3" t="s">
        <v>1453</v>
      </c>
      <c r="H475" s="22">
        <v>44328.6513888889</v>
      </c>
      <c r="I475" s="22">
        <v>44328.6645833333</v>
      </c>
      <c r="J475" s="22">
        <v>44328.7222222222</v>
      </c>
      <c r="L475" s="34" t="s">
        <v>1454</v>
      </c>
      <c r="M475" s="35" t="s">
        <v>55</v>
      </c>
      <c r="N475" s="35" t="s">
        <v>86</v>
      </c>
      <c r="O475" s="35" t="s">
        <v>532</v>
      </c>
      <c r="P475" s="36" t="b">
        <v>0</v>
      </c>
      <c r="Q475" s="36">
        <v>1.38333333330229</v>
      </c>
      <c r="R475" s="36">
        <v>1.38333333330229</v>
      </c>
      <c r="S475" s="22">
        <v>44330.9815740741</v>
      </c>
      <c r="T475" s="21"/>
      <c r="U475" s="41" t="b">
        <v>0</v>
      </c>
    </row>
    <row r="476" s="3" customFormat="1" ht="13.5" customHeight="1" spans="1:21">
      <c r="A476" s="20" t="s">
        <v>51</v>
      </c>
      <c r="B476" s="20" t="s">
        <v>22</v>
      </c>
      <c r="C476" s="3" t="s">
        <v>1455</v>
      </c>
      <c r="D476" s="20" t="s">
        <v>12</v>
      </c>
      <c r="E476" s="20"/>
      <c r="F476" s="21">
        <v>35</v>
      </c>
      <c r="G476" s="3" t="s">
        <v>1456</v>
      </c>
      <c r="H476" s="22">
        <v>44328.65625</v>
      </c>
      <c r="I476" s="22">
        <v>44328.6659722222</v>
      </c>
      <c r="J476" s="22">
        <v>44328.7338541667</v>
      </c>
      <c r="L476" s="34"/>
      <c r="M476" s="35" t="s">
        <v>55</v>
      </c>
      <c r="N476" s="35"/>
      <c r="O476" s="35"/>
      <c r="P476" s="36" t="b">
        <v>0</v>
      </c>
      <c r="Q476" s="36">
        <v>1.62916666665114</v>
      </c>
      <c r="R476" s="36">
        <v>1.62916666665114</v>
      </c>
      <c r="S476" s="22">
        <v>44330.9867939815</v>
      </c>
      <c r="T476" s="21"/>
      <c r="U476" s="41" t="b">
        <v>0</v>
      </c>
    </row>
    <row r="477" s="3" customFormat="1" ht="13.5" customHeight="1" spans="1:21">
      <c r="A477" s="20" t="s">
        <v>51</v>
      </c>
      <c r="B477" s="20" t="s">
        <v>22</v>
      </c>
      <c r="C477" s="3" t="s">
        <v>1457</v>
      </c>
      <c r="D477" s="20" t="s">
        <v>12</v>
      </c>
      <c r="E477" s="20"/>
      <c r="F477" s="21">
        <v>57</v>
      </c>
      <c r="G477" s="3" t="s">
        <v>1458</v>
      </c>
      <c r="H477" s="22">
        <v>44328.6666666667</v>
      </c>
      <c r="I477" s="22">
        <v>44328.68125</v>
      </c>
      <c r="J477" s="22">
        <v>44328.7076388889</v>
      </c>
      <c r="L477" s="34" t="s">
        <v>1459</v>
      </c>
      <c r="M477" s="35" t="s">
        <v>55</v>
      </c>
      <c r="N477" s="35" t="s">
        <v>56</v>
      </c>
      <c r="O477" s="35" t="s">
        <v>109</v>
      </c>
      <c r="P477" s="36" t="b">
        <v>0</v>
      </c>
      <c r="Q477" s="36">
        <v>0.633333333302289</v>
      </c>
      <c r="R477" s="36">
        <v>0.633333333302289</v>
      </c>
      <c r="S477" s="22">
        <v>44329.9712615741</v>
      </c>
      <c r="T477" s="21"/>
      <c r="U477" s="41" t="b">
        <v>0</v>
      </c>
    </row>
    <row r="478" s="3" customFormat="1" ht="13.5" customHeight="1" spans="1:21">
      <c r="A478" s="20" t="s">
        <v>51</v>
      </c>
      <c r="B478" s="20" t="s">
        <v>17</v>
      </c>
      <c r="C478" s="3" t="s">
        <v>1460</v>
      </c>
      <c r="D478" s="20" t="s">
        <v>12</v>
      </c>
      <c r="E478" s="20"/>
      <c r="F478" s="21">
        <v>16</v>
      </c>
      <c r="G478" s="3" t="s">
        <v>1461</v>
      </c>
      <c r="H478" s="22">
        <v>44326.6138888889</v>
      </c>
      <c r="I478" s="22">
        <v>44326.6402777778</v>
      </c>
      <c r="J478" s="22">
        <v>44329.6167013889</v>
      </c>
      <c r="L478" s="34" t="s">
        <v>1462</v>
      </c>
      <c r="M478" s="35"/>
      <c r="N478" s="35"/>
      <c r="O478" s="35"/>
      <c r="P478" s="36" t="b">
        <v>0</v>
      </c>
      <c r="Q478" s="36">
        <v>71.4341666662367</v>
      </c>
      <c r="R478" s="36">
        <v>71.4341666662367</v>
      </c>
      <c r="S478" s="22">
        <v>44330.9875115741</v>
      </c>
      <c r="T478" s="21"/>
      <c r="U478" s="41" t="b">
        <v>0</v>
      </c>
    </row>
    <row r="479" s="3" customFormat="1" ht="13.5" customHeight="1" spans="1:21">
      <c r="A479" s="20" t="s">
        <v>51</v>
      </c>
      <c r="B479" s="20" t="s">
        <v>20</v>
      </c>
      <c r="C479" s="3" t="s">
        <v>1463</v>
      </c>
      <c r="D479" s="20" t="s">
        <v>12</v>
      </c>
      <c r="E479" s="20"/>
      <c r="F479" s="21">
        <v>11</v>
      </c>
      <c r="G479" s="3" t="s">
        <v>1464</v>
      </c>
      <c r="H479" s="22">
        <v>44327.1736111111</v>
      </c>
      <c r="I479" s="22">
        <v>44327.3736111111</v>
      </c>
      <c r="J479" s="22">
        <v>44329.5729166667</v>
      </c>
      <c r="L479" s="34" t="s">
        <v>1465</v>
      </c>
      <c r="M479" s="35" t="s">
        <v>55</v>
      </c>
      <c r="N479" s="35" t="s">
        <v>163</v>
      </c>
      <c r="O479" s="35" t="s">
        <v>63</v>
      </c>
      <c r="P479" s="36" t="b">
        <v>0</v>
      </c>
      <c r="Q479" s="36">
        <v>52.7833333344315</v>
      </c>
      <c r="R479" s="36">
        <v>52.7833333344315</v>
      </c>
      <c r="S479" s="22">
        <v>44329.9875462963</v>
      </c>
      <c r="T479" s="21"/>
      <c r="U479" s="41" t="b">
        <v>0</v>
      </c>
    </row>
    <row r="480" s="3" customFormat="1" ht="13.5" customHeight="1" spans="1:21">
      <c r="A480" s="20" t="s">
        <v>58</v>
      </c>
      <c r="B480" s="20" t="s">
        <v>22</v>
      </c>
      <c r="C480" s="3" t="s">
        <v>1466</v>
      </c>
      <c r="D480" s="20" t="s">
        <v>12</v>
      </c>
      <c r="E480" s="20"/>
      <c r="F480" s="21">
        <v>2</v>
      </c>
      <c r="G480" s="3" t="s">
        <v>1467</v>
      </c>
      <c r="H480" s="22">
        <v>44327.647650463</v>
      </c>
      <c r="I480" s="22">
        <v>44327.6680555556</v>
      </c>
      <c r="J480" s="22">
        <v>44329.5294444444</v>
      </c>
      <c r="L480" s="34" t="s">
        <v>1468</v>
      </c>
      <c r="M480" s="35" t="s">
        <v>90</v>
      </c>
      <c r="N480" s="35" t="s">
        <v>105</v>
      </c>
      <c r="O480" s="35" t="s">
        <v>92</v>
      </c>
      <c r="P480" s="36">
        <v>44.6733333311859</v>
      </c>
      <c r="Q480" s="36" t="b">
        <v>0</v>
      </c>
      <c r="R480" s="36">
        <v>44.6733333311859</v>
      </c>
      <c r="S480" s="22">
        <v>44329.9668402778</v>
      </c>
      <c r="T480" s="21"/>
      <c r="U480" s="41" t="b">
        <v>0</v>
      </c>
    </row>
    <row r="481" s="3" customFormat="1" ht="13.5" customHeight="1" spans="1:21">
      <c r="A481" s="20" t="s">
        <v>58</v>
      </c>
      <c r="B481" s="20" t="s">
        <v>22</v>
      </c>
      <c r="C481" s="3" t="s">
        <v>1469</v>
      </c>
      <c r="D481" s="20" t="s">
        <v>12</v>
      </c>
      <c r="E481" s="20"/>
      <c r="F481" s="21">
        <v>2</v>
      </c>
      <c r="G481" s="3" t="s">
        <v>1470</v>
      </c>
      <c r="H481" s="22">
        <v>44327.7678819444</v>
      </c>
      <c r="I481" s="22">
        <v>44327.8041666667</v>
      </c>
      <c r="J481" s="22">
        <v>44329.4813310185</v>
      </c>
      <c r="L481" s="34" t="s">
        <v>1471</v>
      </c>
      <c r="M481" s="35" t="s">
        <v>67</v>
      </c>
      <c r="N481" s="35" t="s">
        <v>323</v>
      </c>
      <c r="O481" s="35" t="s">
        <v>57</v>
      </c>
      <c r="P481" s="36">
        <v>40.251944443211</v>
      </c>
      <c r="Q481" s="36" t="b">
        <v>0</v>
      </c>
      <c r="R481" s="36">
        <v>40.251944443211</v>
      </c>
      <c r="S481" s="42"/>
      <c r="T481" s="21"/>
      <c r="U481" s="41" t="b">
        <v>0</v>
      </c>
    </row>
    <row r="482" s="3" customFormat="1" ht="13.5" customHeight="1" spans="1:21">
      <c r="A482" s="20" t="s">
        <v>58</v>
      </c>
      <c r="B482" s="20" t="s">
        <v>20</v>
      </c>
      <c r="C482" s="3" t="s">
        <v>1472</v>
      </c>
      <c r="D482" s="20" t="s">
        <v>12</v>
      </c>
      <c r="E482" s="20">
        <v>3</v>
      </c>
      <c r="F482" s="21">
        <v>4</v>
      </c>
      <c r="G482" s="26" t="s">
        <v>1473</v>
      </c>
      <c r="H482" s="22">
        <v>44324.5625694444</v>
      </c>
      <c r="I482" s="22">
        <v>44328.4330439815</v>
      </c>
      <c r="J482" s="22">
        <v>44329.4861111111</v>
      </c>
      <c r="L482" s="34" t="s">
        <v>1474</v>
      </c>
      <c r="M482" s="35" t="s">
        <v>67</v>
      </c>
      <c r="N482" s="35" t="s">
        <v>105</v>
      </c>
      <c r="O482" s="35" t="s">
        <v>57</v>
      </c>
      <c r="P482" s="36">
        <v>25.2736111104023</v>
      </c>
      <c r="Q482" s="36" t="b">
        <v>0</v>
      </c>
      <c r="R482" s="36">
        <v>25.2736111104023</v>
      </c>
      <c r="S482" s="22">
        <v>44330.9818518519</v>
      </c>
      <c r="T482" s="21"/>
      <c r="U482" s="41" t="b">
        <v>0</v>
      </c>
    </row>
    <row r="483" s="3" customFormat="1" ht="13.5" customHeight="1" spans="1:21">
      <c r="A483" s="20" t="s">
        <v>58</v>
      </c>
      <c r="B483" s="20" t="s">
        <v>20</v>
      </c>
      <c r="C483" s="3" t="s">
        <v>1475</v>
      </c>
      <c r="D483" s="20" t="s">
        <v>12</v>
      </c>
      <c r="E483" s="20"/>
      <c r="F483" s="21">
        <v>65</v>
      </c>
      <c r="G483" s="3" t="s">
        <v>1476</v>
      </c>
      <c r="H483" s="22">
        <v>44328.7361111111</v>
      </c>
      <c r="I483" s="22">
        <v>44328.7479166667</v>
      </c>
      <c r="J483" s="22">
        <v>44329.4368055556</v>
      </c>
      <c r="L483" s="34" t="s">
        <v>1477</v>
      </c>
      <c r="M483" s="35" t="s">
        <v>90</v>
      </c>
      <c r="N483" s="35" t="s">
        <v>163</v>
      </c>
      <c r="O483" s="35" t="s">
        <v>109</v>
      </c>
      <c r="P483" s="36">
        <v>16.533333333442</v>
      </c>
      <c r="Q483" s="36" t="b">
        <v>0</v>
      </c>
      <c r="R483" s="36">
        <v>16.533333333442</v>
      </c>
      <c r="S483" s="22">
        <v>44330.9712615741</v>
      </c>
      <c r="T483" s="21"/>
      <c r="U483" s="41" t="b">
        <v>0</v>
      </c>
    </row>
    <row r="484" s="3" customFormat="1" ht="13.5" customHeight="1" spans="1:21">
      <c r="A484" s="20" t="s">
        <v>51</v>
      </c>
      <c r="B484" s="20" t="s">
        <v>17</v>
      </c>
      <c r="C484" s="3" t="s">
        <v>1478</v>
      </c>
      <c r="D484" s="20" t="s">
        <v>12</v>
      </c>
      <c r="E484" s="20">
        <v>3</v>
      </c>
      <c r="F484" s="21">
        <v>89</v>
      </c>
      <c r="G484" s="3" t="s">
        <v>1479</v>
      </c>
      <c r="H484" s="22">
        <v>44328.7530671296</v>
      </c>
      <c r="I484" s="22">
        <v>44328.8133449074</v>
      </c>
      <c r="J484" s="22">
        <v>44329.4694444444</v>
      </c>
      <c r="L484" s="34" t="s">
        <v>1480</v>
      </c>
      <c r="M484" s="35" t="s">
        <v>55</v>
      </c>
      <c r="N484" s="35" t="s">
        <v>72</v>
      </c>
      <c r="O484" s="35" t="s">
        <v>63</v>
      </c>
      <c r="P484" s="36" t="b">
        <v>0</v>
      </c>
      <c r="Q484" s="36">
        <v>15.7463888880447</v>
      </c>
      <c r="R484" s="36">
        <v>15.7463888880447</v>
      </c>
      <c r="S484" s="22">
        <v>44331.9715856481</v>
      </c>
      <c r="T484" s="21"/>
      <c r="U484" s="41" t="b">
        <v>0</v>
      </c>
    </row>
    <row r="485" s="3" customFormat="1" ht="13.5" customHeight="1" spans="1:21">
      <c r="A485" s="20" t="s">
        <v>58</v>
      </c>
      <c r="B485" s="20" t="s">
        <v>16</v>
      </c>
      <c r="C485" s="3" t="s">
        <v>1481</v>
      </c>
      <c r="D485" s="20" t="s">
        <v>11</v>
      </c>
      <c r="E485" s="20">
        <v>14</v>
      </c>
      <c r="F485" s="21">
        <v>39</v>
      </c>
      <c r="G485" s="27" t="s">
        <v>1482</v>
      </c>
      <c r="H485" s="22">
        <v>44328.798599537</v>
      </c>
      <c r="I485" s="22">
        <v>44328.8187152778</v>
      </c>
      <c r="J485" s="22">
        <v>44329.43125</v>
      </c>
      <c r="L485" s="34" t="s">
        <v>1483</v>
      </c>
      <c r="M485" s="35" t="s">
        <v>67</v>
      </c>
      <c r="N485" s="35" t="s">
        <v>131</v>
      </c>
      <c r="O485" s="35" t="s">
        <v>582</v>
      </c>
      <c r="P485" s="36">
        <v>14.7008333328995</v>
      </c>
      <c r="Q485" s="36" t="b">
        <v>0</v>
      </c>
      <c r="R485" s="36">
        <v>14.7008333328995</v>
      </c>
      <c r="S485" s="22">
        <v>44329.9823611111</v>
      </c>
      <c r="T485" s="21"/>
      <c r="U485" s="41" t="b">
        <v>0</v>
      </c>
    </row>
  </sheetData>
  <autoFilter ref="A1:U477">
    <sortState ref="A1:U477">
      <sortCondition ref="H1"/>
    </sortState>
    <extLst/>
  </autoFilter>
  <dataValidations count="9">
    <dataValidation type="list" allowBlank="1" showErrorMessage="1" errorTitle="错误提示" error="请输入下拉列表中的一个值" sqref="O2 O8 O17 O21 O25 O30 O31 O36 O37 O38 O39 O46 O47 O48 O49 O53 O59 O60 O61 O70 O71 O76 O82 O83 O87 O90 O91 O105 O108 O109 O110 O113 O114 O115 O116 O124 O125 O126 O127 O128 O129 O136 O137 O138 O139 O144 O145 O156 O157 O160 O161 O162 O163 O168 O169 O175 O176 O177 O178 O3:O5 O6:O7 O9:O12 O13:O16 O18:O19 O22:O24 O26:O27 O28:O29 O32:O33 O34:O35 O40:O42 O43:O45 O50:O52 O54:O58 O62:O65 O66:O69 O72:O75 O77:O78 O79:O81 O84:O86 O88:O89 O92:O97 O98:O100 O101:O102 O103:O104 O106:O107 O111:O112 O117:O119 O120:O121 O122:O123 O130:O131 O132:O133 O134:O135 O140:O141 O142:O143 O146:O147 O148:O151 O152:O153 O154:O155 O158:O159 O164:O165 O166:O167 O170:O174">
      <formula1>"在用纤芯断,在用纤芯损耗大,杆路倒塌,市政施工,光缆被刮断,人为破坏,业主拆建,法兰头坏,小动物破坏,尾纤打折,光缆打折,勾机挖断,基站设备,光缆割接,自动恢复,停电,分光器,箱体设备,设备拉远"</formula1>
    </dataValidation>
    <dataValidation type="list" allowBlank="1" showErrorMessage="1" errorTitle="错误提示" error="请输入下拉列表中的一个值" sqref="A2 A8 A17 A21 A31 A38 A39 A46 A47 A48 A49 A53 A59 A60 A61 A70 A71 A76 A82 A83 A87 A95 A98 A109 A110 A113 A114 A115 A116 A127 A130 A131 A132 A133 A134 A135 A136 A137 A138 A139 A144 A145 A160 A161 A162 A163 A168 A169 A170 A171 A172 A173 A174 A177 A178 A179 A180 A192 A193 A194 A201 A205 A206 A214 A215 A219 A220 A221 A222 A223 A224 A227 A228 A238 A241 A246 A250 A257 A258 A268 A269 A270 A278 A279 A280 A281 A282 A283 A292 A293 A294 A295 A300 A310 A324 A329 A338 A339 A356 A363 A380 A381 A384 A385 A386 A391 A392 A396 A399 A400 A407 A408 A426 A432 A433 A440 A441 A442 A453 A454 A455 A456 A459 A469 A3:A5 A6:A7 A9:A12 A13:A16 A18:A19 A22:A25 A26:A27 A28:A30 A32:A33 A34:A37 A40:A42 A43:A45 A50:A52 A54:A58 A62:A65 A66:A69 A72:A75 A77:A78 A79:A81 A84:A86 A88:A94 A96:A97 A99:A100 A101:A102 A103:A108 A111:A112 A117:A119 A120:A121 A122:A126 A128:A129 A140:A141 A142:A143 A146:A147 A148:A151 A152:A153 A154:A157 A158:A159 A164:A165 A166:A167 A175:A176 A181:A183 A184:A185 A186:A191 A195:A197 A198:A200 A202:A204 A207:A213 A216:A218 A225:A226 A229:A231 A232:A235 A236:A237 A239:A240 A242:A245 A247:A249 A251:A254 A255:A256 A259:A260 A261:A262 A263:A264 A265:A267 A271:A273 A274:A277 A284:A285 A286:A287 A288:A291 A296:A299 A301:A302 A303:A304 A305:A306 A307:A309 A311:A313 A314:A323 A325:A328 A330:A331 A332:A337 A340:A341 A342:A345 A346:A347 A348:A349 A350:A352 A353:A355 A357:A360 A361:A362 A364:A365 A366:A369 A370:A371 A372:A376 A377:A379 A382:A383 A387:A388 A389:A390 A393:A395 A397:A398 A401:A402 A403:A406 A409:A412 A413:A414 A415:A416 A417:A420 A421:A422 A423:A425 A427:A431 A434:A437 A438:A439 A443:A445 A446:A447 A448:A449 A450:A452 A457:A458 A460:A461 A462:A468 A470:A471 A472:A474 A475:A477">
      <formula1>"传输,客响"</formula1>
    </dataValidation>
    <dataValidation type="list" allowBlank="1" showErrorMessage="1" errorTitle="错误提示" error="请输入下拉列表中的一个值" sqref="O179 O180 O192 O193 O194 O195 O201 O205 O206 O214 O215 O218 O219 O220 O221 O222 O181:O183 O184:O185 O186:O191 O196:O197 O198:O200 O202:O204 O207:O213 O216:O217">
      <formula1>"在用纤芯断,在用纤芯损耗大/打折,杆路倒塌,市政施工,光缆被刮断,人为破坏,业主拆建,法兰头坏,小动物破坏,尾纤打折,光缆打折,勾机挖断,基站设备,光缆割接,自动恢复,停电,分光器,箱体设备,设备拉远"</formula1>
    </dataValidation>
    <dataValidation type="list" allowBlank="1" showErrorMessage="1" errorTitle="错误提示" error="请输入下拉列表中的一个值" sqref="B2 B8 B17 B21 B33 B38 B39 B46 B47 B48 B49 B53 B59 B60 B61 B70 B71 B76 B82 B83 B87 B98 B109 B110 B113 B114 B115 B116 B122 B127 B132 B133 B136 B137 B138 B139 B144 B145 B160 B161 B162 B163 B168 B169 B174 B177 B178 B179 B180 B192 B193 B194 B201 B205 B206 B214 B215 B219 B220 B221 B222 B223 B224 B227 B228 B238 B241 B246 B250 B257 B258 B268 B269 B270 B278 B279 B280 B281 B282 B283 B294 B295 B300 B310 B324 B329 B338 B339 B356 B363 B380 B381 B384 B385 B386 B391 B392 B396 B399 B400 B407 B408 B426 B432 B433 B440 B441 B442 B453 B454 B455 B456 B459 B469 B3:B5 B6:B7 B9:B12 B13:B16 B18:B19 B22:B25 B26:B27 B28:B30 B31:B32 B34:B37 B40:B42 B43:B45 B50:B52 B54:B58 B62:B65 B66:B69 B72:B75 B77:B78 B79:B81 B84:B86 B88:B97 B99:B100 B101:B102 B103:B108 B111:B112 B117:B119 B120:B121 B123:B126 B128:B129 B130:B131 B134:B135 B140:B141 B142:B143 B146:B147 B148:B151 B152:B153 B154:B157 B158:B159 B164:B165 B166:B167 B170:B173 B175:B176 B181:B183 B184:B185 B186:B191 B195:B197 B198:B200 B202:B204 B207:B213 B216:B218 B225:B226 B229:B231 B232:B235 B236:B237 B239:B240 B242:B245 B247:B249 B251:B254 B255:B256 B259:B260 B261:B262 B263:B264 B265:B267 B271:B273 B274:B277 B284:B285 B286:B287 B288:B293 B296:B299 B301:B302 B303:B304 B305:B306 B307:B309 B311:B313 B314:B323 B325:B328 B330:B331 B332:B337 B340:B341 B342:B345 B346:B347 B348:B349 B350:B352 B353:B355 B357:B360 B361:B362 B364:B365 B366:B369 B370:B371 B372:B376 B377:B379 B382:B383 B387:B388 B389:B390 B393:B395 B397:B398 B401:B402 B403:B406 B409:B412 B413:B414 B415:B416 B417:B420 B421:B422 B423:B425 B427:B431 B434:B437 B438:B439 B443:B445 B446:B447 B448:B449 B450:B452 B457:B458 B460:B461 B462:B468 B470:B471 B472:B474 B475:B477">
      <formula1>"江州区,龙州县,天等县,凭祥市,扶绥县,宁明县,大新县"</formula1>
    </dataValidation>
    <dataValidation type="list" allowBlank="1" showErrorMessage="1" errorTitle="错误提示" error="请输入下拉列表中的一个值" sqref="D2 D8 D17 D21 D34 D38 D39 D46 D47 D48 D49 D53 D59 D60 D61 D70 D71 D76 D82 D83 D87 D92 D98 D99 D100 D109 D110 D113 D114 D115 D116 D126 D127 D128 D129 D130 D131 D132 D133 D134 D135 D136 D137 D138 D139 D144 D145 D158 D159 D160 D161 D169 D170 D174 D177 D178 D179 D180 D192 D193 D194 D201 D205 D206 D214 D215 D219 D220 D221 D222 D223 D224 D227 D228 D238 D241 D246 D250 D257 D258 D268 D269 D270 D278 D279 D280 D281 D282 D283 D292 D293 D294 D295 D300 D310 D324 D329 D338 D339 D356 D363 D380 D381 D384 D385 D386 D391 D392 D396 D399 D400 D407 D408 D426 D432 D433 D440 D441 D442 D453 D454 D455 D456 D459 D469 D3:D5 D6:D7 D9:D12 D13:D16 D18:D19 D22:D25 D26:D27 D28:D31 D32:D33 D35:D37 D40:D42 D43:D45 D50:D52 D54:D58 D62:D65 D66:D69 D72:D75 D77:D78 D79:D81 D84:D86 D88:D91 D93:D97 D101:D102 D103:D104 D105:D108 D111:D112 D117:D119 D120:D121 D122:D123 D124:D125 D140:D141 D142:D143 D146:D147 D148:D151 D152:D153 D154:D157 D162:D168 D171:D173 D175:D176 D181:D183 D184:D185 D186:D191 D195:D197 D198:D200 D202:D204 D207:D213 D216:D218 D225:D226 D229:D231 D232:D235 D236:D237 D239:D240 D242:D245 D247:D249 D251:D254 D255:D256 D259:D260 D261:D262 D263:D264 D265:D267 D271:D273 D274:D277 D284:D285 D286:D287 D288:D291 D296:D299 D301:D302 D303:D304 D305:D306 D307:D309 D311:D313 D314:D323 D325:D328 D330:D331 D332:D337 D340:D341 D342:D345 D346:D347 D348:D349 D350:D352 D353:D355 D357:D360 D361:D362 D364:D365 D366:D369 D370:D371 D372:D376 D377:D379 D382:D383 D387:D388 D389:D390 D393:D395 D397:D398 D401:D402 D403:D406 D409:D412 D413:D414 D415:D416 D417:D420 D421:D422 D423:D425 D427:D431 D434:D437 D438:D439 D443:D445 D446:D447 D448:D449 D450:D452 D457:D458 D460:D461 D462:D468 D470:D471 D472:D474 D475:D477">
      <formula1>"城镇,农村"</formula1>
    </dataValidation>
    <dataValidation type="list" allowBlank="1" showErrorMessage="1" errorTitle="错误提示" error="请输入下拉列表中的一个值" sqref="M2 M8 M17 M21 M25 M30 M31 M36 M37 M38 M39 M46 M47 M48 M49 M53 M59 M60 M61 M70 M71 M76 M82 M83 M87 M90 M91 M105 M108 M109 M110 M113 M114 M115 M116 M124 M125 M126 M127 M128 M129 M136 M137 M138 M139 M144 M145 M156 M157 M160 M161 M162 M163 M168 M169 M175 M176 M177 M178 M179 M180 M192 M193 M194 M195 M201 M205 M206 M214 M215 M219 M220 M221 M222 M223 M224 M227 M228 M238 M241 M246 M250 M257 M258 M263 M264 M268 M269 M270 M278 M279 M280 M281 M282 M283 M294 M295 M300 M310 M324 M329 M335 M338 M339 M355 M356 M363 M380 M381 M384 M385 M386 M391 M392 M396 M399 M400 M407 M408 M413 M414 M423 M424 M425 M426 M427 M428 M429 M430 M431 M432 M433 M434 M435 M436 M437 M438 M439 M440 M441 M442 M453 M454 M455 M456 M457 M458 M459 M469 M474 M475 M476 M477 M3:M5 M6:M7 M9:M12 M13:M16 M18:M19 M22:M24 M26:M27 M28:M29 M32:M33 M34:M35 M40:M42 M43:M45 M50:M52 M54:M58 M62:M65 M66:M69 M72:M75 M77:M78 M79:M81 M84:M86 M88:M89 M92:M97 M98:M100 M101:M102 M103:M104 M106:M107 M111:M112 M117:M119 M120:M121 M122:M123 M130:M131 M132:M133 M134:M135 M140:M141 M142:M143 M146:M147 M148:M151 M152:M153 M154:M155 M158:M159 M164:M165 M166:M167 M170:M174 M181:M183 M184:M185 M186:M191 M196:M197 M198:M200 M202:M204 M207:M213 M216:M218 M225:M226 M229:M231 M232:M235 M236:M237 M239:M240 M242:M245 M247:M249 M251:M254 M255:M256 M259:M260 M261:M262 M265:M267 M271:M273 M274:M275 M276:M277 M284:M285 M286:M287 M288:M293 M296:M299 M301:M302 M303:M304 M305:M306 M307:M309 M311:M313 M314:M323 M325:M328 M330:M331 M332:M334 M336:M337 M340:M341 M342:M345 M346:M347 M348:M349 M350:M352 M353:M354 M357:M360 M361:M362 M364:M365 M366:M369 M370:M371 M372:M376 M377:M379 M382:M383 M387:M388 M389:M390 M393:M395 M397:M398 M401:M402 M403:M406 M409:M412 M415:M416 M417:M418 M419:M420 M421:M422 M443:M445 M446:M447 M448:M449 M450:M452 M460:M461 M462:M468 M470:M471 M472:M473">
      <formula1>"尾纤,接头盒,光缆,纤芯,连接器,基站设备,分光设备,自动恢复,停电"</formula1>
    </dataValidation>
    <dataValidation type="list" allowBlank="1" showErrorMessage="1" errorTitle="错误提示" error="请输入下拉列表中的一个值" sqref="N2 N8 N17 N18 N19 N20 N21 N25 N30 N31 N36 N37 N38 N39 N46 N47 N48 N49 N53 N59 N60 N61 N70 N71 N76 N82 N83 N87 N90 N91 N105 N108 N109 N110 N113 N114 N115 N116 N124 N125 N126 N127 N128 N129 N136 N137 N138 N139 N144 N145 N156 N157 N160 N161 N162 N163 N168 N169 N175 N176 N177 N178 N179 N180 N192 N193 N194 N195 N201 N205 N206 N214 N215 N219 N220 N221 N222 N223 N224 N227 N228 N238 N241 N246 N250 N257 N258 N263 N264 N268 N269 N270 N278 N279 N280 N281 N282 N283 N294 N295 N300 N310 N324 N329 N335 N338 N339 N356 N363 N380 N381 N384 N385 N386 N391 N392 N396 N399 N400 N407 N408 N423 N424 N425 N426 N427 N428 N429 N430 N431 N432 N433 N434 N435 N436 N437 N438 N439 N440 N441 N442 N453 N454 N455 N456 N457 N458 N459 N469 N474 N475 N476 N477 N3:N5 N6:N7 N9:N12 N13:N16 N22:N24 N26:N27 N28:N29 N32:N33 N34:N35 N40:N42 N43:N45 N50:N52 N54:N58 N62:N65 N66:N69 N72:N75 N77:N78 N79:N81 N84:N86 N88:N89 N92:N97 N98:N100 N101:N102 N103:N104 N106:N107 N111:N112 N117:N119 N120:N121 N122:N123 N130:N131 N132:N133 N134:N135 N140:N141 N142:N143 N146:N147 N148:N151 N152:N153 N154:N155 N158:N159 N164:N165 N166:N167 N170:N174 N181:N183 N184:N185 N186:N191 N196:N197 N198:N200 N202:N204 N207:N213 N216:N218 N225:N226 N229:N231 N232:N235 N236:N237 N239:N240 N242:N245 N247:N249 N251:N254 N255:N256 N259:N260 N261:N262 N265:N267 N271:N273 N274:N275 N276:N277 N284:N285 N286:N287 N288:N293 N296:N299 N301:N302 N303:N304 N305:N306 N307:N309 N311:N313 N314:N323 N325:N328 N330:N331 N332:N334 N336:N337 N340:N341 N342:N345 N346:N347 N348:N349 N350:N352 N353:N355 N357:N360 N361:N362 N364:N365 N366:N369 N370:N371 N372:N376 N377:N379 N382:N383 N387:N388 N389:N390 N393:N395 N397:N398 N401:N402 N403:N406 N409:N412 N413:N414 N415:N416 N417:N418 N419:N420 N421:N422 N443:N445 N446:N447 N448:N449 N450:N452 N460:N461 N462:N468 N470:N471 N472:N473">
      <formula1>"基站,基站-基站,基站-光交,基站-一级,光交,光交-光交,光交-一级,一级箱,一级-一级,一级-二级,二级箱,自动恢复,停电"</formula1>
    </dataValidation>
    <dataValidation allowBlank="1" showErrorMessage="1" sqref="E2 E8 E17 E21 E38 E39 E46 E47 E48 E49 E53 E59 E60 E61 E70 E71 E76 E82 E83 E87 E109 E110 E113 E114 E115 E116 E127 E136 E137 E138 E139 E144 E145 E160 E161 E169 E179 E180 E192 E193 E194 E201 E205 E206 E214 E215 E219 E220 E221 E222 E223 E224 E227 E228 E238 E241 E246 E250 E257 E258 E268 E269 E270 E278 E279 E280 E281 E282 E283 E294 E295 E300 E310 E324 E329 E338 E339 E356 F361 E362 E363 E380 E381 E384 E385 E386 E391 E392 E396 E399 E400 E407 E408 E426 E432 E433 E440 E441 E442 E453 E454 E455 E456 E469 E3:E5 E6:E7 E9:E12 E13:E16 E18:E19 E22:E25 E26:E27 E28:E33 E34:E37 E40:E42 E43:E45 E50:E52 E54:E58 E62:E65 E66:E69 E72:E75 E77:E78 E79:E81 E84:E86 E88:E97 E98:E100 E101:E102 E103:E108 E111:E112 E117:E119 E120:E121 E122:E126 E128:E129 E130:E131 E132:E135 E140:E141 E142:E143 E146:E147 E148:E151 E152:E153 E154:E157 E158:E159 E162:E168 E170:E174 E175:E176 E177:E178 E181:E183 E184:E185 E186:E191 E195:E197 E198:E200 E202:E204 E207:E213 E216:E218 E225:E226 E229:E231 E232:E235 E236:E237 E239:E240 E242:E245 E247:E249 E251:E254 E255:E256 E259:E260 E261:E262 E263:E264 E265:E267 E271:E273 E274:E277 E284:E285 E286:E287 E288:E293 E296:E299 E301:E302 E303:E304 E305:E306 E307:E309 E311:E313 E314:E323 E325:E328 E330:E331 E332:E337 E340:E341 E342:E345 E346:E347 E348:E349 E350:E352 E353:E355 E357:E360 E364:E365 E366:E369 E370:E371 E372:E376 E377:E379 E382:E383 E387:E388 E389:E390 E393:E395 E397:E398 E401:E402 E403:E406 E409:E412 E413:E414 E415:E416 E417:E420 E421:E422 E423:E425 E427:E431 E434:E437 E438:E439 E443:E445 E446:E447 E448:E449 E450:E452 E457:E458 E460:E461 E462:E468 E470:E471 E472:E474 E475:E477" errorStyle="information"/>
    <dataValidation type="list" allowBlank="1" showErrorMessage="1" errorTitle="错误提示" error="请输入下拉列表中的一个值" sqref="O223 O224 O227 O228 O238 O241 O246 O250 O257 O258 O263 O264 O268 O269 O270 O278 O279 O280 O281 O282 O283 O294 O295 O300 O310 O324 O329 O335 O338 O339 O355 O356 O363 O380 O381 O384 O385 O386 O391 O392 O396 O399 O400 O407 O408 O413 O414 O423 O424 O425 O426 O427 O428 O429 O430 O431 O432 O433 O434 O435 O436 O437 O438 O439 O440 O441 O442 O453 O454 O455 O456 O457 O458 O459 O469 O474 O475 O476 O477 O225:O226 O229:O231 O232:O235 O236:O237 O239:O240 O242:O245 O247:O249 O251:O254 O255:O256 O259:O260 O261:O262 O265:O267 O271:O273 O274:O275 O276:O277 O284:O285 O286:O287 O288:O293 O296:O299 O301:O302 O303:O304 O305:O306 O307:O309 O311:O313 O314:O323 O325:O328 O330:O331 O332:O334 O336:O337 O340:O341 O342:O345 O346:O347 O348:O349 O350:O352 O353:O354 O357:O360 O361:O362 O364:O365 O366:O369 O370:O371 O372:O376 O377:O379 O382:O383 O387:O388 O389:O390 O393:O395 O397:O398 O401:O402 O403:O406 O409:O412 O415:O416 O417:O418 O419:O420 O421:O422 O443:O445 O446:O447 O448:O449 O450:O452 O460:O461 O462:O468 O470:O471 O472:O473">
      <formula1>"在用纤芯断,在用纤芯损耗大/打折,杆路倒塌,市政施工,光缆被刮断,人为破坏,业主拆建,法兰头坏,小动物破坏,尾纤打折,光缆打折,勾机挖断,基站设备,光缆割接,自动恢复,停电,分光器,箱体设备,设备拉远,OLT槽板被盗/损坏"</formula1>
    </dataValidation>
  </dataValidations>
  <pageMargins left="0.75" right="0.75" top="1" bottom="1" header="0.5" footer="0.5"/>
  <headerFooter/>
  <ignoredErrors>
    <ignoredError sqref="O486:O1047715 O1" listDataValidation="1"/>
  </ignoredError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2"/>
  <sheetViews>
    <sheetView workbookViewId="0">
      <selection activeCell="A2" sqref="$A2:$XFD52"/>
    </sheetView>
  </sheetViews>
  <sheetFormatPr defaultColWidth="9" defaultRowHeight="13.5" customHeight="1"/>
  <cols>
    <col min="1" max="1" width="7.75" style="4" customWidth="1"/>
    <col min="2" max="2" width="6.375" style="4" customWidth="1"/>
    <col min="3" max="3" width="43.625" style="5" customWidth="1"/>
    <col min="4" max="4" width="4" style="4" customWidth="1"/>
    <col min="5" max="5" width="5.1" style="4" customWidth="1"/>
    <col min="6" max="6" width="4.25" style="6" customWidth="1"/>
    <col min="7" max="7" width="64.625" style="5" customWidth="1"/>
    <col min="8" max="10" width="13.625" style="7" customWidth="1"/>
    <col min="11" max="11" width="9" style="5"/>
    <col min="12" max="12" width="16.125" style="8" customWidth="1"/>
    <col min="13" max="15" width="12.625" style="9" customWidth="1"/>
    <col min="16" max="16" width="10.125" style="10" customWidth="1"/>
    <col min="17" max="17" width="9.75" style="10" customWidth="1"/>
    <col min="18" max="18" width="7" style="10" customWidth="1"/>
    <col min="19" max="19" width="14.625" style="7" customWidth="1"/>
    <col min="20" max="20" width="8.25" style="6" customWidth="1"/>
    <col min="21" max="21" width="7.5" style="11" customWidth="1"/>
    <col min="22" max="16384" width="9" style="12"/>
  </cols>
  <sheetData>
    <row r="1" s="1" customFormat="1" ht="22.5" spans="1:21">
      <c r="A1" s="13" t="s">
        <v>30</v>
      </c>
      <c r="B1" s="14" t="s">
        <v>1484</v>
      </c>
      <c r="C1" s="13" t="s">
        <v>32</v>
      </c>
      <c r="D1" s="13" t="s">
        <v>33</v>
      </c>
      <c r="E1" s="15" t="s">
        <v>34</v>
      </c>
      <c r="F1" s="13" t="s">
        <v>1485</v>
      </c>
      <c r="G1" s="13" t="s">
        <v>36</v>
      </c>
      <c r="H1" s="13" t="s">
        <v>37</v>
      </c>
      <c r="I1" s="13" t="s">
        <v>38</v>
      </c>
      <c r="J1" s="13" t="s">
        <v>39</v>
      </c>
      <c r="K1" s="13" t="s">
        <v>40</v>
      </c>
      <c r="L1" s="13" t="s">
        <v>1486</v>
      </c>
      <c r="M1" s="13" t="s">
        <v>42</v>
      </c>
      <c r="N1" s="13" t="s">
        <v>43</v>
      </c>
      <c r="O1" s="28" t="s">
        <v>44</v>
      </c>
      <c r="P1" s="28" t="s">
        <v>45</v>
      </c>
      <c r="Q1" s="28" t="s">
        <v>46</v>
      </c>
      <c r="R1" s="28" t="s">
        <v>47</v>
      </c>
      <c r="S1" s="37" t="s">
        <v>48</v>
      </c>
      <c r="T1" s="38" t="s">
        <v>1487</v>
      </c>
      <c r="U1" s="39" t="s">
        <v>50</v>
      </c>
    </row>
    <row r="2" s="2" customFormat="1" customHeight="1" spans="1:21">
      <c r="A2" s="4" t="s">
        <v>51</v>
      </c>
      <c r="B2" s="16" t="s">
        <v>22</v>
      </c>
      <c r="C2" s="5" t="s">
        <v>1488</v>
      </c>
      <c r="D2" s="17" t="s">
        <v>12</v>
      </c>
      <c r="E2" s="17"/>
      <c r="F2" s="6">
        <v>1</v>
      </c>
      <c r="G2" s="12" t="s">
        <v>1489</v>
      </c>
      <c r="H2" s="18">
        <v>44296.5958333333</v>
      </c>
      <c r="I2" s="18">
        <v>44296.6277777778</v>
      </c>
      <c r="J2" s="7" t="s">
        <v>1490</v>
      </c>
      <c r="K2" s="5"/>
      <c r="L2" s="29" t="s">
        <v>1491</v>
      </c>
      <c r="M2" s="9"/>
      <c r="N2" s="9"/>
      <c r="O2" s="9"/>
      <c r="P2" s="30" t="b">
        <v>0</v>
      </c>
      <c r="Q2" s="30" t="e">
        <v>#VALUE!</v>
      </c>
      <c r="R2" s="30" t="e">
        <v>#VALUE!</v>
      </c>
      <c r="S2" s="40"/>
      <c r="T2" s="6"/>
      <c r="U2" s="11">
        <v>792.101388888317</v>
      </c>
    </row>
    <row r="3" s="2" customFormat="1" customHeight="1" spans="1:21">
      <c r="A3" s="4" t="s">
        <v>51</v>
      </c>
      <c r="B3" s="16" t="s">
        <v>19</v>
      </c>
      <c r="C3" s="5" t="s">
        <v>1492</v>
      </c>
      <c r="D3" s="4" t="s">
        <v>12</v>
      </c>
      <c r="E3" s="4">
        <v>1</v>
      </c>
      <c r="F3" s="6">
        <v>3</v>
      </c>
      <c r="G3" s="19" t="s">
        <v>1493</v>
      </c>
      <c r="H3" s="18">
        <v>44316.4225462963</v>
      </c>
      <c r="I3" s="18">
        <v>44316.4395833333</v>
      </c>
      <c r="J3" s="31" t="s">
        <v>1490</v>
      </c>
      <c r="K3" s="5"/>
      <c r="L3" s="8" t="s">
        <v>1494</v>
      </c>
      <c r="M3" s="9"/>
      <c r="N3" s="9"/>
      <c r="O3" s="9"/>
      <c r="P3" s="30" t="b">
        <v>0</v>
      </c>
      <c r="Q3" s="30" t="e">
        <v>#VALUE!</v>
      </c>
      <c r="R3" s="30" t="e">
        <v>#VALUE!</v>
      </c>
      <c r="S3" s="18"/>
      <c r="T3" s="6" t="s">
        <v>383</v>
      </c>
      <c r="U3" s="11">
        <v>316.618055556435</v>
      </c>
    </row>
    <row r="4" customFormat="1" customHeight="1" spans="1:21">
      <c r="A4" s="4" t="s">
        <v>51</v>
      </c>
      <c r="B4" s="4" t="s">
        <v>22</v>
      </c>
      <c r="C4" s="5" t="s">
        <v>1495</v>
      </c>
      <c r="D4" s="4" t="s">
        <v>12</v>
      </c>
      <c r="E4" s="4"/>
      <c r="F4" s="6">
        <v>5</v>
      </c>
      <c r="G4" s="5" t="s">
        <v>1496</v>
      </c>
      <c r="H4" s="18">
        <v>44325.4888888889</v>
      </c>
      <c r="I4" s="18">
        <v>44325.6638888889</v>
      </c>
      <c r="J4" s="7" t="s">
        <v>1490</v>
      </c>
      <c r="K4" s="32"/>
      <c r="L4" s="8" t="s">
        <v>1497</v>
      </c>
      <c r="M4" s="9"/>
      <c r="N4" s="9"/>
      <c r="O4" s="9"/>
      <c r="P4" s="33" t="b">
        <v>0</v>
      </c>
      <c r="Q4" s="33" t="e">
        <v>#VALUE!</v>
      </c>
      <c r="R4" s="33" t="e">
        <v>#VALUE!</v>
      </c>
      <c r="S4" s="18">
        <v>44329.9583333333</v>
      </c>
      <c r="T4" s="6"/>
      <c r="U4" s="11">
        <v>95.2347222219687</v>
      </c>
    </row>
    <row r="5" customFormat="1" customHeight="1" spans="1:21">
      <c r="A5" s="4" t="s">
        <v>51</v>
      </c>
      <c r="B5" s="16" t="s">
        <v>18</v>
      </c>
      <c r="C5" s="5" t="s">
        <v>1498</v>
      </c>
      <c r="D5" s="4" t="s">
        <v>12</v>
      </c>
      <c r="E5" s="4"/>
      <c r="F5" s="6">
        <v>27</v>
      </c>
      <c r="G5" s="5" t="s">
        <v>1499</v>
      </c>
      <c r="H5" s="18">
        <v>44325.4111111111</v>
      </c>
      <c r="I5" s="18">
        <v>44325.6694444444</v>
      </c>
      <c r="J5" s="7" t="s">
        <v>1490</v>
      </c>
      <c r="K5" s="32"/>
      <c r="L5" s="8" t="s">
        <v>796</v>
      </c>
      <c r="M5" s="9"/>
      <c r="N5" s="9"/>
      <c r="O5" s="9"/>
      <c r="P5" s="33" t="b">
        <v>0</v>
      </c>
      <c r="Q5" s="33" t="e">
        <v>#VALUE!</v>
      </c>
      <c r="R5" s="33" t="e">
        <v>#VALUE!</v>
      </c>
      <c r="S5" s="18">
        <v>44329.9583333333</v>
      </c>
      <c r="T5" s="6" t="s">
        <v>383</v>
      </c>
      <c r="U5" s="11">
        <v>95.101388889947</v>
      </c>
    </row>
    <row r="6" customFormat="1" customHeight="1" spans="1:21">
      <c r="A6" s="4" t="s">
        <v>58</v>
      </c>
      <c r="B6" s="4" t="s">
        <v>17</v>
      </c>
      <c r="C6" s="5" t="s">
        <v>1500</v>
      </c>
      <c r="D6" s="4" t="s">
        <v>12</v>
      </c>
      <c r="E6" s="4"/>
      <c r="F6" s="6">
        <v>2</v>
      </c>
      <c r="G6" s="5" t="s">
        <v>1501</v>
      </c>
      <c r="H6" s="18">
        <v>44326.4363773148</v>
      </c>
      <c r="I6" s="18">
        <v>44326.4528703704</v>
      </c>
      <c r="J6" s="7" t="s">
        <v>1490</v>
      </c>
      <c r="K6" s="5"/>
      <c r="L6" s="8" t="s">
        <v>796</v>
      </c>
      <c r="M6" s="9"/>
      <c r="N6" s="9"/>
      <c r="O6" s="9"/>
      <c r="P6" s="33" t="e">
        <v>#VALUE!</v>
      </c>
      <c r="Q6" s="33" t="b">
        <v>0</v>
      </c>
      <c r="R6" s="33" t="e">
        <v>#VALUE!</v>
      </c>
      <c r="S6" s="18">
        <v>44330.9703240741</v>
      </c>
      <c r="T6" s="6"/>
      <c r="U6" s="11">
        <v>76.2991666659946</v>
      </c>
    </row>
    <row r="7" s="3" customFormat="1" customHeight="1" spans="1:21">
      <c r="A7" s="20" t="s">
        <v>51</v>
      </c>
      <c r="B7" s="20" t="s">
        <v>17</v>
      </c>
      <c r="C7" s="3" t="s">
        <v>1460</v>
      </c>
      <c r="D7" s="20" t="s">
        <v>12</v>
      </c>
      <c r="E7" s="20"/>
      <c r="F7" s="21">
        <v>16</v>
      </c>
      <c r="G7" s="3" t="s">
        <v>1461</v>
      </c>
      <c r="H7" s="22">
        <v>44326.6138888889</v>
      </c>
      <c r="I7" s="22">
        <v>44326.6402777778</v>
      </c>
      <c r="J7" s="22">
        <v>44329.6167013889</v>
      </c>
      <c r="L7" s="34" t="s">
        <v>1462</v>
      </c>
      <c r="M7" s="35"/>
      <c r="N7" s="35"/>
      <c r="O7" s="35"/>
      <c r="P7" s="36" t="b">
        <v>0</v>
      </c>
      <c r="Q7" s="36">
        <v>71.4341666662367</v>
      </c>
      <c r="R7" s="36">
        <v>71.4341666662367</v>
      </c>
      <c r="S7" s="22">
        <v>44330.9875115741</v>
      </c>
      <c r="T7" s="21"/>
      <c r="U7" s="41" t="b">
        <v>0</v>
      </c>
    </row>
    <row r="8" customFormat="1" customHeight="1" spans="1:21">
      <c r="A8" s="4" t="s">
        <v>51</v>
      </c>
      <c r="B8" s="16" t="s">
        <v>18</v>
      </c>
      <c r="C8" s="5" t="s">
        <v>1502</v>
      </c>
      <c r="D8" s="4" t="s">
        <v>11</v>
      </c>
      <c r="E8" s="4"/>
      <c r="F8" s="6">
        <v>20</v>
      </c>
      <c r="G8" s="5" t="s">
        <v>1038</v>
      </c>
      <c r="H8" s="18">
        <v>44326.7451388889</v>
      </c>
      <c r="I8" s="18">
        <v>44326.7569444444</v>
      </c>
      <c r="J8" s="7" t="s">
        <v>1490</v>
      </c>
      <c r="K8" s="5"/>
      <c r="L8" s="8" t="s">
        <v>1503</v>
      </c>
      <c r="M8" s="9"/>
      <c r="N8" s="9"/>
      <c r="O8" s="9"/>
      <c r="P8" s="33" t="b">
        <v>0</v>
      </c>
      <c r="Q8" s="33" t="e">
        <v>#VALUE!</v>
      </c>
      <c r="R8" s="33" t="e">
        <v>#VALUE!</v>
      </c>
      <c r="S8" s="18">
        <v>44329.9583333333</v>
      </c>
      <c r="T8" s="6"/>
      <c r="U8" s="11">
        <v>69.0013888899121</v>
      </c>
    </row>
    <row r="9" customFormat="1" customHeight="1" spans="1:21">
      <c r="A9" s="4" t="s">
        <v>58</v>
      </c>
      <c r="B9" s="4" t="s">
        <v>18</v>
      </c>
      <c r="C9" s="5" t="s">
        <v>1504</v>
      </c>
      <c r="D9" s="4" t="s">
        <v>12</v>
      </c>
      <c r="E9" s="4">
        <v>1</v>
      </c>
      <c r="F9" s="6">
        <v>16</v>
      </c>
      <c r="G9" s="5" t="s">
        <v>1505</v>
      </c>
      <c r="H9" s="18">
        <v>44327.0828472222</v>
      </c>
      <c r="I9" s="18">
        <v>44327.365787037</v>
      </c>
      <c r="J9" s="7" t="s">
        <v>1490</v>
      </c>
      <c r="K9" s="5"/>
      <c r="L9" s="8" t="s">
        <v>796</v>
      </c>
      <c r="M9" s="9"/>
      <c r="N9" s="9"/>
      <c r="O9" s="9"/>
      <c r="P9" s="33" t="e">
        <v>#VALUE!</v>
      </c>
      <c r="Q9" s="33" t="b">
        <v>0</v>
      </c>
      <c r="R9" s="33" t="e">
        <v>#VALUE!</v>
      </c>
      <c r="S9" s="18">
        <v>44329.9875462963</v>
      </c>
      <c r="T9" s="6"/>
      <c r="U9" s="11">
        <v>54.3891666675336</v>
      </c>
    </row>
    <row r="10" s="3" customFormat="1" customHeight="1" spans="1:21">
      <c r="A10" s="20" t="s">
        <v>51</v>
      </c>
      <c r="B10" s="20" t="s">
        <v>20</v>
      </c>
      <c r="C10" s="3" t="s">
        <v>1463</v>
      </c>
      <c r="D10" s="20" t="s">
        <v>12</v>
      </c>
      <c r="E10" s="20"/>
      <c r="F10" s="21">
        <v>11</v>
      </c>
      <c r="G10" s="3" t="s">
        <v>1464</v>
      </c>
      <c r="H10" s="22">
        <v>44327.1736111111</v>
      </c>
      <c r="I10" s="22">
        <v>44327.3736111111</v>
      </c>
      <c r="J10" s="22">
        <v>44329.5729166667</v>
      </c>
      <c r="L10" s="34" t="s">
        <v>1465</v>
      </c>
      <c r="M10" s="35" t="s">
        <v>55</v>
      </c>
      <c r="N10" s="35" t="s">
        <v>163</v>
      </c>
      <c r="O10" s="35" t="s">
        <v>63</v>
      </c>
      <c r="P10" s="36" t="b">
        <v>0</v>
      </c>
      <c r="Q10" s="36">
        <v>52.7833333344315</v>
      </c>
      <c r="R10" s="36">
        <v>52.7833333344315</v>
      </c>
      <c r="S10" s="22">
        <v>44329.9875462963</v>
      </c>
      <c r="T10" s="21"/>
      <c r="U10" s="41" t="b">
        <v>0</v>
      </c>
    </row>
    <row r="11" customFormat="1" customHeight="1" spans="1:21">
      <c r="A11" s="4" t="s">
        <v>58</v>
      </c>
      <c r="B11" s="16" t="s">
        <v>18</v>
      </c>
      <c r="C11" s="5" t="s">
        <v>1506</v>
      </c>
      <c r="D11" s="4" t="s">
        <v>11</v>
      </c>
      <c r="E11" s="4"/>
      <c r="F11" s="6">
        <v>26</v>
      </c>
      <c r="G11" s="5" t="s">
        <v>1507</v>
      </c>
      <c r="H11" s="18">
        <v>44327.5159722222</v>
      </c>
      <c r="I11" s="18">
        <v>44327.5375</v>
      </c>
      <c r="J11" s="7" t="s">
        <v>1490</v>
      </c>
      <c r="K11" s="5"/>
      <c r="L11" s="8" t="s">
        <v>796</v>
      </c>
      <c r="M11" s="9"/>
      <c r="N11" s="9"/>
      <c r="O11" s="9"/>
      <c r="P11" s="33" t="e">
        <v>#VALUE!</v>
      </c>
      <c r="Q11" s="33" t="b">
        <v>0</v>
      </c>
      <c r="R11" s="33" t="e">
        <v>#VALUE!</v>
      </c>
      <c r="S11" s="18">
        <v>44330.9875462963</v>
      </c>
      <c r="T11" s="6"/>
      <c r="U11" s="11">
        <v>50.2680555555853</v>
      </c>
    </row>
    <row r="12" customFormat="1" customHeight="1" spans="1:21">
      <c r="A12" s="4" t="s">
        <v>51</v>
      </c>
      <c r="B12" s="16" t="s">
        <v>17</v>
      </c>
      <c r="C12" s="5" t="s">
        <v>1508</v>
      </c>
      <c r="D12" s="4" t="s">
        <v>12</v>
      </c>
      <c r="E12" s="4"/>
      <c r="F12" s="6">
        <v>20</v>
      </c>
      <c r="G12" s="5" t="s">
        <v>1509</v>
      </c>
      <c r="H12" s="18">
        <v>44327.5173611111</v>
      </c>
      <c r="I12" s="18">
        <v>44327.5395833333</v>
      </c>
      <c r="J12" s="7" t="s">
        <v>1490</v>
      </c>
      <c r="K12" s="5"/>
      <c r="L12" s="8" t="s">
        <v>1510</v>
      </c>
      <c r="M12" s="9"/>
      <c r="N12" s="9"/>
      <c r="O12" s="9"/>
      <c r="P12" s="33" t="b">
        <v>0</v>
      </c>
      <c r="Q12" s="33" t="e">
        <v>#VALUE!</v>
      </c>
      <c r="R12" s="33" t="e">
        <v>#VALUE!</v>
      </c>
      <c r="S12" s="18">
        <v>44329.9875462963</v>
      </c>
      <c r="T12" s="6"/>
      <c r="U12" s="11">
        <v>50.2180555562954</v>
      </c>
    </row>
    <row r="13" s="3" customFormat="1" customHeight="1" spans="1:21">
      <c r="A13" s="20" t="s">
        <v>58</v>
      </c>
      <c r="B13" s="20" t="s">
        <v>18</v>
      </c>
      <c r="C13" s="3" t="s">
        <v>1511</v>
      </c>
      <c r="D13" s="20" t="s">
        <v>12</v>
      </c>
      <c r="E13" s="20">
        <v>1</v>
      </c>
      <c r="F13" s="21">
        <v>10</v>
      </c>
      <c r="G13" s="3" t="s">
        <v>1512</v>
      </c>
      <c r="H13" s="22">
        <v>44327.5263888889</v>
      </c>
      <c r="I13" s="22">
        <v>44327.5486111111</v>
      </c>
      <c r="J13" s="22">
        <v>44327.7958333333</v>
      </c>
      <c r="L13" s="34" t="s">
        <v>1513</v>
      </c>
      <c r="M13" s="35" t="s">
        <v>90</v>
      </c>
      <c r="N13" s="35" t="s">
        <v>105</v>
      </c>
      <c r="O13" s="35" t="s">
        <v>92</v>
      </c>
      <c r="P13" s="36">
        <v>5.93333333346527</v>
      </c>
      <c r="Q13" s="36" t="b">
        <v>0</v>
      </c>
      <c r="R13" s="36">
        <v>5.93333333346527</v>
      </c>
      <c r="S13" s="22">
        <v>44330.9875462963</v>
      </c>
      <c r="T13" s="21"/>
      <c r="U13" s="41" t="b">
        <v>0</v>
      </c>
    </row>
    <row r="14" customFormat="1" customHeight="1" spans="1:21">
      <c r="A14" s="4" t="s">
        <v>58</v>
      </c>
      <c r="B14" s="16" t="s">
        <v>18</v>
      </c>
      <c r="C14" s="23" t="s">
        <v>1514</v>
      </c>
      <c r="D14" s="4" t="s">
        <v>12</v>
      </c>
      <c r="E14" s="4"/>
      <c r="F14" s="6">
        <v>28</v>
      </c>
      <c r="G14" s="5" t="s">
        <v>1515</v>
      </c>
      <c r="H14" s="18">
        <v>44327.2691087963</v>
      </c>
      <c r="I14" s="18">
        <v>44327.6548611111</v>
      </c>
      <c r="J14" s="7" t="s">
        <v>1490</v>
      </c>
      <c r="K14" s="5"/>
      <c r="L14" s="8" t="s">
        <v>796</v>
      </c>
      <c r="M14" s="9"/>
      <c r="N14" s="9"/>
      <c r="O14" s="9"/>
      <c r="P14" s="33" t="e">
        <v>#VALUE!</v>
      </c>
      <c r="Q14" s="33" t="b">
        <v>0</v>
      </c>
      <c r="R14" s="33" t="e">
        <v>#VALUE!</v>
      </c>
      <c r="S14" s="18">
        <v>44329.9668402778</v>
      </c>
      <c r="T14" s="6"/>
      <c r="U14" s="11">
        <v>47.451388889167</v>
      </c>
    </row>
    <row r="15" s="3" customFormat="1" customHeight="1" spans="1:21">
      <c r="A15" s="20" t="s">
        <v>58</v>
      </c>
      <c r="B15" s="20" t="s">
        <v>22</v>
      </c>
      <c r="C15" s="3" t="s">
        <v>1466</v>
      </c>
      <c r="D15" s="20" t="s">
        <v>12</v>
      </c>
      <c r="E15" s="20"/>
      <c r="F15" s="21">
        <v>2</v>
      </c>
      <c r="G15" s="3" t="s">
        <v>1467</v>
      </c>
      <c r="H15" s="22">
        <v>44327.647650463</v>
      </c>
      <c r="I15" s="22">
        <v>44327.6680555556</v>
      </c>
      <c r="J15" s="22">
        <v>44329.5294444444</v>
      </c>
      <c r="L15" s="34" t="s">
        <v>1468</v>
      </c>
      <c r="M15" s="35" t="s">
        <v>90</v>
      </c>
      <c r="N15" s="35" t="s">
        <v>105</v>
      </c>
      <c r="O15" s="35" t="s">
        <v>92</v>
      </c>
      <c r="P15" s="36">
        <v>44.6733333311859</v>
      </c>
      <c r="Q15" s="36" t="b">
        <v>0</v>
      </c>
      <c r="R15" s="36">
        <v>44.6733333311859</v>
      </c>
      <c r="S15" s="22">
        <v>44329.9668402778</v>
      </c>
      <c r="T15" s="21"/>
      <c r="U15" s="41" t="b">
        <v>0</v>
      </c>
    </row>
    <row r="16" s="3" customFormat="1" customHeight="1" spans="1:21">
      <c r="A16" s="20" t="s">
        <v>58</v>
      </c>
      <c r="B16" s="20" t="s">
        <v>22</v>
      </c>
      <c r="C16" s="3" t="s">
        <v>1469</v>
      </c>
      <c r="D16" s="20" t="s">
        <v>12</v>
      </c>
      <c r="E16" s="20"/>
      <c r="F16" s="21">
        <v>2</v>
      </c>
      <c r="G16" s="3" t="s">
        <v>1470</v>
      </c>
      <c r="H16" s="22">
        <v>44327.7678819444</v>
      </c>
      <c r="I16" s="22">
        <v>44327.8041666667</v>
      </c>
      <c r="J16" s="22">
        <v>44329.4813310185</v>
      </c>
      <c r="L16" s="34" t="s">
        <v>1471</v>
      </c>
      <c r="M16" s="35" t="s">
        <v>67</v>
      </c>
      <c r="N16" s="35" t="s">
        <v>323</v>
      </c>
      <c r="O16" s="35" t="s">
        <v>57</v>
      </c>
      <c r="P16" s="36">
        <v>40.251944443211</v>
      </c>
      <c r="Q16" s="36" t="b">
        <v>0</v>
      </c>
      <c r="R16" s="36">
        <v>40.251944443211</v>
      </c>
      <c r="S16" s="42"/>
      <c r="T16" s="21"/>
      <c r="U16" s="41" t="b">
        <v>0</v>
      </c>
    </row>
    <row r="17" customFormat="1" customHeight="1" spans="1:21">
      <c r="A17" s="4" t="s">
        <v>58</v>
      </c>
      <c r="B17" s="16" t="s">
        <v>17</v>
      </c>
      <c r="C17" s="5" t="s">
        <v>1516</v>
      </c>
      <c r="D17" s="4" t="s">
        <v>12</v>
      </c>
      <c r="E17" s="4"/>
      <c r="F17" s="6">
        <v>24</v>
      </c>
      <c r="G17" s="5" t="s">
        <v>1517</v>
      </c>
      <c r="H17" s="18">
        <v>44327.8076388889</v>
      </c>
      <c r="I17" s="18">
        <v>44327.8569444444</v>
      </c>
      <c r="J17" s="7" t="s">
        <v>1490</v>
      </c>
      <c r="K17" s="5"/>
      <c r="L17" s="8" t="s">
        <v>796</v>
      </c>
      <c r="M17" s="9"/>
      <c r="N17" s="9"/>
      <c r="O17" s="9"/>
      <c r="P17" s="33" t="e">
        <v>#VALUE!</v>
      </c>
      <c r="Q17" s="33" t="b">
        <v>0</v>
      </c>
      <c r="R17" s="33" t="e">
        <v>#VALUE!</v>
      </c>
      <c r="S17" s="18">
        <v>44329.9793402778</v>
      </c>
      <c r="T17" s="6" t="s">
        <v>383</v>
      </c>
      <c r="U17" s="11">
        <v>42.601388889947</v>
      </c>
    </row>
    <row r="18" customFormat="1" customHeight="1" spans="1:21">
      <c r="A18" s="4" t="s">
        <v>58</v>
      </c>
      <c r="B18" s="16" t="s">
        <v>18</v>
      </c>
      <c r="C18" s="5" t="s">
        <v>1518</v>
      </c>
      <c r="D18" s="4" t="s">
        <v>12</v>
      </c>
      <c r="E18" s="4"/>
      <c r="F18" s="6">
        <v>28</v>
      </c>
      <c r="G18" s="5" t="s">
        <v>1519</v>
      </c>
      <c r="H18" s="18">
        <v>44327.9381944444</v>
      </c>
      <c r="I18" s="18">
        <v>44328.3645833333</v>
      </c>
      <c r="J18" s="7" t="s">
        <v>1490</v>
      </c>
      <c r="K18" s="5"/>
      <c r="L18" s="8" t="s">
        <v>796</v>
      </c>
      <c r="M18" s="9"/>
      <c r="N18" s="9"/>
      <c r="O18" s="9"/>
      <c r="P18" s="33" t="e">
        <v>#VALUE!</v>
      </c>
      <c r="Q18" s="33" t="b">
        <v>0</v>
      </c>
      <c r="R18" s="33" t="e">
        <v>#VALUE!</v>
      </c>
      <c r="S18" s="18">
        <v>44330.9791666667</v>
      </c>
      <c r="T18" s="6"/>
      <c r="U18" s="11">
        <v>30.4180555563653</v>
      </c>
    </row>
    <row r="19" customFormat="1" customHeight="1" spans="1:21">
      <c r="A19" s="4" t="s">
        <v>51</v>
      </c>
      <c r="B19" s="16" t="s">
        <v>18</v>
      </c>
      <c r="C19" s="5" t="s">
        <v>1520</v>
      </c>
      <c r="D19" s="4" t="s">
        <v>12</v>
      </c>
      <c r="E19" s="4"/>
      <c r="F19" s="6">
        <v>60</v>
      </c>
      <c r="G19" s="5" t="s">
        <v>1521</v>
      </c>
      <c r="H19" s="18">
        <v>44327.1374537037</v>
      </c>
      <c r="I19" s="18">
        <v>44328.3676967593</v>
      </c>
      <c r="J19" s="7" t="s">
        <v>1490</v>
      </c>
      <c r="K19" s="5"/>
      <c r="L19" s="8" t="s">
        <v>1522</v>
      </c>
      <c r="M19" s="9"/>
      <c r="N19" s="9"/>
      <c r="O19" s="9"/>
      <c r="P19" s="33" t="b">
        <v>0</v>
      </c>
      <c r="Q19" s="33" t="e">
        <v>#VALUE!</v>
      </c>
      <c r="R19" s="33" t="e">
        <v>#VALUE!</v>
      </c>
      <c r="S19" s="18">
        <v>44330.9880555556</v>
      </c>
      <c r="T19" s="6"/>
      <c r="U19" s="11">
        <v>30.3433333323919</v>
      </c>
    </row>
    <row r="20" customFormat="1" customHeight="1" spans="1:21">
      <c r="A20" s="4" t="s">
        <v>58</v>
      </c>
      <c r="B20" s="16" t="s">
        <v>17</v>
      </c>
      <c r="C20" s="5" t="s">
        <v>803</v>
      </c>
      <c r="D20" s="4" t="s">
        <v>12</v>
      </c>
      <c r="E20" s="4"/>
      <c r="F20" s="6">
        <v>36</v>
      </c>
      <c r="G20" s="5" t="s">
        <v>1523</v>
      </c>
      <c r="H20" s="24">
        <v>44328.3922222222</v>
      </c>
      <c r="I20" s="18">
        <v>44328.4005671296</v>
      </c>
      <c r="J20" s="7" t="s">
        <v>1490</v>
      </c>
      <c r="K20" s="5"/>
      <c r="L20" s="8" t="s">
        <v>796</v>
      </c>
      <c r="M20" s="9"/>
      <c r="N20" s="9"/>
      <c r="O20" s="9"/>
      <c r="P20" s="33" t="e">
        <v>#VALUE!</v>
      </c>
      <c r="Q20" s="33" t="b">
        <v>0</v>
      </c>
      <c r="R20" s="33" t="e">
        <v>#VALUE!</v>
      </c>
      <c r="S20" s="18">
        <v>44330.9818518519</v>
      </c>
      <c r="T20" s="6" t="s">
        <v>383</v>
      </c>
      <c r="U20" s="11">
        <v>29.5544444450643</v>
      </c>
    </row>
    <row r="21" customFormat="1" customHeight="1" spans="1:21">
      <c r="A21" s="4" t="s">
        <v>58</v>
      </c>
      <c r="B21" s="4" t="s">
        <v>18</v>
      </c>
      <c r="C21" s="5" t="s">
        <v>1524</v>
      </c>
      <c r="D21" s="4" t="s">
        <v>12</v>
      </c>
      <c r="E21" s="4">
        <v>4</v>
      </c>
      <c r="F21" s="6">
        <v>7</v>
      </c>
      <c r="G21" s="25" t="s">
        <v>1525</v>
      </c>
      <c r="H21" s="18">
        <v>44325.2013888889</v>
      </c>
      <c r="I21" s="18">
        <v>44328.4284722222</v>
      </c>
      <c r="J21" s="7" t="s">
        <v>1490</v>
      </c>
      <c r="K21" s="5"/>
      <c r="L21" s="8" t="s">
        <v>796</v>
      </c>
      <c r="M21" s="9"/>
      <c r="N21" s="9"/>
      <c r="O21" s="9"/>
      <c r="P21" s="33" t="e">
        <v>#VALUE!</v>
      </c>
      <c r="Q21" s="33" t="b">
        <v>0</v>
      </c>
      <c r="R21" s="33" t="e">
        <v>#VALUE!</v>
      </c>
      <c r="S21" s="18">
        <v>44330.9818518519</v>
      </c>
      <c r="T21" s="6"/>
      <c r="U21" s="11">
        <v>28.8847222227487</v>
      </c>
    </row>
    <row r="22" s="3" customFormat="1" customHeight="1" spans="1:21">
      <c r="A22" s="20" t="s">
        <v>58</v>
      </c>
      <c r="B22" s="20" t="s">
        <v>20</v>
      </c>
      <c r="C22" s="3" t="s">
        <v>1472</v>
      </c>
      <c r="D22" s="20" t="s">
        <v>12</v>
      </c>
      <c r="E22" s="20">
        <v>3</v>
      </c>
      <c r="F22" s="21">
        <v>4</v>
      </c>
      <c r="G22" s="26" t="s">
        <v>1473</v>
      </c>
      <c r="H22" s="22">
        <v>44324.5625694444</v>
      </c>
      <c r="I22" s="22">
        <v>44328.4330439815</v>
      </c>
      <c r="J22" s="22">
        <v>44329.4861111111</v>
      </c>
      <c r="L22" s="34" t="s">
        <v>1474</v>
      </c>
      <c r="M22" s="35" t="s">
        <v>67</v>
      </c>
      <c r="N22" s="35" t="s">
        <v>105</v>
      </c>
      <c r="O22" s="35" t="s">
        <v>57</v>
      </c>
      <c r="P22" s="36">
        <v>25.2736111104023</v>
      </c>
      <c r="Q22" s="36" t="b">
        <v>0</v>
      </c>
      <c r="R22" s="36">
        <v>25.2736111104023</v>
      </c>
      <c r="S22" s="22">
        <v>44330.9818518519</v>
      </c>
      <c r="T22" s="21"/>
      <c r="U22" s="41" t="b">
        <v>0</v>
      </c>
    </row>
    <row r="23" customFormat="1" customHeight="1" spans="1:21">
      <c r="A23" s="4" t="s">
        <v>51</v>
      </c>
      <c r="B23" s="16" t="s">
        <v>19</v>
      </c>
      <c r="C23" s="5" t="s">
        <v>1526</v>
      </c>
      <c r="D23" s="4" t="s">
        <v>12</v>
      </c>
      <c r="E23" s="4">
        <v>4</v>
      </c>
      <c r="F23" s="6">
        <v>2</v>
      </c>
      <c r="G23" s="5" t="s">
        <v>1527</v>
      </c>
      <c r="H23" s="18">
        <v>44328.5281481482</v>
      </c>
      <c r="I23" s="18">
        <v>44328.5534722222</v>
      </c>
      <c r="J23" s="7" t="s">
        <v>1490</v>
      </c>
      <c r="K23" s="5"/>
      <c r="L23" s="8" t="s">
        <v>1528</v>
      </c>
      <c r="M23" s="9"/>
      <c r="N23" s="9"/>
      <c r="O23" s="9"/>
      <c r="P23" s="33" t="b">
        <v>0</v>
      </c>
      <c r="Q23" s="33" t="e">
        <v>#VALUE!</v>
      </c>
      <c r="R23" s="33" t="e">
        <v>#VALUE!</v>
      </c>
      <c r="S23" s="18">
        <v>44330.9986226852</v>
      </c>
      <c r="T23" s="6"/>
      <c r="U23" s="11">
        <v>25.8847222227487</v>
      </c>
    </row>
    <row r="24" customFormat="1" customHeight="1" spans="1:21">
      <c r="A24" s="4" t="s">
        <v>51</v>
      </c>
      <c r="B24" s="4" t="s">
        <v>20</v>
      </c>
      <c r="C24" s="5" t="s">
        <v>1529</v>
      </c>
      <c r="D24" s="4" t="s">
        <v>12</v>
      </c>
      <c r="E24" s="4"/>
      <c r="F24" s="6">
        <v>5</v>
      </c>
      <c r="G24" s="5" t="s">
        <v>1530</v>
      </c>
      <c r="H24" s="18">
        <v>44328.5884143518</v>
      </c>
      <c r="I24" s="18">
        <v>44328.6451388889</v>
      </c>
      <c r="J24" s="7" t="s">
        <v>1490</v>
      </c>
      <c r="K24" s="5"/>
      <c r="L24" s="8" t="s">
        <v>796</v>
      </c>
      <c r="M24" s="9"/>
      <c r="N24" s="9"/>
      <c r="O24" s="9"/>
      <c r="P24" s="33" t="b">
        <v>0</v>
      </c>
      <c r="Q24" s="33" t="e">
        <v>#VALUE!</v>
      </c>
      <c r="R24" s="33" t="e">
        <v>#VALUE!</v>
      </c>
      <c r="S24" s="18">
        <v>44330.9778587963</v>
      </c>
      <c r="T24" s="6"/>
      <c r="U24" s="11">
        <v>23.6847222218639</v>
      </c>
    </row>
    <row r="25" customFormat="1" customHeight="1" spans="1:21">
      <c r="A25" s="4" t="s">
        <v>51</v>
      </c>
      <c r="B25" s="16" t="s">
        <v>22</v>
      </c>
      <c r="C25" s="5" t="s">
        <v>1531</v>
      </c>
      <c r="D25" s="4" t="s">
        <v>12</v>
      </c>
      <c r="E25" s="4"/>
      <c r="F25" s="6">
        <v>6</v>
      </c>
      <c r="G25" s="5" t="s">
        <v>1532</v>
      </c>
      <c r="H25" s="18">
        <v>44328.6472222222</v>
      </c>
      <c r="I25" s="18">
        <v>44328.6576388889</v>
      </c>
      <c r="J25" s="7" t="s">
        <v>1490</v>
      </c>
      <c r="K25" s="5"/>
      <c r="L25" s="24" t="s">
        <v>1533</v>
      </c>
      <c r="M25" s="9"/>
      <c r="N25" s="9"/>
      <c r="O25" s="9"/>
      <c r="P25" s="33" t="b">
        <v>0</v>
      </c>
      <c r="Q25" s="33" t="e">
        <v>#VALUE!</v>
      </c>
      <c r="R25" s="33" t="e">
        <v>#VALUE!</v>
      </c>
      <c r="S25" s="18">
        <v>44330.9815740741</v>
      </c>
      <c r="T25" s="6"/>
      <c r="U25" s="11">
        <v>23.3847222219338</v>
      </c>
    </row>
    <row r="26" customFormat="1" customHeight="1" spans="1:21">
      <c r="A26" s="4" t="s">
        <v>58</v>
      </c>
      <c r="B26" s="4" t="s">
        <v>16</v>
      </c>
      <c r="C26" s="5" t="s">
        <v>1534</v>
      </c>
      <c r="D26" s="4" t="s">
        <v>12</v>
      </c>
      <c r="E26" s="4">
        <v>5</v>
      </c>
      <c r="F26" s="6">
        <v>22</v>
      </c>
      <c r="G26" s="25" t="s">
        <v>1535</v>
      </c>
      <c r="H26" s="18">
        <v>44328.3208333333</v>
      </c>
      <c r="I26" s="18">
        <v>44328.7027777778</v>
      </c>
      <c r="J26" s="7" t="s">
        <v>1490</v>
      </c>
      <c r="K26" s="5"/>
      <c r="L26" s="8" t="s">
        <v>796</v>
      </c>
      <c r="M26" s="9"/>
      <c r="N26" s="9"/>
      <c r="O26" s="9"/>
      <c r="P26" s="33" t="e">
        <v>#VALUE!</v>
      </c>
      <c r="Q26" s="33" t="b">
        <v>0</v>
      </c>
      <c r="R26" s="33" t="e">
        <v>#VALUE!</v>
      </c>
      <c r="S26" s="18">
        <v>44330.9927777778</v>
      </c>
      <c r="T26" s="6"/>
      <c r="U26" s="11">
        <v>22.301388888387</v>
      </c>
    </row>
    <row r="27" customFormat="1" customHeight="1" spans="1:21">
      <c r="A27" s="4" t="s">
        <v>58</v>
      </c>
      <c r="B27" s="16" t="s">
        <v>16</v>
      </c>
      <c r="C27" s="5" t="s">
        <v>1536</v>
      </c>
      <c r="D27" s="4" t="s">
        <v>12</v>
      </c>
      <c r="E27" s="4"/>
      <c r="F27" s="6">
        <v>40</v>
      </c>
      <c r="G27" s="25" t="s">
        <v>1537</v>
      </c>
      <c r="H27" s="18">
        <v>44328.4798611111</v>
      </c>
      <c r="I27" s="18">
        <v>44328.7381944444</v>
      </c>
      <c r="J27" s="7" t="s">
        <v>1490</v>
      </c>
      <c r="K27" s="5"/>
      <c r="L27" s="8" t="s">
        <v>1538</v>
      </c>
      <c r="M27" s="9"/>
      <c r="N27" s="9"/>
      <c r="O27" s="9"/>
      <c r="P27" s="33" t="e">
        <v>#VALUE!</v>
      </c>
      <c r="Q27" s="33" t="b">
        <v>0</v>
      </c>
      <c r="R27" s="33" t="e">
        <v>#VALUE!</v>
      </c>
      <c r="S27" s="18">
        <v>44330.9818518519</v>
      </c>
      <c r="T27" s="6"/>
      <c r="U27" s="11">
        <v>21.4513888899819</v>
      </c>
    </row>
    <row r="28" s="3" customFormat="1" customHeight="1" spans="1:21">
      <c r="A28" s="20" t="s">
        <v>58</v>
      </c>
      <c r="B28" s="20" t="s">
        <v>20</v>
      </c>
      <c r="C28" s="3" t="s">
        <v>1475</v>
      </c>
      <c r="D28" s="20" t="s">
        <v>12</v>
      </c>
      <c r="E28" s="20"/>
      <c r="F28" s="21">
        <v>65</v>
      </c>
      <c r="G28" s="3" t="s">
        <v>1476</v>
      </c>
      <c r="H28" s="22">
        <v>44328.7361111111</v>
      </c>
      <c r="I28" s="22">
        <v>44328.7479166667</v>
      </c>
      <c r="J28" s="22">
        <v>44329.4368055556</v>
      </c>
      <c r="L28" s="34" t="s">
        <v>1477</v>
      </c>
      <c r="M28" s="35" t="s">
        <v>90</v>
      </c>
      <c r="N28" s="35" t="s">
        <v>163</v>
      </c>
      <c r="O28" s="35" t="s">
        <v>109</v>
      </c>
      <c r="P28" s="36">
        <v>16.533333333442</v>
      </c>
      <c r="Q28" s="36" t="b">
        <v>0</v>
      </c>
      <c r="R28" s="36">
        <v>16.533333333442</v>
      </c>
      <c r="S28" s="22">
        <v>44330.9712615741</v>
      </c>
      <c r="T28" s="21"/>
      <c r="U28" s="41" t="b">
        <v>0</v>
      </c>
    </row>
    <row r="29" customFormat="1" customHeight="1" spans="1:21">
      <c r="A29" s="4" t="s">
        <v>58</v>
      </c>
      <c r="B29" s="4" t="s">
        <v>16</v>
      </c>
      <c r="C29" s="5" t="s">
        <v>1539</v>
      </c>
      <c r="D29" s="4" t="s">
        <v>12</v>
      </c>
      <c r="E29" s="4"/>
      <c r="F29" s="6">
        <v>37</v>
      </c>
      <c r="G29" s="5" t="s">
        <v>1540</v>
      </c>
      <c r="H29" s="18">
        <v>44328.7485069444</v>
      </c>
      <c r="I29" s="18">
        <v>44328.8064814815</v>
      </c>
      <c r="J29" s="7" t="s">
        <v>1490</v>
      </c>
      <c r="K29" s="5"/>
      <c r="L29" s="8" t="s">
        <v>796</v>
      </c>
      <c r="M29" s="9"/>
      <c r="N29" s="9"/>
      <c r="O29" s="9"/>
      <c r="P29" s="33" t="e">
        <v>#VALUE!</v>
      </c>
      <c r="Q29" s="33" t="b">
        <v>0</v>
      </c>
      <c r="R29" s="33" t="e">
        <v>#VALUE!</v>
      </c>
      <c r="S29" s="18">
        <v>44330.9642939815</v>
      </c>
      <c r="T29" s="6"/>
      <c r="U29" s="11">
        <v>19.8124999995343</v>
      </c>
    </row>
    <row r="30" s="3" customFormat="1" customHeight="1" spans="1:21">
      <c r="A30" s="20" t="s">
        <v>51</v>
      </c>
      <c r="B30" s="20" t="s">
        <v>17</v>
      </c>
      <c r="C30" s="3" t="s">
        <v>1478</v>
      </c>
      <c r="D30" s="20" t="s">
        <v>12</v>
      </c>
      <c r="E30" s="20">
        <v>3</v>
      </c>
      <c r="F30" s="21">
        <v>89</v>
      </c>
      <c r="G30" s="3" t="s">
        <v>1479</v>
      </c>
      <c r="H30" s="22">
        <v>44328.7530671296</v>
      </c>
      <c r="I30" s="22">
        <v>44328.8133449074</v>
      </c>
      <c r="J30" s="22">
        <v>44329.4694444444</v>
      </c>
      <c r="L30" s="34" t="s">
        <v>1480</v>
      </c>
      <c r="M30" s="35" t="s">
        <v>55</v>
      </c>
      <c r="N30" s="35" t="s">
        <v>72</v>
      </c>
      <c r="O30" s="35" t="s">
        <v>63</v>
      </c>
      <c r="P30" s="36" t="b">
        <v>0</v>
      </c>
      <c r="Q30" s="36">
        <v>15.7463888880447</v>
      </c>
      <c r="R30" s="36">
        <v>15.7463888880447</v>
      </c>
      <c r="S30" s="22">
        <v>44331.9715856481</v>
      </c>
      <c r="T30" s="21"/>
      <c r="U30" s="41" t="b">
        <v>0</v>
      </c>
    </row>
    <row r="31" s="3" customFormat="1" customHeight="1" spans="1:21">
      <c r="A31" s="20" t="s">
        <v>58</v>
      </c>
      <c r="B31" s="20" t="s">
        <v>16</v>
      </c>
      <c r="C31" s="3" t="s">
        <v>1481</v>
      </c>
      <c r="D31" s="20" t="s">
        <v>11</v>
      </c>
      <c r="E31" s="20">
        <v>14</v>
      </c>
      <c r="F31" s="21">
        <v>39</v>
      </c>
      <c r="G31" s="27" t="s">
        <v>1482</v>
      </c>
      <c r="H31" s="22">
        <v>44328.798599537</v>
      </c>
      <c r="I31" s="22">
        <v>44328.8187152778</v>
      </c>
      <c r="J31" s="22">
        <v>44329.43125</v>
      </c>
      <c r="L31" s="34" t="s">
        <v>1483</v>
      </c>
      <c r="M31" s="35" t="s">
        <v>67</v>
      </c>
      <c r="N31" s="35" t="s">
        <v>131</v>
      </c>
      <c r="O31" s="35" t="s">
        <v>582</v>
      </c>
      <c r="P31" s="36">
        <v>14.7008333328995</v>
      </c>
      <c r="Q31" s="36" t="b">
        <v>0</v>
      </c>
      <c r="R31" s="36">
        <v>14.7008333328995</v>
      </c>
      <c r="S31" s="22">
        <v>44329.9823611111</v>
      </c>
      <c r="T31" s="21"/>
      <c r="U31" s="41" t="b">
        <v>0</v>
      </c>
    </row>
    <row r="32" customFormat="1" customHeight="1" spans="1:21">
      <c r="A32" s="4" t="s">
        <v>51</v>
      </c>
      <c r="B32" s="16" t="s">
        <v>18</v>
      </c>
      <c r="C32" s="5" t="s">
        <v>1541</v>
      </c>
      <c r="D32" s="4" t="s">
        <v>12</v>
      </c>
      <c r="E32" s="4"/>
      <c r="F32" s="6">
        <v>44</v>
      </c>
      <c r="G32" s="25" t="s">
        <v>1542</v>
      </c>
      <c r="H32" s="18">
        <v>44328.8611805556</v>
      </c>
      <c r="I32" s="18">
        <v>44328.8743055556</v>
      </c>
      <c r="J32" s="7" t="s">
        <v>1490</v>
      </c>
      <c r="K32" s="5"/>
      <c r="L32" s="8" t="s">
        <v>796</v>
      </c>
      <c r="M32" s="9"/>
      <c r="N32" s="9"/>
      <c r="O32" s="9"/>
      <c r="P32" s="33" t="b">
        <v>0</v>
      </c>
      <c r="Q32" s="33" t="e">
        <v>#VALUE!</v>
      </c>
      <c r="R32" s="33" t="e">
        <v>#VALUE!</v>
      </c>
      <c r="S32" s="18">
        <v>44330.9823611111</v>
      </c>
      <c r="T32" s="6"/>
      <c r="U32" s="11">
        <v>18.1847222212236</v>
      </c>
    </row>
    <row r="33" customFormat="1" customHeight="1" spans="1:21">
      <c r="A33" s="4" t="s">
        <v>51</v>
      </c>
      <c r="B33" s="4" t="s">
        <v>16</v>
      </c>
      <c r="C33" s="5" t="s">
        <v>1543</v>
      </c>
      <c r="D33" s="4" t="s">
        <v>12</v>
      </c>
      <c r="E33" s="4"/>
      <c r="F33" s="6">
        <v>16</v>
      </c>
      <c r="G33" s="5" t="s">
        <v>1544</v>
      </c>
      <c r="H33" s="18">
        <v>44329.0243055556</v>
      </c>
      <c r="I33" s="18">
        <v>44329.3583333333</v>
      </c>
      <c r="J33" s="7" t="s">
        <v>1490</v>
      </c>
      <c r="K33" s="5"/>
      <c r="L33" s="8" t="s">
        <v>1545</v>
      </c>
      <c r="M33" s="9"/>
      <c r="N33" s="9"/>
      <c r="O33" s="9"/>
      <c r="P33" s="33" t="b">
        <v>0</v>
      </c>
      <c r="Q33" s="33" t="e">
        <v>#VALUE!</v>
      </c>
      <c r="R33" s="33" t="e">
        <v>#VALUE!</v>
      </c>
      <c r="S33" s="18">
        <v>44331.9823611111</v>
      </c>
      <c r="T33" s="6"/>
      <c r="U33" s="11">
        <v>6.56805555633036</v>
      </c>
    </row>
    <row r="34" customFormat="1" customHeight="1" spans="1:21">
      <c r="A34" s="4" t="s">
        <v>58</v>
      </c>
      <c r="B34" s="16" t="s">
        <v>21</v>
      </c>
      <c r="C34" s="5" t="s">
        <v>1546</v>
      </c>
      <c r="D34" s="4" t="s">
        <v>12</v>
      </c>
      <c r="E34" s="4"/>
      <c r="F34" s="6">
        <v>38</v>
      </c>
      <c r="G34" s="5" t="s">
        <v>1547</v>
      </c>
      <c r="H34" s="18">
        <v>44328.9215277778</v>
      </c>
      <c r="I34" s="18">
        <v>44329.3618055556</v>
      </c>
      <c r="J34" s="7" t="s">
        <v>1490</v>
      </c>
      <c r="K34" s="5"/>
      <c r="L34" s="8" t="s">
        <v>796</v>
      </c>
      <c r="M34" s="9"/>
      <c r="N34" s="9"/>
      <c r="O34" s="9"/>
      <c r="P34" s="33" t="e">
        <v>#VALUE!</v>
      </c>
      <c r="Q34" s="33" t="b">
        <v>0</v>
      </c>
      <c r="R34" s="33" t="e">
        <v>#VALUE!</v>
      </c>
      <c r="S34" s="18">
        <v>44331.9858564815</v>
      </c>
      <c r="T34" s="6"/>
      <c r="U34" s="11">
        <v>6.48472222115379</v>
      </c>
    </row>
    <row r="35" customFormat="1" customHeight="1" spans="1:21">
      <c r="A35" s="4" t="s">
        <v>58</v>
      </c>
      <c r="B35" s="4" t="s">
        <v>18</v>
      </c>
      <c r="C35" s="5" t="s">
        <v>1548</v>
      </c>
      <c r="D35" s="4" t="s">
        <v>11</v>
      </c>
      <c r="E35" s="4"/>
      <c r="F35" s="6">
        <v>16</v>
      </c>
      <c r="G35" s="5" t="s">
        <v>1549</v>
      </c>
      <c r="H35" s="18">
        <v>44328.9458333333</v>
      </c>
      <c r="I35" s="18">
        <v>44329.3625</v>
      </c>
      <c r="J35" s="7" t="s">
        <v>1490</v>
      </c>
      <c r="K35" s="5"/>
      <c r="L35" s="8" t="s">
        <v>796</v>
      </c>
      <c r="M35" s="9"/>
      <c r="N35" s="9"/>
      <c r="O35" s="9"/>
      <c r="P35" s="33" t="e">
        <v>#VALUE!</v>
      </c>
      <c r="Q35" s="33" t="b">
        <v>0</v>
      </c>
      <c r="R35" s="33" t="e">
        <v>#VALUE!</v>
      </c>
      <c r="S35" s="18">
        <v>44330.9823611111</v>
      </c>
      <c r="T35" s="6"/>
      <c r="U35" s="11">
        <v>6.46805555548053</v>
      </c>
    </row>
    <row r="36" customFormat="1" customHeight="1" spans="1:21">
      <c r="A36" s="4" t="s">
        <v>51</v>
      </c>
      <c r="B36" s="4" t="s">
        <v>18</v>
      </c>
      <c r="C36" s="5" t="s">
        <v>1550</v>
      </c>
      <c r="D36" s="4" t="s">
        <v>12</v>
      </c>
      <c r="E36" s="4">
        <v>1</v>
      </c>
      <c r="F36" s="6">
        <v>11</v>
      </c>
      <c r="G36" s="5" t="s">
        <v>1551</v>
      </c>
      <c r="H36" s="18">
        <v>44329.19375</v>
      </c>
      <c r="I36" s="18">
        <v>44329.3659722222</v>
      </c>
      <c r="J36" s="7" t="s">
        <v>1490</v>
      </c>
      <c r="K36" s="5"/>
      <c r="L36" s="8" t="s">
        <v>1552</v>
      </c>
      <c r="M36" s="9"/>
      <c r="N36" s="9"/>
      <c r="O36" s="9"/>
      <c r="P36" s="33" t="b">
        <v>0</v>
      </c>
      <c r="Q36" s="33" t="e">
        <v>#VALUE!</v>
      </c>
      <c r="R36" s="33" t="e">
        <v>#VALUE!</v>
      </c>
      <c r="S36" s="18">
        <v>44331.9823611111</v>
      </c>
      <c r="T36" s="6"/>
      <c r="U36" s="11">
        <v>6.38472222274868</v>
      </c>
    </row>
    <row r="37" customFormat="1" customHeight="1" spans="1:21">
      <c r="A37" s="4" t="s">
        <v>51</v>
      </c>
      <c r="B37" s="16" t="s">
        <v>16</v>
      </c>
      <c r="C37" s="5" t="s">
        <v>1553</v>
      </c>
      <c r="D37" s="4" t="s">
        <v>12</v>
      </c>
      <c r="E37" s="4"/>
      <c r="F37" s="6">
        <v>41</v>
      </c>
      <c r="G37" s="5" t="s">
        <v>1554</v>
      </c>
      <c r="H37" s="18">
        <v>44329.3</v>
      </c>
      <c r="I37" s="18">
        <v>44329.3722222222</v>
      </c>
      <c r="J37" s="7" t="s">
        <v>1490</v>
      </c>
      <c r="K37" s="5"/>
      <c r="L37" s="8" t="s">
        <v>796</v>
      </c>
      <c r="M37" s="9"/>
      <c r="N37" s="9"/>
      <c r="O37" s="9"/>
      <c r="P37" s="33" t="b">
        <v>0</v>
      </c>
      <c r="Q37" s="33" t="e">
        <v>#VALUE!</v>
      </c>
      <c r="R37" s="33" t="e">
        <v>#VALUE!</v>
      </c>
      <c r="S37" s="18">
        <v>44331.9823611111</v>
      </c>
      <c r="T37" s="6"/>
      <c r="U37" s="11">
        <v>6.2347222227836</v>
      </c>
    </row>
    <row r="38" customFormat="1" customHeight="1" spans="1:21">
      <c r="A38" s="4" t="s">
        <v>58</v>
      </c>
      <c r="B38" s="4" t="s">
        <v>20</v>
      </c>
      <c r="C38" s="5" t="s">
        <v>1555</v>
      </c>
      <c r="D38" s="4" t="s">
        <v>12</v>
      </c>
      <c r="E38" s="4"/>
      <c r="F38" s="6">
        <v>4</v>
      </c>
      <c r="G38" s="5" t="s">
        <v>1556</v>
      </c>
      <c r="H38" s="18">
        <v>44329.1993055556</v>
      </c>
      <c r="I38" s="18">
        <v>44329.3756944444</v>
      </c>
      <c r="J38" s="7" t="s">
        <v>1490</v>
      </c>
      <c r="K38" s="5"/>
      <c r="L38" s="8" t="s">
        <v>796</v>
      </c>
      <c r="M38" s="9"/>
      <c r="N38" s="9"/>
      <c r="O38" s="9"/>
      <c r="P38" s="33" t="e">
        <v>#VALUE!</v>
      </c>
      <c r="Q38" s="33" t="b">
        <v>0</v>
      </c>
      <c r="R38" s="33" t="e">
        <v>#VALUE!</v>
      </c>
      <c r="S38" s="18">
        <v>44331.9966666667</v>
      </c>
      <c r="T38" s="6"/>
      <c r="U38" s="11">
        <v>6.15138888987713</v>
      </c>
    </row>
    <row r="39" customFormat="1" customHeight="1" spans="1:21">
      <c r="A39" s="4" t="s">
        <v>58</v>
      </c>
      <c r="B39" s="4" t="s">
        <v>18</v>
      </c>
      <c r="C39" s="5" t="s">
        <v>1557</v>
      </c>
      <c r="D39" s="4" t="s">
        <v>12</v>
      </c>
      <c r="E39" s="4"/>
      <c r="F39" s="6">
        <v>4</v>
      </c>
      <c r="G39" s="5" t="s">
        <v>1558</v>
      </c>
      <c r="H39" s="18">
        <v>44329.2291666667</v>
      </c>
      <c r="I39" s="18">
        <v>44329.375</v>
      </c>
      <c r="J39" s="7" t="s">
        <v>1490</v>
      </c>
      <c r="K39" s="5"/>
      <c r="L39" s="8" t="s">
        <v>796</v>
      </c>
      <c r="M39" s="9"/>
      <c r="N39" s="9"/>
      <c r="O39" s="9"/>
      <c r="P39" s="33" t="e">
        <v>#VALUE!</v>
      </c>
      <c r="Q39" s="33" t="b">
        <v>0</v>
      </c>
      <c r="R39" s="33" t="e">
        <v>#VALUE!</v>
      </c>
      <c r="S39" s="18">
        <v>44331.9989583333</v>
      </c>
      <c r="T39" s="6"/>
      <c r="U39" s="11">
        <v>6.16805555555038</v>
      </c>
    </row>
    <row r="40" customFormat="1" customHeight="1" spans="1:21">
      <c r="A40" s="4" t="s">
        <v>58</v>
      </c>
      <c r="B40" s="4" t="s">
        <v>16</v>
      </c>
      <c r="C40" s="5" t="s">
        <v>1559</v>
      </c>
      <c r="D40" s="4" t="s">
        <v>12</v>
      </c>
      <c r="E40" s="4"/>
      <c r="F40" s="6">
        <v>3</v>
      </c>
      <c r="G40" s="5" t="s">
        <v>1560</v>
      </c>
      <c r="H40" s="18">
        <v>44329.2291666667</v>
      </c>
      <c r="I40" s="18">
        <v>44329.4027777778</v>
      </c>
      <c r="J40" s="7" t="s">
        <v>1490</v>
      </c>
      <c r="K40" s="5"/>
      <c r="L40" s="8" t="s">
        <v>796</v>
      </c>
      <c r="M40" s="9"/>
      <c r="N40" s="9"/>
      <c r="O40" s="9"/>
      <c r="P40" s="33" t="e">
        <v>#VALUE!</v>
      </c>
      <c r="Q40" s="33" t="b">
        <v>0</v>
      </c>
      <c r="R40" s="33" t="e">
        <v>#VALUE!</v>
      </c>
      <c r="S40" s="18">
        <v>44331.9847685185</v>
      </c>
      <c r="T40" s="6"/>
      <c r="U40" s="11">
        <v>5.50138888828224</v>
      </c>
    </row>
    <row r="41" customFormat="1" customHeight="1" spans="1:21">
      <c r="A41" s="4" t="s">
        <v>58</v>
      </c>
      <c r="B41" s="16" t="s">
        <v>20</v>
      </c>
      <c r="C41" s="5" t="s">
        <v>1561</v>
      </c>
      <c r="D41" s="4" t="s">
        <v>12</v>
      </c>
      <c r="E41" s="4">
        <v>3</v>
      </c>
      <c r="F41" s="6">
        <v>35</v>
      </c>
      <c r="G41" s="5" t="s">
        <v>1562</v>
      </c>
      <c r="H41" s="18">
        <v>44327.4292824074</v>
      </c>
      <c r="I41" s="18">
        <v>44329.4154166667</v>
      </c>
      <c r="J41" s="7" t="s">
        <v>1490</v>
      </c>
      <c r="K41" s="5"/>
      <c r="L41" s="8" t="s">
        <v>796</v>
      </c>
      <c r="M41" s="9"/>
      <c r="N41" s="9"/>
      <c r="O41" s="9"/>
      <c r="P41" s="33" t="e">
        <v>#VALUE!</v>
      </c>
      <c r="Q41" s="33" t="b">
        <v>0</v>
      </c>
      <c r="R41" s="33" t="e">
        <v>#VALUE!</v>
      </c>
      <c r="S41" s="18">
        <v>44331.9847685185</v>
      </c>
      <c r="T41" s="6"/>
      <c r="U41" s="11">
        <v>5.19805555476341</v>
      </c>
    </row>
    <row r="42" customFormat="1" customHeight="1" spans="1:21">
      <c r="A42" s="4" t="s">
        <v>58</v>
      </c>
      <c r="B42" s="4" t="s">
        <v>22</v>
      </c>
      <c r="C42" s="5" t="s">
        <v>1563</v>
      </c>
      <c r="D42" s="4" t="s">
        <v>12</v>
      </c>
      <c r="E42" s="4"/>
      <c r="F42" s="6">
        <v>4</v>
      </c>
      <c r="G42" s="5" t="s">
        <v>1564</v>
      </c>
      <c r="H42" s="18">
        <v>44329.4036805556</v>
      </c>
      <c r="I42" s="18">
        <v>44329.421412037</v>
      </c>
      <c r="J42" s="7" t="s">
        <v>1490</v>
      </c>
      <c r="K42" s="5"/>
      <c r="L42" s="8" t="s">
        <v>796</v>
      </c>
      <c r="M42" s="9"/>
      <c r="N42" s="9"/>
      <c r="O42" s="9"/>
      <c r="P42" s="33" t="e">
        <v>#VALUE!</v>
      </c>
      <c r="Q42" s="33" t="b">
        <v>0</v>
      </c>
      <c r="R42" s="33" t="e">
        <v>#VALUE!</v>
      </c>
      <c r="S42" s="18">
        <v>44331.9847685185</v>
      </c>
      <c r="T42" s="6"/>
      <c r="U42" s="11">
        <v>5.05416666751262</v>
      </c>
    </row>
    <row r="43" customFormat="1" customHeight="1" spans="1:21">
      <c r="A43" s="4" t="s">
        <v>58</v>
      </c>
      <c r="B43" s="4" t="s">
        <v>18</v>
      </c>
      <c r="C43" s="5" t="s">
        <v>1565</v>
      </c>
      <c r="D43" s="4" t="s">
        <v>12</v>
      </c>
      <c r="E43" s="4"/>
      <c r="F43" s="6">
        <v>25</v>
      </c>
      <c r="G43" s="5" t="s">
        <v>1566</v>
      </c>
      <c r="H43" s="18">
        <v>44329.4118055556</v>
      </c>
      <c r="I43" s="18">
        <v>44329.4276967593</v>
      </c>
      <c r="J43" s="7" t="s">
        <v>1490</v>
      </c>
      <c r="K43" s="5"/>
      <c r="L43" s="8" t="s">
        <v>796</v>
      </c>
      <c r="M43" s="9"/>
      <c r="N43" s="9"/>
      <c r="O43" s="9"/>
      <c r="P43" s="33" t="e">
        <v>#VALUE!</v>
      </c>
      <c r="Q43" s="33" t="b">
        <v>0</v>
      </c>
      <c r="R43" s="33" t="e">
        <v>#VALUE!</v>
      </c>
      <c r="S43" s="18">
        <v>44331.9847685185</v>
      </c>
      <c r="T43" s="6" t="s">
        <v>383</v>
      </c>
      <c r="U43" s="11">
        <v>4.90333333227318</v>
      </c>
    </row>
    <row r="44" customFormat="1" customHeight="1" spans="1:21">
      <c r="A44" s="4" t="s">
        <v>58</v>
      </c>
      <c r="B44" s="4" t="s">
        <v>16</v>
      </c>
      <c r="C44" s="5" t="s">
        <v>1410</v>
      </c>
      <c r="D44" s="4" t="s">
        <v>11</v>
      </c>
      <c r="E44" s="4"/>
      <c r="F44" s="6">
        <v>9</v>
      </c>
      <c r="G44" s="5" t="s">
        <v>1567</v>
      </c>
      <c r="H44" s="18">
        <v>44329.4345023148</v>
      </c>
      <c r="I44" s="18">
        <v>44329.4424652778</v>
      </c>
      <c r="J44" s="7" t="s">
        <v>1490</v>
      </c>
      <c r="K44" s="5"/>
      <c r="L44" s="8" t="s">
        <v>796</v>
      </c>
      <c r="M44" s="9"/>
      <c r="N44" s="9"/>
      <c r="O44" s="9"/>
      <c r="P44" s="33" t="e">
        <v>#VALUE!</v>
      </c>
      <c r="Q44" s="33" t="b">
        <v>0</v>
      </c>
      <c r="R44" s="33" t="e">
        <v>#VALUE!</v>
      </c>
      <c r="S44" s="18">
        <v>44330.9823611111</v>
      </c>
      <c r="T44" s="6" t="s">
        <v>383</v>
      </c>
      <c r="U44" s="11">
        <v>4.54888888826827</v>
      </c>
    </row>
    <row r="45" customFormat="1" customHeight="1" spans="1:21">
      <c r="A45" s="4" t="s">
        <v>58</v>
      </c>
      <c r="B45" s="4" t="s">
        <v>16</v>
      </c>
      <c r="C45" s="5" t="s">
        <v>1568</v>
      </c>
      <c r="D45" s="4" t="s">
        <v>12</v>
      </c>
      <c r="E45" s="4"/>
      <c r="F45" s="6">
        <v>13</v>
      </c>
      <c r="G45" s="5" t="s">
        <v>1569</v>
      </c>
      <c r="H45" s="24">
        <v>44329.4648611111</v>
      </c>
      <c r="I45" s="18">
        <v>44329.4759143519</v>
      </c>
      <c r="J45" s="7" t="s">
        <v>1490</v>
      </c>
      <c r="K45" s="5"/>
      <c r="L45" s="8" t="s">
        <v>796</v>
      </c>
      <c r="M45" s="9"/>
      <c r="N45" s="9"/>
      <c r="O45" s="9"/>
      <c r="P45" s="33" t="e">
        <v>#VALUE!</v>
      </c>
      <c r="Q45" s="33" t="b">
        <v>0</v>
      </c>
      <c r="R45" s="33" t="e">
        <v>#VALUE!</v>
      </c>
      <c r="S45" s="18">
        <v>44331.9847685185</v>
      </c>
      <c r="T45" s="6"/>
      <c r="U45" s="11">
        <v>3.74611111002741</v>
      </c>
    </row>
    <row r="46" customFormat="1" customHeight="1" spans="1:21">
      <c r="A46" s="4" t="s">
        <v>51</v>
      </c>
      <c r="B46" s="16" t="s">
        <v>16</v>
      </c>
      <c r="C46" s="5" t="s">
        <v>1570</v>
      </c>
      <c r="D46" s="4" t="s">
        <v>12</v>
      </c>
      <c r="E46" s="4"/>
      <c r="F46" s="6">
        <v>55</v>
      </c>
      <c r="G46" s="5" t="s">
        <v>1571</v>
      </c>
      <c r="H46" s="18">
        <v>44329.4680555556</v>
      </c>
      <c r="I46" s="18">
        <v>44329.4819444444</v>
      </c>
      <c r="J46" s="7" t="s">
        <v>1490</v>
      </c>
      <c r="K46" s="5"/>
      <c r="L46" s="8" t="s">
        <v>796</v>
      </c>
      <c r="M46" s="9"/>
      <c r="N46" s="9"/>
      <c r="O46" s="9"/>
      <c r="P46" s="33" t="b">
        <v>0</v>
      </c>
      <c r="Q46" s="33" t="e">
        <v>#VALUE!</v>
      </c>
      <c r="R46" s="33" t="e">
        <v>#VALUE!</v>
      </c>
      <c r="S46" s="18">
        <v>44331.9847685185</v>
      </c>
      <c r="T46" s="6"/>
      <c r="U46" s="11">
        <v>3.60138888994697</v>
      </c>
    </row>
    <row r="47" customFormat="1" customHeight="1" spans="1:21">
      <c r="A47" s="4" t="s">
        <v>58</v>
      </c>
      <c r="B47" s="4" t="s">
        <v>18</v>
      </c>
      <c r="C47" s="5" t="s">
        <v>1572</v>
      </c>
      <c r="D47" s="4" t="s">
        <v>11</v>
      </c>
      <c r="E47" s="4"/>
      <c r="F47" s="6">
        <v>8</v>
      </c>
      <c r="G47" s="25" t="s">
        <v>1573</v>
      </c>
      <c r="H47" s="18">
        <v>44328.8625462963</v>
      </c>
      <c r="I47" s="18">
        <v>44329.5035185185</v>
      </c>
      <c r="J47" s="7" t="s">
        <v>1490</v>
      </c>
      <c r="K47" s="5"/>
      <c r="L47" s="8" t="s">
        <v>796</v>
      </c>
      <c r="M47" s="9"/>
      <c r="N47" s="9"/>
      <c r="O47" s="9"/>
      <c r="P47" s="33" t="e">
        <v>#VALUE!</v>
      </c>
      <c r="Q47" s="33" t="b">
        <v>0</v>
      </c>
      <c r="R47" s="33" t="e">
        <v>#VALUE!</v>
      </c>
      <c r="S47" s="18">
        <v>44330.9823611111</v>
      </c>
      <c r="T47" s="6"/>
      <c r="U47" s="11">
        <v>3.0836111116223</v>
      </c>
    </row>
    <row r="48" customFormat="1" customHeight="1" spans="1:21">
      <c r="A48" s="4" t="s">
        <v>51</v>
      </c>
      <c r="B48" s="4" t="s">
        <v>17</v>
      </c>
      <c r="C48" s="5" t="s">
        <v>1574</v>
      </c>
      <c r="D48" s="4" t="s">
        <v>12</v>
      </c>
      <c r="E48" s="4"/>
      <c r="F48" s="6">
        <v>7</v>
      </c>
      <c r="G48" s="5" t="s">
        <v>1575</v>
      </c>
      <c r="H48" s="18">
        <v>44329.5005439815</v>
      </c>
      <c r="I48" s="18">
        <v>44329.5138888889</v>
      </c>
      <c r="J48" s="7" t="s">
        <v>1490</v>
      </c>
      <c r="K48" s="5"/>
      <c r="L48" s="8" t="s">
        <v>796</v>
      </c>
      <c r="M48" s="9"/>
      <c r="N48" s="9"/>
      <c r="O48" s="9"/>
      <c r="P48" s="33" t="b">
        <v>0</v>
      </c>
      <c r="Q48" s="33" t="e">
        <v>#VALUE!</v>
      </c>
      <c r="R48" s="33" t="e">
        <v>#VALUE!</v>
      </c>
      <c r="S48" s="18">
        <v>44330.9823611111</v>
      </c>
      <c r="T48" s="6"/>
      <c r="U48" s="11">
        <v>2.83472222200362</v>
      </c>
    </row>
    <row r="49" customFormat="1" customHeight="1" spans="1:21">
      <c r="A49" s="4" t="s">
        <v>58</v>
      </c>
      <c r="B49" s="4" t="s">
        <v>20</v>
      </c>
      <c r="C49" s="5" t="s">
        <v>1576</v>
      </c>
      <c r="D49" s="4" t="s">
        <v>11</v>
      </c>
      <c r="E49" s="4"/>
      <c r="F49" s="6">
        <v>7</v>
      </c>
      <c r="G49" s="5" t="s">
        <v>1577</v>
      </c>
      <c r="H49" s="18">
        <v>44329.5049189815</v>
      </c>
      <c r="I49" s="18">
        <v>44329.5270023148</v>
      </c>
      <c r="J49" s="7" t="s">
        <v>1490</v>
      </c>
      <c r="K49" s="5"/>
      <c r="L49" s="8" t="s">
        <v>796</v>
      </c>
      <c r="M49" s="9"/>
      <c r="N49" s="9"/>
      <c r="O49" s="9"/>
      <c r="P49" s="33" t="e">
        <v>#VALUE!</v>
      </c>
      <c r="Q49" s="33" t="b">
        <v>0</v>
      </c>
      <c r="R49" s="33" t="e">
        <v>#VALUE!</v>
      </c>
      <c r="S49" s="7"/>
      <c r="T49" s="6"/>
      <c r="U49" s="11">
        <v>2.52000000042608</v>
      </c>
    </row>
    <row r="50" customFormat="1" customHeight="1" spans="1:21">
      <c r="A50" s="4" t="s">
        <v>51</v>
      </c>
      <c r="B50" s="4" t="s">
        <v>20</v>
      </c>
      <c r="C50" s="5" t="s">
        <v>1578</v>
      </c>
      <c r="D50" s="4" t="s">
        <v>12</v>
      </c>
      <c r="E50" s="4"/>
      <c r="F50" s="6">
        <v>23</v>
      </c>
      <c r="G50" s="5" t="s">
        <v>1579</v>
      </c>
      <c r="H50" s="18">
        <v>44329.53375</v>
      </c>
      <c r="I50" s="18">
        <v>44329.5541666667</v>
      </c>
      <c r="J50" s="7" t="s">
        <v>1490</v>
      </c>
      <c r="K50" s="5"/>
      <c r="L50" s="8" t="s">
        <v>796</v>
      </c>
      <c r="M50" s="9"/>
      <c r="N50" s="9"/>
      <c r="O50" s="9"/>
      <c r="P50" s="33" t="b">
        <v>0</v>
      </c>
      <c r="Q50" s="33" t="e">
        <v>#VALUE!</v>
      </c>
      <c r="R50" s="33" t="e">
        <v>#VALUE!</v>
      </c>
      <c r="S50" s="18">
        <v>44331.9847685185</v>
      </c>
      <c r="T50" s="6"/>
      <c r="U50" s="11">
        <v>1.86805555480532</v>
      </c>
    </row>
    <row r="51" customFormat="1" customHeight="1" spans="1:21">
      <c r="A51" s="4" t="s">
        <v>58</v>
      </c>
      <c r="B51" s="4" t="s">
        <v>18</v>
      </c>
      <c r="C51" s="5" t="s">
        <v>1580</v>
      </c>
      <c r="D51" s="4" t="s">
        <v>12</v>
      </c>
      <c r="E51" s="4"/>
      <c r="F51" s="6">
        <v>11</v>
      </c>
      <c r="G51" s="5" t="s">
        <v>1581</v>
      </c>
      <c r="H51" s="18">
        <v>44329.5675810185</v>
      </c>
      <c r="I51" s="18">
        <v>44329.5913888889</v>
      </c>
      <c r="J51" s="7" t="s">
        <v>1490</v>
      </c>
      <c r="K51" s="5"/>
      <c r="L51" s="8" t="s">
        <v>796</v>
      </c>
      <c r="M51" s="9"/>
      <c r="N51" s="9"/>
      <c r="O51" s="9"/>
      <c r="P51" s="33" t="e">
        <v>#VALUE!</v>
      </c>
      <c r="Q51" s="33" t="b">
        <v>0</v>
      </c>
      <c r="R51" s="33" t="e">
        <v>#VALUE!</v>
      </c>
      <c r="S51" s="18">
        <v>44331.9648032407</v>
      </c>
      <c r="T51" s="6"/>
      <c r="U51" s="11">
        <v>0.97472222201759</v>
      </c>
    </row>
    <row r="52" customFormat="1" customHeight="1" spans="1:21">
      <c r="A52" s="4" t="s">
        <v>58</v>
      </c>
      <c r="B52" s="4" t="s">
        <v>21</v>
      </c>
      <c r="C52" s="5" t="s">
        <v>1582</v>
      </c>
      <c r="D52" s="4" t="s">
        <v>11</v>
      </c>
      <c r="E52" s="4"/>
      <c r="F52" s="6">
        <v>6</v>
      </c>
      <c r="G52" s="25" t="s">
        <v>1583</v>
      </c>
      <c r="H52" s="18">
        <v>44328.4702314815</v>
      </c>
      <c r="I52" s="18">
        <v>44329.61</v>
      </c>
      <c r="J52" s="7" t="s">
        <v>1490</v>
      </c>
      <c r="K52" s="5"/>
      <c r="L52" s="8" t="s">
        <v>796</v>
      </c>
      <c r="M52" s="9"/>
      <c r="N52" s="9"/>
      <c r="O52" s="9"/>
      <c r="P52" s="33" t="e">
        <v>#VALUE!</v>
      </c>
      <c r="Q52" s="33" t="b">
        <v>0</v>
      </c>
      <c r="R52" s="33" t="e">
        <v>#VALUE!</v>
      </c>
      <c r="S52" s="7"/>
      <c r="T52" s="6"/>
      <c r="U52" s="11">
        <v>0.528055555536412</v>
      </c>
    </row>
  </sheetData>
  <dataValidations count="7">
    <dataValidation type="list" allowBlank="1" showErrorMessage="1" errorTitle="错误提示" error="请输入下拉列表中的一个值" sqref="N2:N1048576">
      <formula1>"基站,基站-基站,基站-光交,基站-一级,光交,光交-光交,光交-一级,一级箱,一级-一级,一级-二级,二级箱,自动恢复,停电"</formula1>
    </dataValidation>
    <dataValidation allowBlank="1" showErrorMessage="1" sqref="E1 E2:E1048576" errorStyle="information"/>
    <dataValidation type="list" allowBlank="1" showErrorMessage="1" errorTitle="错误提示" error="请输入下拉列表中的一个值" sqref="A2:A1048576">
      <formula1>"传输,客响"</formula1>
    </dataValidation>
    <dataValidation type="list" allowBlank="1" showErrorMessage="1" errorTitle="错误提示" error="请输入下拉列表中的一个值" sqref="O2:O1048576">
      <formula1>"在用纤芯断,在用纤芯损耗大/打折,杆路倒塌,市政施工,光缆被刮断,人为破坏,业主拆建,法兰头坏,小动物破坏,尾纤打折,光缆打折,勾机挖断,基站设备,光缆割接,自动恢复,停电,分光器,箱体设备,设备拉远,OLT槽板被盗/损坏"</formula1>
    </dataValidation>
    <dataValidation type="list" allowBlank="1" showErrorMessage="1" errorTitle="错误提示" error="请输入下拉列表中的一个值" sqref="B2:B1048576">
      <formula1>"江州区,龙州县,天等县,凭祥市,扶绥县,宁明县,大新县"</formula1>
    </dataValidation>
    <dataValidation type="list" allowBlank="1" showErrorMessage="1" errorTitle="错误提示" error="请输入下拉列表中的一个值" sqref="M2:M1048576">
      <formula1>"尾纤,接头盒,光缆,纤芯,连接器,基站设备,分光设备,自动恢复,停电"</formula1>
    </dataValidation>
    <dataValidation type="list" allowBlank="1" showErrorMessage="1" errorTitle="错误提示" error="请输入下拉列表中的一个值" sqref="D2:D1048576">
      <formula1>"城镇,农村"</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vt:lpstr>
      <vt:lpstr>已修复</vt:lpstr>
      <vt:lpstr>批量故障跟进表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＆夜麒＆</cp:lastModifiedBy>
  <dcterms:created xsi:type="dcterms:W3CDTF">2021-04-28T02:42:00Z</dcterms:created>
  <dcterms:modified xsi:type="dcterms:W3CDTF">2021-05-13T07:10:54Z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72B7FF54BA2F452C9EF5847759E4C6E0</vt:lpwstr>
  </property>
  <property fmtid="{D5CDD505-2E9C-101B-9397-08002B2CF9AE}" pid="3" name="KSOProductBuildVer">
    <vt:lpwstr>2052-11.1.0.10495</vt:lpwstr>
  </property>
  <property fmtid="{D5CDD505-2E9C-101B-9397-08002B2CF9AE}" pid="4" name="KSOReadingLayout">
    <vt:bool>false</vt:bool>
  </property>
</Properties>
</file>