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325" windowHeight="9840" activeTab="5"/>
  </bookViews>
  <sheets>
    <sheet name="汇总" sheetId="1" r:id="rId1"/>
    <sheet name="已修复" sheetId="2" r:id="rId2"/>
    <sheet name="今日新增" sheetId="4" r:id="rId3"/>
    <sheet name="今日恢复" sheetId="5" r:id="rId4"/>
    <sheet name="积压故障" sheetId="3" r:id="rId5"/>
    <sheet name="抢修后弱光" sheetId="6" r:id="rId6"/>
  </sheets>
  <definedNames>
    <definedName name="_xlnm._FilterDatabase" localSheetId="2" hidden="1">今日新增!$A$1:$V$1</definedName>
    <definedName name="_xlnm._FilterDatabase" localSheetId="3" hidden="1">今日恢复!$A$1:$V$1</definedName>
    <definedName name="_xlnm._FilterDatabase" localSheetId="4" hidden="1">积压故障!$A$1:$V$2</definedName>
    <definedName name="_xlnm._FilterDatabase" localSheetId="5" hidden="1">抢修后弱光!$A$1:$T$1</definedName>
    <definedName name="_xlnm._FilterDatabase" localSheetId="1" hidden="1">已修复!$A$1:$X$1</definedName>
  </definedNames>
  <calcPr calcId="144525"/>
</workbook>
</file>

<file path=xl/sharedStrings.xml><?xml version="1.0" encoding="utf-8"?>
<sst xmlns="http://schemas.openxmlformats.org/spreadsheetml/2006/main" count="3207" uniqueCount="855">
  <si>
    <t>月</t>
  </si>
  <si>
    <t>日</t>
  </si>
  <si>
    <t>故障次数</t>
  </si>
  <si>
    <t>处理时长</t>
  </si>
  <si>
    <t>影响
用户数</t>
  </si>
  <si>
    <t>今日新增</t>
  </si>
  <si>
    <t>今日恢复</t>
  </si>
  <si>
    <t>积压故障</t>
  </si>
  <si>
    <t>超48小时工单数</t>
  </si>
  <si>
    <t>超48小时影响用户数</t>
  </si>
  <si>
    <t>分公司</t>
  </si>
  <si>
    <t>城镇</t>
  </si>
  <si>
    <t>农村</t>
  </si>
  <si>
    <t>线路故障总数</t>
  </si>
  <si>
    <t>线路故障平均时长</t>
  </si>
  <si>
    <t>整体处理及时率</t>
  </si>
  <si>
    <t>江州区</t>
  </si>
  <si>
    <t>扶绥县</t>
  </si>
  <si>
    <t>宁明县</t>
  </si>
  <si>
    <t>龙州县</t>
  </si>
  <si>
    <t>大新县</t>
  </si>
  <si>
    <t>凭祥市</t>
  </si>
  <si>
    <t>天等县</t>
  </si>
  <si>
    <t>合计</t>
  </si>
  <si>
    <t>注：线路故障处理时长城镇≤18小时，乡镇≤36小时；整体处理时长挑战值≤16小时，基准值≤22小时。</t>
  </si>
  <si>
    <t>每日通报数据</t>
  </si>
  <si>
    <t>昨日新增</t>
  </si>
  <si>
    <t>昨日遗留</t>
  </si>
  <si>
    <t>超48小时
工单数</t>
  </si>
  <si>
    <t>影响有效
用户数</t>
  </si>
  <si>
    <t>责任部门</t>
  </si>
  <si>
    <t>区县</t>
  </si>
  <si>
    <t>地点</t>
  </si>
  <si>
    <t>所属区域</t>
  </si>
  <si>
    <t>投诉用户</t>
  </si>
  <si>
    <t>影响用户数</t>
  </si>
  <si>
    <t xml:space="preserve"> OLT 框  槽  口</t>
  </si>
  <si>
    <t>故障时间</t>
  </si>
  <si>
    <t>通知/移交时间</t>
  </si>
  <si>
    <t>恢复时间</t>
  </si>
  <si>
    <t>故障前是否弱光</t>
  </si>
  <si>
    <t>处理进度/原因</t>
  </si>
  <si>
    <t>故障类型</t>
  </si>
  <si>
    <t>故障段落</t>
  </si>
  <si>
    <t>故障原因</t>
  </si>
  <si>
    <t>客响历时</t>
  </si>
  <si>
    <t>网运历时</t>
  </si>
  <si>
    <t>总时长</t>
  </si>
  <si>
    <t>公告失效时间</t>
  </si>
  <si>
    <t>是否重复发生故障</t>
  </si>
  <si>
    <t>故障段落（段段落名称）</t>
  </si>
  <si>
    <t>故障类型（一级-二级，光交箱，二级箱，基站尾纤ODF架）</t>
  </si>
  <si>
    <t>传输</t>
  </si>
  <si>
    <t>崇左龙州县水口镇北耀农场水口埂宜分场</t>
  </si>
  <si>
    <r>
      <rPr>
        <sz val="9"/>
        <color rgb="FF000000"/>
        <rFont val="宋体"/>
        <charset val="134"/>
      </rPr>
      <t xml:space="preserve">崇左龙州水口镇-OLT001-HW-MA5683T  OLTIP=172.27.31.10    0-1-1 </t>
    </r>
    <r>
      <rPr>
        <sz val="9"/>
        <color rgb="FFFF0000"/>
        <rFont val="宋体"/>
        <charset val="134"/>
      </rPr>
      <t>弱光</t>
    </r>
    <r>
      <rPr>
        <sz val="9"/>
        <color rgb="FF000000"/>
        <rFont val="宋体"/>
        <charset val="134"/>
      </rPr>
      <t xml:space="preserve">  </t>
    </r>
  </si>
  <si>
    <t>水口01GJ-罗回村96芯分纤箱在用纤芯断，第3跳至第4芯恢复，处理人：符技龙，雷世锋，陆杰伟      待查2021/4/25 20:51 崇左龙州水口镇-OLT001-HW-MA5683T  OLTIP=172.27.31.10     0-0-4  0-1-2  0-2-4  0-2-5  0-3-7  0-3-15   0-4-2  0-4-10   0-5-2 恢复     崇左龙州水口镇-OLT002-HW-MA5800-X7   OLTIP=10.141.73.10  0-2-7  0-2-15   0-3-2  0-3-5  0-3-7恢复
2021/4/25 18:30 黄文蔚：现场光缆火烧中断比较多，恢复时间比较慢。已加快处理</t>
  </si>
  <si>
    <t>纤芯</t>
  </si>
  <si>
    <t>光交-一级</t>
  </si>
  <si>
    <t>在用纤芯断</t>
  </si>
  <si>
    <t>客响</t>
  </si>
  <si>
    <t>崇左大新县下雷镇吉门村布门屯</t>
  </si>
  <si>
    <t>崇左天等县江岸基站-OLT001-HW-MA5800-X7 OLTIP=172.27.250.10  0/1/1</t>
  </si>
  <si>
    <t>2021-4-30 15:23:54已恢复 理进基站在用纤芯不通，天等老表协助配合处理在用第一芯跳至第9芯
处理人:黄伊康，何笛照，赵良山，天等:冯佳龙等兄弟   2021-4-30 20:18:23网管出现告警二次故障,故障原因:江岸基站尾纤被老鼠咬，更换恢复
处理人:何笛照，赵良山，黄伊康</t>
  </si>
  <si>
    <t>尾纤</t>
  </si>
  <si>
    <t>基站</t>
  </si>
  <si>
    <t>小动物破坏</t>
  </si>
  <si>
    <t>崇左扶绥县山圩镇山圩工业园</t>
  </si>
  <si>
    <t>崇左扶绥县山圩基站-OLT002-HW-MA5800-X17 OLTIP=10.141.6.10 0-3-7</t>
  </si>
  <si>
    <t>2021/4/30 13:46 山圩工业园03GJ至智隆木业1级箱测试
（在用第2芯在852米处断）
影响山圩olt002－0/3/7掉口
（在用第3芯在1公里处损耗大）
影响山圩olt002－0/2/14弱光
没有备用芯跳
需要传输修复 处理人：韦彩广
2021/5/1 11:12:40  山圩03公交～智隆木业总箱，光缆被压伤</t>
  </si>
  <si>
    <t>光缆</t>
  </si>
  <si>
    <t>光缆被刮断</t>
  </si>
  <si>
    <t>崇左扶绥县昌平街昌平中心卫生院</t>
  </si>
  <si>
    <r>
      <rPr>
        <sz val="9"/>
        <color rgb="FF000000"/>
        <rFont val="宋体"/>
        <charset val="134"/>
      </rPr>
      <t xml:space="preserve">崇左扶绥昌平基站-OLT002-HW-MA5683T OLTIP=172.27.205.10 0-2-5  </t>
    </r>
    <r>
      <rPr>
        <sz val="9"/>
        <color rgb="FFFF0000"/>
        <rFont val="宋体"/>
        <charset val="134"/>
      </rPr>
      <t>弱光</t>
    </r>
  </si>
  <si>
    <t>已询问，未反馈</t>
  </si>
  <si>
    <t>一级-一级</t>
  </si>
  <si>
    <t>崇左扶绥县山圩镇九塔村广西崇左金铭建筑材料有限公司山圩分公司企业宽带</t>
  </si>
  <si>
    <t>崇左扶绥县山圩镇九塔基站-OLT001-HW-MA5683T OLTIP=10.141.14.10 0-2-3</t>
  </si>
  <si>
    <t xml:space="preserve"> 2021/5/1 12:31 金铭建筑公司总箱至山圩定喝屯总箱，光缆被挖断  
2021/4/30 14:09 金铭建筑公司1级箱至山圩定喝屯1级箱测试
（在用第7芯断在160米处）
影响九塔olt001－0/2/3掉口
没有备用芯跳
需要传输修复 处理人：韦彩广
</t>
  </si>
  <si>
    <t>基站-光交</t>
  </si>
  <si>
    <t>崇左大新县下雷镇三湖村叫英屯</t>
  </si>
  <si>
    <t>崇左大新县土湖-OLT001-HW-MA5683T 172.27.88.10    0/4/14</t>
  </si>
  <si>
    <t>土湖百诺基站在用纤芯不通，跳至第6芯恢复</t>
  </si>
  <si>
    <t>在用纤芯损耗大</t>
  </si>
  <si>
    <t>崇左扶绥县渠黎镇舞龙街道</t>
  </si>
  <si>
    <t>崇左扶绥渠黎镇-OLT001-HW-MA5683T OLTIP=172.27.28.10 0-0-3</t>
  </si>
  <si>
    <t>渠黎基站至渠黎营业厅后墙1级箱在用芯损耗大导致掉口
处理过程:跳备用芯恢复</t>
  </si>
  <si>
    <t>基站-一级</t>
  </si>
  <si>
    <t>崇左扶绥县东罗镇渠那村</t>
  </si>
  <si>
    <t>崇左市扶绥县东罗基站-OLT001-HW-MA5680T  OLTIP=172.27.181.10  0-6-7</t>
  </si>
  <si>
    <t>东罗~渠那光缆被砍</t>
  </si>
  <si>
    <t>基站-基站</t>
  </si>
  <si>
    <t>崇左扶绥县新宁镇塘岸村敢琶屯</t>
  </si>
  <si>
    <t>崇左扶绥龙头乡-OLT001-HW-MA5683T OLTIP=172.27.87.10 0-1-2</t>
  </si>
  <si>
    <t>敢琶屯2级箱光缆断
处理过程:布放2条100米12芯光缆，熔接恢复
该故障点需要迁改
处理人:韦彩广，李红川，马干睿</t>
  </si>
  <si>
    <t>二级箱</t>
  </si>
  <si>
    <t>崇左扶绥东罗渠那村</t>
  </si>
  <si>
    <t>崇左市扶绥县东罗基站-OLT001-HW-MA5680T  OLTIP=172.27.181.10  0-6-6</t>
  </si>
  <si>
    <t>崇左大新县雷平镇新立村霞山屯立冬种植基地</t>
  </si>
  <si>
    <t>崇左大新县雷平镇基站-OLT001-HW-MA5680T/ 172.27.8.10  0-17-0</t>
  </si>
  <si>
    <t>霞山屯一级箱至天网专线箱在用第1芯跳纤至第3芯恢复
处理人：黎元洪、梁宏杰</t>
  </si>
  <si>
    <t>一级箱</t>
  </si>
  <si>
    <t>崇左天等县福新乡选解村禽飞养殖场养殖场</t>
  </si>
  <si>
    <t>崇左天等县松山基站-OLT001-HW-MA5683T/172.27.159.10  0-5-7</t>
  </si>
  <si>
    <t>总箱更换法兰头后恢复，处理人：黄仕，梁勤忠</t>
  </si>
  <si>
    <t>法兰头坏</t>
  </si>
  <si>
    <t>崇左凭祥市夏石那榴屯一带民房</t>
  </si>
  <si>
    <t>崇左凭祥市夏石镇榴利基站-OLT001-HW-MA5800-X7/OLTIP=10.141.70.10  0-1-8</t>
  </si>
  <si>
    <t>凭祥榴利基站olt001-0/1/8，那留屯，榴利基站-那留基站在用纤芯1-12第9芯断，重新跳到1-12第11后恢复，</t>
  </si>
  <si>
    <t>广西崇左凭祥市凭祥市市区狮子山路皇龙西城时代小区</t>
  </si>
  <si>
    <r>
      <rPr>
        <sz val="9"/>
        <color rgb="FF000000"/>
        <rFont val="宋体"/>
        <charset val="134"/>
      </rPr>
      <t>崇左凭祥市第二中心机房-OLT006-HW-MA5800-X17  10.141.135.10    0/7/9</t>
    </r>
    <r>
      <rPr>
        <sz val="9"/>
        <color rgb="FFFF0000"/>
        <rFont val="宋体"/>
        <charset val="134"/>
      </rPr>
      <t>二级箱故障9（30）</t>
    </r>
  </si>
  <si>
    <t>核实为工程队迁改光缆，原路由横过人家宅基地，影响别人起房子，需等工程迁改</t>
  </si>
  <si>
    <t>光缆打折</t>
  </si>
  <si>
    <t>广西崇左扶绥县昌平乡那宽村扶绥昌平那宽村</t>
  </si>
  <si>
    <r>
      <rPr>
        <sz val="9"/>
        <color rgb="FF000000"/>
        <rFont val="宋体"/>
        <charset val="134"/>
      </rPr>
      <t xml:space="preserve">崇左扶绥昌平基站-OLT002-HW-MA5683T  172.27.205.10 0-0-7 </t>
    </r>
    <r>
      <rPr>
        <sz val="9"/>
        <color rgb="FFFF0000"/>
        <rFont val="宋体"/>
        <charset val="134"/>
      </rPr>
      <t>二级箱故障(12)</t>
    </r>
  </si>
  <si>
    <t>021/04/29 10:21</t>
  </si>
  <si>
    <t>故障原因:那宽村里面跨路48芯光缆被车刮断
处理过程:布放50米光缆熔接恢复，处理人:韦彩广，李红川，马干睿
（钢绞线漏电需要整改）</t>
  </si>
  <si>
    <t>天等驮堪中弄屯</t>
  </si>
  <si>
    <t>崇左天等县驮堪乡驮堪基站-OLT001-HW-MA5680T /172.27.185.10   0-3-2</t>
  </si>
  <si>
    <t>新民基站至新民小学总箱原主纤蕊12蕊不通，跳至第9蕊后恢复。处理人:黄英忠、黄柯富、赵勤华、赵志孙。</t>
  </si>
  <si>
    <t>光交</t>
  </si>
  <si>
    <t>崇左大新县大新桃城榜屯</t>
  </si>
  <si>
    <t xml:space="preserve">崇左大新县第二节点机房-OLT001  172.27.174.10   0/13/2 </t>
  </si>
  <si>
    <t>故障原因：榜屯一级箱至德天05GJ村民砍树砍断光榄，熔接后恢复，此处需要迁改，处理人：黎元洪、梁宏杰</t>
  </si>
  <si>
    <t>崇左宁明县板棍乡上松村马欧屯</t>
  </si>
  <si>
    <t>崇左宁明县板棍乡基站-OLT001-HW-MA5683T OLTIP=172.27.97.10 0-3-0</t>
  </si>
  <si>
    <t>三塘96分纤箱至马欧96分纤箱光缆断(三塘96分纤箱出局3.1Km处断缆)，布放光缆60米熔纤修复，施工人员:黄俊杰，蒙军</t>
  </si>
  <si>
    <t>扶绥昌平屯楼屯</t>
  </si>
  <si>
    <r>
      <rPr>
        <sz val="9"/>
        <color rgb="FF000000"/>
        <rFont val="宋体"/>
        <charset val="134"/>
        <scheme val="minor"/>
      </rPr>
      <t xml:space="preserve">崇左市扶绥县昌平乡中华村中华基站-OLT001-HW-MA5608T /172.27.177.10   0-1-2 </t>
    </r>
    <r>
      <rPr>
        <sz val="9"/>
        <color rgb="FFFF0000"/>
        <rFont val="宋体"/>
        <charset val="134"/>
        <scheme val="minor"/>
      </rPr>
      <t>13个猫掉线 待铁通处理</t>
    </r>
  </si>
  <si>
    <t>崇左市扶绥县昌平乡中华村中华基站-OLT001-HW-MA5608T /172.27.177.10   0-1-2掉口，石丽基站至屯楼屯总箱1-12芯，在用第3芯4.59km断，无备用纤芯跳，需传输修复。
处理人:凌玉国，李旭强，黄斌津，吴泽文 彭格放22日反馈：中华0-1-2（屯楼）这个故障帮忙备注待迁改（附挂电信杆路被刮倒，待施工队迁改）
2021/4/30 16:01 彭格放：中华0-1-2总箱收光正常，总箱出局所有光缆已经断（铁通正在抢修中），故障原因：石丽至屯楼总箱光缆被刮断</t>
  </si>
  <si>
    <t>崇左宁明县那楠那陶村</t>
  </si>
  <si>
    <t>崇左宁明县那楠乡新机房-OLT001-HW-MA5800-X17  OLTIP=10.141.37.10  0-3-3</t>
  </si>
  <si>
    <t>那陶基站至那陶一级800米处被村民砍断</t>
  </si>
  <si>
    <t>崇左宁明县那楠那陶村那陶屯</t>
  </si>
  <si>
    <t>崇左宁明县那楠乡-OLT001-HW-MA5683T   OLTIP=172.27.63.10  0-3-5</t>
  </si>
  <si>
    <t>崇左扶绥县县城同正路、新华路</t>
  </si>
  <si>
    <t>崇左扶绥中心机房-OLT007-HW-MA5800-X17   OLTIP=10.141.128.10   0-2-13</t>
  </si>
  <si>
    <t>万豪宾馆旁总箱至中心机房在用芯断
处理过程:跳备用芯恢复
处理人:韦彩广，李红川，马干睿</t>
  </si>
  <si>
    <t>崇左市龙州县伏陇屯、下录屯、板弄屯、冷岜屯、上宙屯、崇德村伏隆屯</t>
  </si>
  <si>
    <t>崇左市龙州县逐卜乡新汇聚机房-OLT001-HW-MA5800-X17   OLTIP=10.141.86.10    0-1-5  0-2-4  0-2-5  0-2-10  0-2-13  0-2-14  0-3-8</t>
  </si>
  <si>
    <t>逐卜至板弄高速施工碰断</t>
  </si>
  <si>
    <t>崇左大新县雷平镇中军村谭模屯</t>
  </si>
  <si>
    <t>崇左大新县雷平镇基站-OLT001-HW-MA5680T  OLTIP=172.27.8.10  0-11-2</t>
  </si>
  <si>
    <t>谭摸屯出局120米付挂广电掉地上被剪断
2021年5月1日17:07:44 大新雷平OLT001 0/11/2 谭模屯
故障原因：潭模屯总箱至新立农场基站在用第7芯测出120米，无备用纤芯跳纤，请转传输处理
处理人：黎元洪、梁宏杰</t>
  </si>
  <si>
    <t>崇左龙州县上龙村板卜屯</t>
  </si>
  <si>
    <t>崇左龙州县上龙乡-OLT001-HW-MA5683T   OLTIP=172.27.82.10    0-4-7</t>
  </si>
  <si>
    <t>农弄基站～板卜GJ001纤芯断，跳纤第2芯至第4芯后已恢复，处理人：杨升，周丁建</t>
  </si>
  <si>
    <t>崇左扶绥县驮达村东门驮洋屯</t>
  </si>
  <si>
    <t>崇左扶绥县东门镇江边基站-OLT001-HW-MA5608T   OLTIP=10.141.4.10   0-0-5</t>
  </si>
  <si>
    <t>崇左龙州县响水镇响水道街幸福安置小区</t>
  </si>
  <si>
    <t>崇左龙州响水镇-OLT001-HW-MA5683T  OLTIP=172.27.32.10 0-5-7</t>
  </si>
  <si>
    <t>自动恢复</t>
  </si>
  <si>
    <t>崇左龙州县罗回街中国邮政区域企业宽带</t>
  </si>
  <si>
    <t>崇左龙州水口镇-OLT002-HW-MA5800-X7  OLTIP=10.141.73.10   0-1-1</t>
  </si>
  <si>
    <t>崇左大新县雷平镇雷平街27号雷平糖厂宿舍</t>
  </si>
  <si>
    <t>崇左大新县雷平镇基站-OLT001-HW-MA5680T OLTIP=172.27.8.10 0-6-1</t>
  </si>
  <si>
    <t>故障原因：雷平基站至糖厂基站在用第4芯跳纤至第16芯恢复,处理人：黎元洪、梁宏杰</t>
  </si>
  <si>
    <t>崇左天等县县城环城路城市便捷酒店、丽川路48号民房、丽川路88号广西安隅置业有限公司</t>
  </si>
  <si>
    <t>崇左天等中心机房-OLT004-HW-MA5800-X17 OLTIP=10.141.138.10  0-4-14
崇左天等中心机房-OLT002-HW-MA5680T OLTIP=172.27.160.10 0-14-5</t>
  </si>
  <si>
    <t>居民建房子导致光缆被剪断，抽余缆熔纤后恢复，该故障需要迁改，处理人：黄柯富，黄英忠，赵勤华，赵志孙</t>
  </si>
  <si>
    <t>业主拆建</t>
  </si>
  <si>
    <t>崇左天等县天等驮堪上弄屯</t>
  </si>
  <si>
    <t>崇左天等县驮堪乡驮堪基站-OLT001   172.27.185.10   0/1/5</t>
  </si>
  <si>
    <t>新民基站尾纤打折导致光衰，弄直后恢复</t>
  </si>
  <si>
    <t>尾纤打折</t>
  </si>
  <si>
    <t>广西崇左凭祥市友谊镇柳班村板班屯</t>
  </si>
  <si>
    <r>
      <rPr>
        <sz val="9"/>
        <color rgb="FF000000"/>
        <rFont val="宋体"/>
        <charset val="134"/>
      </rPr>
      <t>崇左凭祥1站-OLT004   172.27.196.10    0/2/4</t>
    </r>
    <r>
      <rPr>
        <sz val="9"/>
        <color rgb="FFFF0000"/>
        <rFont val="宋体"/>
        <charset val="134"/>
      </rPr>
      <t>二级箱故障13</t>
    </r>
  </si>
  <si>
    <t>核实为工程队迁改光缆，原路由横过人家宅基地，影响别人起房子，工程迁改恢复</t>
  </si>
  <si>
    <t>崇左扶绥县扶绥龙寨屯</t>
  </si>
  <si>
    <t>崇左扶绥中心机房-OLT004   172.27.200.10  0/1/2</t>
  </si>
  <si>
    <t>糖厂01GJ至龙寨屯1级箱在用芯断
处理过程:跳备用芯恢复
处理人:韦彩广，李红川，马干睿</t>
  </si>
  <si>
    <t>崇左龙州县新民村菊该屯</t>
  </si>
  <si>
    <t>崇左龙州县彬桥基站-OLT002-HW-MA5800-X7  OLTIP=172.27.248.10  0-1-8</t>
  </si>
  <si>
    <t>故障原因.先锋基站至菊该屯GJ在用纤芯断跳纤至第5芯恢复处理人：周星宝.唐廷丰.农文君</t>
  </si>
  <si>
    <t>崇左龙州县武德乡保卫村布观屯、板江屯、那诺屯</t>
  </si>
  <si>
    <t>崇左龙州县水口镇陇凹基站-OLT001-HW-MA5800-X7 OLTIP=172.27.253.10  0-1-13</t>
  </si>
  <si>
    <t>崇左天等县进结镇茴利村彭屯、爱乐村古显屯、高州村下荣屯、爱乐村龙得屯</t>
  </si>
  <si>
    <t>崇左天等县进结基站-OLT002-HW-MA5800-X17  OLTIP=10.141.8.10  0-1-10  0-3-1  0-3-2  0-3-3  0-3-4</t>
  </si>
  <si>
    <t>光缆被老鼠咬</t>
  </si>
  <si>
    <t>崇左扶绥县东罗镇渠坎村六息屯</t>
  </si>
  <si>
    <r>
      <rPr>
        <sz val="9"/>
        <color rgb="FF000000"/>
        <rFont val="宋体"/>
        <charset val="134"/>
      </rPr>
      <t>崇左扶绥县岜楼基站-OLT001-HW-MA5683T   OLTIP=172.27.190.10  0-1-1</t>
    </r>
    <r>
      <rPr>
        <sz val="9"/>
        <color rgb="FFFF0000"/>
        <rFont val="宋体"/>
        <charset val="134"/>
      </rPr>
      <t>弱光</t>
    </r>
    <r>
      <rPr>
        <sz val="9"/>
        <color rgb="FF000000"/>
        <rFont val="宋体"/>
        <charset val="134"/>
      </rPr>
      <t xml:space="preserve">  </t>
    </r>
  </si>
  <si>
    <t>崇左凭祥市市区狮子山路150号凭祥中波台小区、狮子山路狮山苑</t>
  </si>
  <si>
    <t>崇左凭祥市中心机房-OLT002-HW-MA5680T OLTIP=172.27.178.10 0-8-9</t>
  </si>
  <si>
    <t>崇左宁明县亭亮乡天西村宁明县中节能(广西)清洁技术发展有限公司</t>
  </si>
  <si>
    <t>崇左宁明县天西基站-OLT001-HW-MA5800-X17 OLTIP=10.141.5.10 0-3-2</t>
  </si>
  <si>
    <t>故障原因:48分纤箱出局300修路，地埋光缆被挖断，
处理结果:布放12芯光缆80米，溶纤处理</t>
  </si>
  <si>
    <t>大新县那岭乡那廉村新团屯</t>
  </si>
  <si>
    <r>
      <rPr>
        <sz val="9"/>
        <color rgb="FF000000"/>
        <rFont val="宋体"/>
        <charset val="134"/>
      </rPr>
      <t xml:space="preserve">崇左大新县那岭乡-OLT001-HW-MA5683T OLTIP=172.27.38.10 0-3-8 </t>
    </r>
    <r>
      <rPr>
        <sz val="9"/>
        <color rgb="FFFF0000"/>
        <rFont val="宋体"/>
        <charset val="134"/>
      </rPr>
      <t>二级箱故障9（二级掉线用户已上线，PON口弱光）</t>
    </r>
  </si>
  <si>
    <t>2021/4/28 17:49 二级箱用户上线恢复，但PON口弱光了。
2021/4/28 17:49 何笛照：下雨还不能处理
大新那岭OLT001 0/3/8 新团屯
故障原因：新团屯总箱至芭伏基站在用第1芯跳纤至第6芯恢复
处理人：许蒙包、黎元洪、梁宏杰</t>
  </si>
  <si>
    <t>崇左江州区那么村那宽屯</t>
  </si>
  <si>
    <r>
      <rPr>
        <sz val="9"/>
        <color rgb="FF000000"/>
        <rFont val="宋体"/>
        <charset val="134"/>
      </rPr>
      <t xml:space="preserve">崇左江州区板崇基站-OLT001-HW-MA5683T OLTIP=172.27.171.10  0-1-5 </t>
    </r>
    <r>
      <rPr>
        <sz val="9"/>
        <color rgb="FFFF0000"/>
        <rFont val="宋体"/>
        <charset val="134"/>
      </rPr>
      <t>钥匙被借无法上站</t>
    </r>
  </si>
  <si>
    <t>2021/4/29 13:08 板崇基站OLT  1/5掉口，下带那宽屯宽带
故障原因，那宽一级出局4.74公里断，请转传输处理
处理人，黄勇，苏天远，覃冬冬
2021/4/30 11:17 农海光反馈： 板崇OLT0／1／5暂时处板崇基站钥匙被人借了
2021/5/2 12:49 1/5口起了但是有个5猫没起，传输故障原因板崇基站尾纤打折</t>
  </si>
  <si>
    <t>天等进结镇爱乐村小伞屯、那合屯、果力屯</t>
  </si>
  <si>
    <t>崇左天等县进结基站-OLT002-HW-MA5800-X17 /10.141.8.10  0/1/2，  0/1/3 , 0/2/14， 0/2/15</t>
  </si>
  <si>
    <t xml:space="preserve">光缆被老鼠咬  2021/4/30 15:04 查询恢复 0/1/12
2021/5/2 14:13接头盒进蚂蚁 重新熔纤恢复  </t>
  </si>
  <si>
    <t>崇左天等进结茴利村上集屯</t>
  </si>
  <si>
    <t xml:space="preserve">崇左天等县进结基站-OLT001-HW-MA5683T  172.27.35.10   0-5-6 </t>
  </si>
  <si>
    <t>蚂蚁进接头盒，重新开始后恢复</t>
  </si>
  <si>
    <t>接头盒</t>
  </si>
  <si>
    <t>天等进结茴利村上积屯</t>
  </si>
  <si>
    <t xml:space="preserve">崇左天等县进结基站-OLT001-HW-MA5683T  172.27.35.10   0-5-7 </t>
  </si>
  <si>
    <t>崇左宁明县亭亮龙旺村一带民房</t>
  </si>
  <si>
    <r>
      <rPr>
        <sz val="9"/>
        <color rgb="FF000000"/>
        <rFont val="宋体"/>
        <charset val="134"/>
      </rPr>
      <t xml:space="preserve">崇左宁明县亭亮乡龙旺基站-OLT001-HW-MA5608T /10.141.12.10   0-0-3 </t>
    </r>
    <r>
      <rPr>
        <sz val="9"/>
        <color rgb="FFFF0000"/>
        <rFont val="宋体"/>
        <charset val="134"/>
      </rPr>
      <t>二级箱故障</t>
    </r>
  </si>
  <si>
    <t>故障原因:二级箱出局80米处垮马路光缆断
处理结果:重新溶纤处理
处理人:周洁毅，李位军，黄俊杰，蒙军</t>
  </si>
  <si>
    <t>崇左扶绥昌平乡八联村白鹤屯</t>
  </si>
  <si>
    <t>崇左扶绥昌平基站-OLT002-HW-MA5683T   OLTIP=172.27.205.10   0-2-6   0-2-7</t>
  </si>
  <si>
    <t>白鹤总箱～永安拉远，垮路被刮断</t>
  </si>
  <si>
    <t>崇左扶绥县南密路东二巷新宁财政管理所小区宿舍、新江街恒福花园</t>
  </si>
  <si>
    <t>崇左扶绥中心机房-OLT003-HW-MA5680T   OLTIP=172.27.135.10  0-3-4</t>
  </si>
  <si>
    <t>2021/5/2 19:00 光皮被城管剪了很多，有些客户五一出去了，不在家，有些没接得
2021/5/2 19:07光缆附挂民房有隐患，政府要求改光缆路由，割接迁改完成，已恢复。</t>
  </si>
  <si>
    <t>崇左天等县福新乡万秀村布万屯</t>
  </si>
  <si>
    <t>崇左天等县福新乡基站-OLT001-HW-MA5683T  OLTIP=172.27.69.10  0-1-10</t>
  </si>
  <si>
    <t>福新基站OLT1套1槽9，1槽10掉口：下带福新布仁，布万屯宽带：万秀基站至布仁总箱原第1，2不通改跳第3，4跳纤处理恢复。处理人：黄英忠，黄柯富，赵勤华，赵志孙2</t>
  </si>
  <si>
    <t>崇左宁明县桐棉乡黎明新村黎明新村屯</t>
  </si>
  <si>
    <t>崇左宁明县桐棉乡基站1-OLT001-HW-MA5683T  OLTIP=172.27.49.10  0-0-4  0-1-2</t>
  </si>
  <si>
    <t>自行恢复</t>
  </si>
  <si>
    <t>崇左市宁明县桐棉镇那么村汪墩屯</t>
  </si>
  <si>
    <t>崇左市宁明县桐棉镇那么基站-OLT001-HW-MA5800-X7 OLTIP=10.141.101.10 0-1-5</t>
  </si>
  <si>
    <t>崇左江州区江州镇卜松村武冬屯、保安村龙头屯、保安村叫豆屯</t>
  </si>
  <si>
    <t>崇左江州区江州1站-OLT001-HW-MA5680T OLTIP=172.27.40.10 0-5-0</t>
  </si>
  <si>
    <t>马路屯72分纤箱尾纤法兰头损耗大更换后恢复</t>
  </si>
  <si>
    <t>崇左宁明县桐棉乡桐棉村宁明县桐棉镇幼儿园企业宽带</t>
  </si>
  <si>
    <t>崇左宁明县桐棉乡基站1-OLT001-HW-MA5683T OLTIP=172.27.49.10  0-5-5</t>
  </si>
  <si>
    <t>桐棉基站至桐棉营业厅96分纤箱在用纤芯打折，跳纤恢复</t>
  </si>
  <si>
    <t>崇左扶绥县中东镇新灵村下灵屯、那造屯</t>
  </si>
  <si>
    <t>崇左扶绥县中东镇新灵基站-OLT001-HW-MA5608T  OLTIP=10.141.3.10  0-0-0  0-0-2</t>
  </si>
  <si>
    <t>开路砍树挖断光缆</t>
  </si>
  <si>
    <t>崇左凭祥市上石镇油隘村塘泗屯、练江村良卜屯</t>
  </si>
  <si>
    <t>崇左凭祥市上石镇-OLT001-HW-MA5683T  OLTIP=172.27.21.10  0-2-2  0-2-5</t>
  </si>
  <si>
    <t>原因是上石至那贯光缆断，割接恢复</t>
  </si>
  <si>
    <t>崇左扶绥山圩镇那利村那利屯、怀茄屯、百悟屯白立屯</t>
  </si>
  <si>
    <t>崇左扶绥山圩镇-OLT001-HW-MA5683T   OLTIP=172.27.59.10  0-3-6  0-3-7  0-4-7   0-5-6  0-5-7
崇左扶绥县山圩基站-OLT002-HW-MA5800-X17  OLTIP=10.141.6.10  0-4-4</t>
  </si>
  <si>
    <t>故障通报：山圩~那利 农场东二区~那利2光路恢复，故障原因：市政施工挖断光缆，出库材料:100米光缆接头盒2个</t>
  </si>
  <si>
    <t>市政施工</t>
  </si>
  <si>
    <t>崇左天等县福新乡万秀村布仁屯</t>
  </si>
  <si>
    <t>崇左天等县福新乡基站-OLT001-HW-MA5683T OLTIP=172.27.69.10 0-1-9</t>
  </si>
  <si>
    <t>广西崇左扶绥县渠黎镇渠莳村那隆屯</t>
  </si>
  <si>
    <r>
      <rPr>
        <sz val="9"/>
        <color rgb="FF000000"/>
        <rFont val="宋体"/>
        <charset val="134"/>
      </rPr>
      <t>崇左扶绥渠黎镇-OLT001  172.27.28.10    0/1/3</t>
    </r>
    <r>
      <rPr>
        <sz val="9"/>
        <color rgb="FFFF0000"/>
        <rFont val="宋体"/>
        <charset val="134"/>
      </rPr>
      <t>二级箱故障（4）</t>
    </r>
  </si>
  <si>
    <t>渠黎olt001－0/1/3那隆村2级故障
故障原因:2级箱至1级箱24芯光缆被车刮断
处理过程:布放50米光缆熔接恢复
处理人:韦彩广，李红川，马干睿</t>
  </si>
  <si>
    <t>一级-二级</t>
  </si>
  <si>
    <t>崇左宁明县宁明爱店和平大道及周边街道企业宽带小区</t>
  </si>
  <si>
    <t>崇左宁明县爱店镇-OLT001   172.27.89.10   0/4/9  0/4/10 崇左宁明县爱店镇-OLT002  10.141.32.10   0/1/8   0/1/9</t>
  </si>
  <si>
    <t>故障原因:中学路口144分纤箱至03光交箱出局90米垮马路光缆断
处理结果:布放12芯光缆100米，溶纤处理
处理人:周洁毅，李位军</t>
  </si>
  <si>
    <t>崇左龙州县上金乡两岸村小岸屯、响水镇西街一带民房</t>
  </si>
  <si>
    <t>崇左龙州响水镇-OLT001-HW-MA5683T OLTIP=172.27.32.10 0-1-7  0-4-5  0-4-6  0-5-12</t>
  </si>
  <si>
    <t>两岸基站至小岸一级箱光缆被车刮断</t>
  </si>
  <si>
    <t>崇左宁明县县城新明路新浩城市花园小区</t>
  </si>
  <si>
    <r>
      <rPr>
        <sz val="9"/>
        <color rgb="FF000000"/>
        <rFont val="宋体"/>
        <charset val="134"/>
      </rPr>
      <t xml:space="preserve">崇左宁明二节点机房-OLT003-HW-MA5800-X17 OLTIP=10.141.131.10 0-3-12 </t>
    </r>
    <r>
      <rPr>
        <sz val="9"/>
        <color rgb="FFFF0000"/>
        <rFont val="宋体"/>
        <charset val="134"/>
      </rPr>
      <t>二级箱故障9</t>
    </r>
  </si>
  <si>
    <t>二级箱内尾纤被老鼠咬断</t>
  </si>
  <si>
    <t xml:space="preserve">崇左扶绥县扶绥绥园居小区
</t>
  </si>
  <si>
    <t>崇左扶绥宏源大景城机房-OLT002-HW-MA5680T/172.27.175.10  0-16-7</t>
  </si>
  <si>
    <t>岜晓路GJ01－造纸厂GJ在用纤心断，跳纤恢复，处理人凌玉国，李旭强，黄斌津，吴泽文</t>
  </si>
  <si>
    <t>光交-光交</t>
  </si>
  <si>
    <t>崇左龙州县彬桥乡彬迎村彬桥塘波屯</t>
  </si>
  <si>
    <t>崇左龙州县彬桥乡-OLT001-HW-MA5683T OLTIP=172.27.85.10 0-5-12</t>
  </si>
  <si>
    <t>故障原因:彬桥乡政府基站至塘波屯48分纤箱在用纤芯断，在用第4芯跳至第10芯后恢复</t>
  </si>
  <si>
    <t>崇左大新县大新伏那屯</t>
  </si>
  <si>
    <t>崇左大新农场二分场基站-OLT001-HW-MA5683T /172.27.204.10  0-5-5</t>
  </si>
  <si>
    <t>故障原因：伏那屯总箱至二分场总箱在用第1芯跳纤至第4芯恢复
处理人：许蒙包、黎元洪、梁宏杰</t>
  </si>
  <si>
    <t>崇左扶绥县昌平乡四和村恒丰屯</t>
  </si>
  <si>
    <t>崇左扶绥昌平基站-OLT002-HW-MA5683T OLTIP=172.27.205.10 0-0-14</t>
  </si>
  <si>
    <t>已询问未回复</t>
  </si>
  <si>
    <t>崇左龙州县下冻镇下冻村孔茄屯</t>
  </si>
  <si>
    <t>崇左龙州县下冻镇下冻新汇聚机房-OLT001-HW-MA5800-X7  OLTIP=10.141.46.10   0-1-8</t>
  </si>
  <si>
    <t>故障原因，下冻基站至北耀农场基站，光缆掉砍断24芯，熔接24芯断恢复，处理人：杨升，周丁建，符技龙，农文君</t>
  </si>
  <si>
    <t>崇左龙州下冻镇两庄村菊隆屯</t>
  </si>
  <si>
    <t>崇左龙州水口镇-OLT001-HW-MA5683 OLTIP=172.27.31.10  0-4-8</t>
  </si>
  <si>
    <t>故障原因:龙州水口基站至下冻布局基站在在用纤芯断，在用第3芯跳至第8芯后恢复</t>
  </si>
  <si>
    <t>崇左大新县那岭乡那岭街道</t>
  </si>
  <si>
    <t>崇左大新县那岭乡-OLT001-HW-MA5683T  OLTIP=172.27.38.10  0-2-5</t>
  </si>
  <si>
    <t>故障原因：那岭街总箱至那岭01GJ在用第2芯跳纤至第7芯恢复
处理人：许蒙包、黎元洪、梁宏杰</t>
  </si>
  <si>
    <t>崇左大新县宝圩乡景阳村</t>
  </si>
  <si>
    <t xml:space="preserve">崇左大新县宝圩乡-OLT001-HW-MA5683T  OLTIP=172.27.42.10  0-5-6   崇左大新县宝圩乡宝圩新乡镇机房-OLT002-HW-MA5800-X17  OLTIP=10.141.99.10  0-1-5  </t>
  </si>
  <si>
    <t>景阳基站成端盘断纤</t>
  </si>
  <si>
    <t xml:space="preserve">崇左扶绥县扶绥中东南哨屯
</t>
  </si>
  <si>
    <t>崇左扶绥县中东镇基站-OLT002-HW-MA5680T/172.27.215.10 0-1-1</t>
  </si>
  <si>
    <t>崇左扶绥县县城扶绥大道130号上龙湾小区</t>
  </si>
  <si>
    <t>崇左扶绥宏源大景城机房-OLT003-HW-MA5800-X17/10.141.34.10   0-3-10</t>
  </si>
  <si>
    <t>南密GJ05－南密GJ06~在用纤心打折光大掉口，跳纤恢复，</t>
  </si>
  <si>
    <t>崇左江州区太平镇马安村陇良屯、大渌屯</t>
  </si>
  <si>
    <t>崇左理工学院基站-OLT003-HW-MA5800-X17  OLTIP=10.141.33.10  0-4-4 0-4-5</t>
  </si>
  <si>
    <t>马安基站至理工01GJ直埋光缆被勾机挖断。</t>
  </si>
  <si>
    <t>勾机挖断</t>
  </si>
  <si>
    <t>崇左凭祥市友谊隘口渠光屯一带民房</t>
  </si>
  <si>
    <t>崇左凭祥市隘口基站-OLT001-HW-MA568 /172.27.11.10  0-2-5</t>
  </si>
  <si>
    <t xml:space="preserve">2021/5/1 13:05 凭祥隘口基站olt001-0/2/5，渠光屯，一级箱-隘口基站在用纤芯1-12第10芯断，无备用纤芯跳麻烦帮转传输一下   处理人：黄祥
2021/5/3 18:02 隘口基站-渠光屯家宽一级箱光缆被村民砌围墙挖断 </t>
  </si>
  <si>
    <t>凭祥市板旺小学(班班通)企业宽带</t>
  </si>
  <si>
    <r>
      <rPr>
        <sz val="9"/>
        <color rgb="FF000000"/>
        <rFont val="宋体"/>
        <charset val="134"/>
      </rPr>
      <t xml:space="preserve">崇左凭祥县上石浦东基站-OLT001-HW-MA5800-X7    OLTIP=172.27.109.10   0-1-7  </t>
    </r>
    <r>
      <rPr>
        <sz val="9"/>
        <color rgb="FFFF0000"/>
        <rFont val="宋体"/>
        <charset val="134"/>
      </rPr>
      <t>学校放假，暂时无法处理</t>
    </r>
  </si>
  <si>
    <t>2021/5/3 15:06   0-1-13  恢复
2021/5/3 16:01  板旺小学一级箱收光-1.9    可能学校放假下电了  ，一级箱收光正常，转铁通处理
2021/5/3 20:14 一级箱更换大方法兰头恢复</t>
  </si>
  <si>
    <t>连接器</t>
  </si>
  <si>
    <t>崇左扶绥县山圩镇玉柏村那笃屯</t>
  </si>
  <si>
    <t>崇左扶绥县山圩镇九塔基站-OLT001-HW-MA5683T /10.141.14.10 0-3-1</t>
  </si>
  <si>
    <t>那笃拉远站至渠茤拉远站在用纤芯断，跳备用芯恢复。施工人:李旭强，黄斌津，吴泽文</t>
  </si>
  <si>
    <t>崇左宁明县桐棉乡派时村宁明桐棉吞立屯</t>
  </si>
  <si>
    <t xml:space="preserve">崇左宁明县桐棉乡基站1-OLT001-HW-MA5683T OLTIP=172.27.49.10  0-3-3 </t>
  </si>
  <si>
    <t>已询问未反馈</t>
  </si>
  <si>
    <t>崇左江州区濑湍镇叫城村旧坡屯</t>
  </si>
  <si>
    <t xml:space="preserve">崇左江州区驮卢镇岑豆基站-OLT001   172.27.165.10   0/1/12 </t>
  </si>
  <si>
    <t>2021/5/2 10:34岑豆基站OLT1-0/1/12掉口，下带叫城旧坡屯宽带，是传输光缆断导致，旧坡屯一级出局2.08公里处断，请转传输处理。处理人:冯善斌，何培锋，梁东恒
2021/5/3 14:39江渠至叫成在用纤芯断，跳纤恢复</t>
  </si>
  <si>
    <t>凭祥市夏石镇榴利村板另屯榴利小学板另教学点企业宽带、寨安江逢村</t>
  </si>
  <si>
    <t>崇左宁明县寨安乡-OLT001-HW-MA5683T OLTIP=172.27.92.10 0-2-14</t>
  </si>
  <si>
    <t>2021/5/2 11:16 宁明县寨安乡olt001 0/2/14 板另教学点，一级测试往外14.87KM，板另一级-馗凌基站光缆为5km，麻烦通知宁明抢修处理一下。
2021/5/3 15:42板山一渠围光路恢复，故障原因：代通缆被钩机挖断，</t>
  </si>
  <si>
    <t>崇左宁明县桐棉黎明新村一带民房</t>
  </si>
  <si>
    <t>崇左宁明县桐棉乡基站1-OLT001-HW-MA5683T /172.27.49.10  0-0-5</t>
  </si>
  <si>
    <t>老鼠在一级箱咬断尾纤</t>
  </si>
  <si>
    <t>崇左宁明县桐棉乡那却村六客屯</t>
  </si>
  <si>
    <t>崇左宁明桐棉那却基站-MA5800-X7 OLTIP=10.141.47.10 0-1-11</t>
  </si>
  <si>
    <t>桐棉乡那却基站至念单GJ纤芯损耗，跳纤恢复，施工人员:农明山，黄俊杰，蒙军</t>
  </si>
  <si>
    <t>崇左天等县进远乡和平村甫屯</t>
  </si>
  <si>
    <t>崇左天等县进远乡基站-OLT001-HW-MA5683T OLTIP=172.27.77.10 0-2-2</t>
  </si>
  <si>
    <t>和平基站法兰盘纤蕊被蚂蚁咬断，重新开缆熔纤后恢复。处理人:黄英忠、黄柯富、赵勤华、赵志孙。</t>
  </si>
  <si>
    <t>崇左江州区那隆镇群黎村卫生室企业宽带、群黎屯</t>
  </si>
  <si>
    <t>崇左江州区那隆镇群黎基站-OLT001-HW-MA5800-X7 OLTIP=10.141.96.10 0-1-4 0-1-7</t>
  </si>
  <si>
    <t>群黎基站至群黎一级光缆断</t>
  </si>
  <si>
    <t>崇左大新县雷平镇左安村新兴屯</t>
  </si>
  <si>
    <t>崇左大新县雷平镇基站-OLT001-HW-MA5680T OLTIP=172.27.8.10 0-16-1</t>
  </si>
  <si>
    <t>光缆掉地被大车压断 
故障原因：新兴屯总箱至糖厂基站在用第4芯测出640米，12芯光榄无备用纤芯跳纤，请转传输处理
处理人：许蒙包、黎元洪、梁宏杰</t>
  </si>
  <si>
    <t>崇左扶绥县扶绥新村屯</t>
  </si>
  <si>
    <t>崇左扶绥宏源大景城机房-OLT004-HW-MA5800-X17/10.141.126.10  0-2-1</t>
  </si>
  <si>
    <t>新村总箱至江那总箱12芯主缆打折，重新布放30米光缆熔接恢复。施工人：李旭强，黄斌津，吴泽文</t>
  </si>
  <si>
    <t>崇左龙州县上龙乡武权村板止屯、板龙屯、花都村板底屯、民权村陇祥屯、怀化通达建设工程有限公司</t>
  </si>
  <si>
    <t>崇左龙州县武德乡武德基站-OLT001-HW-MA5680T  OLTIP=172.27.173.10  0-2-3 0-2-4 0-2-5 0-2-6 0-2-7 0-2-10 0-2-11</t>
  </si>
  <si>
    <t>农干至武权光路断</t>
  </si>
  <si>
    <t>崇左龙州县上龙乡百索屯、那赧屯、武汉村四川中锦睿建设有限公司</t>
  </si>
  <si>
    <t>崇左龙州县上龙乡-OLT001-HW-MA5683T  OLTIP=172.27.82.10   0-0-5  0-1-5  0-1-6</t>
  </si>
  <si>
    <t xml:space="preserve">崇左江州区那隆镇群黎村岜懒屯、红宁屯 </t>
  </si>
  <si>
    <t xml:space="preserve">崇左江州区那隆镇群黎基站-OLT001-HW-MA5800-X7  OLTIP=10.141.96.10  0/1/0  0/1/2   </t>
  </si>
  <si>
    <t>待查2021/5/2 19:15 经核查网管两个口状态显示掉电，驮卢网格-那隆@许恒团反馈：好几个用户投诉，村里已来电
2021/5/3 11:44 群黎基站至群黎一级光缆断</t>
  </si>
  <si>
    <t>崇左天等县驮堪乡新民村下弄屯</t>
  </si>
  <si>
    <t>崇左天等县驮堪乡驮堪基站-OLT001-HW-MA5680T  OLTIP=172.27.185.10   0-3-5</t>
  </si>
  <si>
    <t>新民基站至驮堪TD跳纤第16处理恢复。处理人：黄英忠，黄柯富，赵勤华，赵志孙</t>
  </si>
  <si>
    <t>崇左天等县小山乡龙桥村陕西黎明建设工程有限公司</t>
  </si>
  <si>
    <t>崇左天等县小山乡街二队北街39号基站-OLT001-HW-MA5680T  OLTIP=172.27.192.10  0-6-6</t>
  </si>
  <si>
    <t>小山基站OLT1套0/6/6掉口，必屯基站至必屯总箱纤芯不通跳纤后恢复(原第2芯不通跳至第3芯)</t>
  </si>
  <si>
    <t>崇左凭祥市友谊镇柳板村板班屯</t>
  </si>
  <si>
    <r>
      <rPr>
        <sz val="9"/>
        <color rgb="FF000000"/>
        <rFont val="宋体"/>
        <charset val="134"/>
      </rPr>
      <t xml:space="preserve">崇4-左凭祥1站-OLT4-HW-MA5680T  OLTIP=172.27.196.10   0-16-8  </t>
    </r>
    <r>
      <rPr>
        <sz val="9"/>
        <color rgb="FFFF0000"/>
        <rFont val="宋体"/>
        <charset val="134"/>
      </rPr>
      <t xml:space="preserve">  弱光</t>
    </r>
  </si>
  <si>
    <t>2021/5/3 08:51李海宾反馈这个口原来就弱，施工队核尾纤准备基站搬迁，等过两天割光缆了再统一处理
2021/5/3 08:57施工队核查板透LTE准备割接尾纤松动，扭紧恢复</t>
  </si>
  <si>
    <t>崇左江州区江州镇保安村龙头屯</t>
  </si>
  <si>
    <t>崇左江州区江州1站-OLT001-HW-MA5680T  OLTIP=172.27.40.10  0-8-6</t>
  </si>
  <si>
    <t>故障原因：接入区整治 尾纤没有拧好</t>
  </si>
  <si>
    <t>崇左宁明县海渊镇那六村那六屯</t>
  </si>
  <si>
    <t>崇左宁明县海渊镇-OLT001-HW-MA5683T/OLTIP=172.27.12.10  0-4-3</t>
  </si>
  <si>
    <t>故障原因:那六分纤箱出局250米处直埋引上被人为砍断，
处理结果:重新溶纤处理
处理人:周洁毅，李位军，</t>
  </si>
  <si>
    <t>人为破坏</t>
  </si>
  <si>
    <t>崇左天等县小山乡小山村孟屯、小壮屯、大壮屯、庇屯、麦屯</t>
  </si>
  <si>
    <t>崇左天等县小山乡街二队北街39号基站-OLT001-HW-MA5680T OLTIP=172.27.192.10 0-1-7 0-2-4 0-5-8 0-5-9 0-5-10</t>
  </si>
  <si>
    <t>小山~龙桥跨路被刮断</t>
  </si>
  <si>
    <t>崇左龙州县逐卜乡谷阳村那禁屯、板接屯、陇善屯、伏那屯、伏排屯小区</t>
  </si>
  <si>
    <t>崇左市龙州县逐卜乡新汇聚机房-OLT001-HW-MA5800-X17 OLTIP=10.141.86.10 0-3-4</t>
  </si>
  <si>
    <t>故障原因：沙马基站至岜邓基站在用第1芯断，跳纤至第12芯恢复。处理人：黄建、雷世峰、陆洁伟</t>
  </si>
  <si>
    <t xml:space="preserve">崇左凭祥市凭祥绿洲假日酒店后面
</t>
  </si>
  <si>
    <t>崇左凭祥市第二中心机房-OLT006-HW-MA5800-X17/OLTIP=10.141.135.10  0-8-9</t>
  </si>
  <si>
    <t>绿洲一级至修车厂侧墙二级箱光缆被居民砍中，重新融接恢复。处理人：韦益祥，黄祥，李海宾。</t>
  </si>
  <si>
    <t>大新德天大道德天花园</t>
  </si>
  <si>
    <t>崇左大新县中心机房-OLT004-HW-5800-X17/OLTIP=10.141.67.10  0-4-4</t>
  </si>
  <si>
    <t>故障原因:桂园路桃源路口光交003至德天光交004在用第6纤芯不通，跳至第9芯恢复
处理人，林艺强，何笛照，赵良山</t>
  </si>
  <si>
    <t>凭祥市夏石镇那楼村那其屯、板坤屯、那楼小学企业宽带</t>
  </si>
  <si>
    <t>崇左凭祥夏石基站-OLT002-HW-MA5680T OLTIP=172.27.195.10 0-3-6  0-5-2  
崇左凭祥夏石镇-OLT001-HW-MA5683T OLTIP=172.27.20.10 0-2-1 0-3-1</t>
  </si>
  <si>
    <t>2021/5/3 12:55  0-3-11  ,0-7-6 恢复
夏石基站-板坤基站光缆被车辆挂断
放带通光缆熔接恢复</t>
  </si>
  <si>
    <t>崇左扶绥县昌平乡木民村木民屯</t>
  </si>
  <si>
    <t xml:space="preserve">崇左扶绥县昌平乡-OLT001-HW-MA5683T/OLTIP=172.27.79.10  0-3-5 </t>
  </si>
  <si>
    <t>昌平基站尾纤打折，重新更换尾纤恢复</t>
  </si>
  <si>
    <t>崇左龙州县龙州县县城利民街</t>
  </si>
  <si>
    <r>
      <rPr>
        <sz val="9"/>
        <color rgb="FF000000"/>
        <rFont val="宋体"/>
        <charset val="134"/>
      </rPr>
      <t xml:space="preserve">崇左龙州龙江街传输机房-OLT001-HW-5800-X17/OLTIP=10.141.41.10  0-4-4 </t>
    </r>
    <r>
      <rPr>
        <sz val="9"/>
        <color rgb="FFFF0000"/>
        <rFont val="宋体"/>
        <charset val="134"/>
      </rPr>
      <t>弱光</t>
    </r>
  </si>
  <si>
    <t>河屯48分纤箱至利民街96分纤箱光哀过大，法兰头问题
处理人:农文君，黄胃，周为宏</t>
  </si>
  <si>
    <t>崇左大新县榄圩乡康谭村拉街屯</t>
  </si>
  <si>
    <t>崇左江州区江州1站-OLT001-HW-MA5680T/OLTIP=172.27.40.10  0-8-6</t>
  </si>
  <si>
    <t>崇左扶绥县渠黎镇渠凤村渠隆屯</t>
  </si>
  <si>
    <t>崇左扶绥县岜盆乡渠仔基站-OLT001-HW-MA5608T OLTIP=172.27.226.10 0-1-4</t>
  </si>
  <si>
    <t>渠凤出局 至总箱、养殖基地光缆被砍</t>
  </si>
  <si>
    <t>崇左大新县堪圩乡民六村那造屯</t>
  </si>
  <si>
    <t>崇左大新县雷平镇基站-OLT001-HW-MA5680T  OLTIP=172.27.8.10   0-15-1</t>
  </si>
  <si>
    <t>故障原因：雷平2站至雷平基站在用第7芯跳纤至第24芯恢复
处理人：许蒙包、黎元洪、梁宏杰</t>
  </si>
  <si>
    <t>崇左龙州县金龙镇立丑村谷望屯</t>
  </si>
  <si>
    <t>崇左龙州县金龙镇金龙新乡镇机房-OLT001-HW-MA5800-X7   OLTIP=10.141.84.10  0-6-9</t>
  </si>
  <si>
    <t>故障原因：谷旺上屯拉远站至谷望屯48芯分纤箱在用第1芯断，跳纤至第8芯恢复。处理人：黄建、雷世峰、陆洁伟</t>
  </si>
  <si>
    <t>崇左龙州县逐卜乡广合村上额屯</t>
  </si>
  <si>
    <t>崇左市龙州县逐卜乡新汇聚机房-OLT001-HW-MA5800-X17  OLTIP=10.141.86.10  0-1-3</t>
  </si>
  <si>
    <t>故障原因：逐卜01光交至广合基站在用第9芯断，跳纤至第10芯恢复。处理人：黄建、雷世峰、陆洁伟</t>
  </si>
  <si>
    <t>崇左大新县雷平镇安平村、上下街屯</t>
  </si>
  <si>
    <t>崇左大新雷平安平-OLT001-HW-MA5683T   OLTIP=172.27.211.10   0-0-2</t>
  </si>
  <si>
    <t>2021/5/3 17:47故障原因：安平村委总箱总箱法兰头坏，更换后恢复
处理人：许蒙包、黎元洪、梁宏杰</t>
  </si>
  <si>
    <t>崇左扶绥渠黎镇弄平村一带民房</t>
  </si>
  <si>
    <t>崇左扶绥渠黎镇-OLT002-HW-MA5683T   OLTIP=172.27.170.10  0-1-0  0-1-1  0-1-2  0-1-7</t>
  </si>
  <si>
    <t>崇左江州区城区城西路</t>
  </si>
  <si>
    <t>崇左江州区东城国际基站-OLT002-HW-MA5800-X17  OLTIP=10.141.30.10  0-1-11</t>
  </si>
  <si>
    <t>是工程组GJ整治拔尾纤导致，还原后恢复，跟进处理人：王智广，覃冬冬，苏天远，黄勇</t>
  </si>
  <si>
    <t>崇左江州区城西路街道、屹立屯</t>
  </si>
  <si>
    <t xml:space="preserve">崇左江州区中心机房-OLT001-HW-MA5800-X17   OLTIP=172.27.0.10   0-2-11  0-2-12 </t>
  </si>
  <si>
    <t>崇左龙州县上龙乡武德村陇祥屯</t>
  </si>
  <si>
    <t>崇左龙州县武德乡武德基站-OLT001-HW-MA5680T OLTIP=172.27.173.10 0-2-11</t>
  </si>
  <si>
    <t>是</t>
  </si>
  <si>
    <t>崇左扶绥昌平乡四合村小同屯</t>
  </si>
  <si>
    <t>崇左扶绥昌平基站-OLT002-HW-MA5683T   OLTIP=172.27.205.10 0-1-7</t>
  </si>
  <si>
    <t>谭产基站至昌平基站在用第8芯断，重新跳备用第12芯恢复。施工人：李旭强，凌玉国，吴泽文，黄斌津</t>
  </si>
  <si>
    <t>崇左扶绥县东罗镇都充村都充屯、那辣屯、那练村、坝伍屯、那全屯、岑凡村、东罗街南山矿生活区</t>
  </si>
  <si>
    <r>
      <rPr>
        <sz val="9"/>
        <color rgb="FF000000"/>
        <rFont val="宋体"/>
        <charset val="134"/>
      </rPr>
      <t>崇左市扶绥县东罗基站-OLT001-HW-MA5680T OLTIP=172.27.181.10  0-2-1，0-2-4，0-3-5，0-6-1，0-8-7，0-13-8，0-14-2 已恢复 2021/5/4 17:07：0-4-4 0-5-3 0-6-0 0-12-0 0-12-1 0-13-15恢复</t>
    </r>
    <r>
      <rPr>
        <sz val="9"/>
        <color rgb="FFFF0000"/>
        <rFont val="宋体"/>
        <charset val="134"/>
      </rPr>
      <t xml:space="preserve"> </t>
    </r>
    <r>
      <rPr>
        <sz val="9"/>
        <color rgb="FF000000"/>
        <rFont val="宋体"/>
        <charset val="134"/>
      </rPr>
      <t>0-3-3</t>
    </r>
    <r>
      <rPr>
        <sz val="9"/>
        <color rgb="FFFF0000"/>
        <rFont val="宋体"/>
        <charset val="134"/>
      </rPr>
      <t>弱光</t>
    </r>
  </si>
  <si>
    <t>南山矿基站出局3公里夸路被车刮断</t>
  </si>
  <si>
    <t xml:space="preserve">崇左大新县大新伦理路坛隆新郡小区
</t>
  </si>
  <si>
    <t>崇左大新县中心机房-OLT004-HW-5800-X17 /10.141.67.10  0-4-2</t>
  </si>
  <si>
    <t>大新中心机房OLT004  0/4/2下带坛隆新郡，
故障原因:在用纤芯损耗过大，伦理01光交没有资源可跳纤，施工队布缆跳纤恢复</t>
  </si>
  <si>
    <t>崇左宁明那楠乡古优村念关屯、平安村谋良屯</t>
  </si>
  <si>
    <t>崇左宁明那楠乡那楠19K基站-OLT001-HW-MA5800-X7 OLTIP=10.141.53.10 0-1-0、 0-1-5、 0-2-1</t>
  </si>
  <si>
    <t>光缆被砍断</t>
  </si>
  <si>
    <t>崇左天等县福新乡苗村布念屯</t>
  </si>
  <si>
    <t>崇左天等县福新乡基站-OLT001-HW-MA5683T OLTIP=172.27.69.10 0-4-9</t>
  </si>
  <si>
    <t>福新基站OLT1套0/4/9掉口，下带苗村布念屯宽带。种典基站至苗村基站原主纤蕊13至24蕊弟3蕊不通，跳至1至12第10后恢复。处理人:黄泽鑫、黄柯富、赵勤华、梁勤忠。</t>
  </si>
  <si>
    <t>崇左天等县福新乡种典村、农音屯、六料屯</t>
  </si>
  <si>
    <t>崇左天等县福新乡基站-OLT001-HW-MA5683T/OLTIP=172.27.40.10    0-1-2,0-3-2，0-3-4,0-4-8</t>
  </si>
  <si>
    <t>已询问未见答复</t>
  </si>
  <si>
    <t>崇左龙州县响水镇响水村坡桐屯、响水镇旧街一带民房</t>
  </si>
  <si>
    <t>崇左龙州县响水基站-OLT002-HW-MA5800-X7 OLTIP=10.141.39.10 0-1-4</t>
  </si>
  <si>
    <t>2021/5/4 12:31故障原因：响水旧街基站至坡铜48分纤箱直埋光缆被挖断，重新布放12芯光缆50米，熔接24芯恢复。处理人：黄建、周星宝、雷世峰</t>
  </si>
  <si>
    <t>崇左天等县县城添新街街道</t>
  </si>
  <si>
    <t>崇左天等中心机房-OLT001-HW-MA5680T  OLTIP=172.27.4.10  0-15-6</t>
  </si>
  <si>
    <t>总箱更换法兰头后恢复</t>
  </si>
  <si>
    <t>崇左宁明县北江乡北明村宁明北江红岭屯</t>
  </si>
  <si>
    <t>崇左宁明北江乡-OLT001-HW-MA5680T /OLTIP=172.27.10.10   0-5-4</t>
  </si>
  <si>
    <t>故障原因:北江下间基站尾纤被老鼠咬断
处理结果:更换尾纤
处理人:周洁毅，李位军，农明山</t>
  </si>
  <si>
    <t>宁明海渊镇三台村峙厚屯</t>
  </si>
  <si>
    <t>崇左宁明海渊基站-OLT002-HW-MA5680T/OLTIP=172.27.208.10   0-4-7</t>
  </si>
  <si>
    <t>海渊OLT002  0/4/7  下带峙厚屯，峙厚FDD900至峙厚96分纤箱在用纤芯断，跳纤恢复，施工人员:黄俊杰，蒙军</t>
  </si>
  <si>
    <t xml:space="preserve">崇左天等县福新乡种典村 </t>
  </si>
  <si>
    <t>崇左天等县福新乡基站-OLT001-HW-MA5683T   OLTIP=172.27.69.10   0-1-3</t>
  </si>
  <si>
    <t>种典基站至种典小学总箱直埋光缆多处被挖断，工程组重新布缆迁改后恢复</t>
  </si>
  <si>
    <t>崇左宁明县亭亮乡亭乐村亭寨屯</t>
  </si>
  <si>
    <t>崇左宁明县天西基站-OLT001-HW-MA5800-X17  OLTIP=10.141.5.10  0-1-3</t>
  </si>
  <si>
    <t>2021/5/4 12:29 天西陇扣基站在用尾纤老鼠咬断</t>
  </si>
  <si>
    <t>广西崇左宁明县海渊镇那六村那六屯</t>
  </si>
  <si>
    <r>
      <rPr>
        <sz val="9"/>
        <color rgb="FF000000"/>
        <rFont val="宋体"/>
        <charset val="134"/>
      </rPr>
      <t xml:space="preserve">崇左宁明县海渊镇-OLT001   172.27.12.10   0/4/3 </t>
    </r>
    <r>
      <rPr>
        <sz val="9"/>
        <color rgb="FFFF0000"/>
        <rFont val="宋体"/>
        <charset val="134"/>
      </rPr>
      <t>弱光</t>
    </r>
  </si>
  <si>
    <t>海渊华侨农场96分纤箱至那六96分纤箱1.2Km处人为砍断光缆，重新熔接修复，施工人员:黄俊杰，蒙军</t>
  </si>
  <si>
    <t>崇左凭祥市友谊镇南山村板杏屯</t>
  </si>
  <si>
    <t>崇左凭祥市中心机房-OLT002-HW-MA5680T  OLTIP=172.27.178.10  0-6-5</t>
  </si>
  <si>
    <t>凭祥市中心机房olt002-0/6/5，板杏屯，新南一级箱-板杏一级箱在用纤芯1-12第1芯断，重新跳到1-12第2芯后恢复，处理人韦益祥，黄祥，李海宾。</t>
  </si>
  <si>
    <t>广西崇左江州区江州镇保安村龙头屯</t>
  </si>
  <si>
    <t>崇左江州区江州1站-OLT001-  172.27.40.10   0/8/6</t>
  </si>
  <si>
    <t>故障原因，马路屯一级在用法兰头坏导致，跳纤恢复
处理人：王智广，黄勇，覃冬冬，苏天远</t>
  </si>
  <si>
    <t>崇左宁明县板棍乡那克村那克屯</t>
  </si>
  <si>
    <t>崇左宁明县东安乡高头基站-OLT001-HW-MA5608T  OLTIP=172.27.247.10  0-1-0</t>
  </si>
  <si>
    <t>那克基站至枯敏GJ在用纤芯断，基站跳纤恢复，施工人员:黄俊杰，蒙军</t>
  </si>
  <si>
    <t>崇左龙州县县城新民村菊该屯</t>
  </si>
  <si>
    <t>故障原因:彬桥基站至先锋基站在用纤芯断，跳纤恢复
处理人:农文君，黄渭，周为宏</t>
  </si>
  <si>
    <t>广西崇左凭祥市凭祥市市区前进村凭祥派桑屯</t>
  </si>
  <si>
    <r>
      <rPr>
        <sz val="9"/>
        <color rgb="FF000000"/>
        <rFont val="宋体"/>
        <charset val="134"/>
      </rPr>
      <t>崇左凭祥市第二中心机房-OLT006-HW-MA5800-X17   10.141.135.10  0/5/9</t>
    </r>
    <r>
      <rPr>
        <sz val="9"/>
        <color rgb="FFFF0000"/>
        <rFont val="宋体"/>
        <charset val="134"/>
      </rPr>
      <t>二级箱故障（13）</t>
    </r>
  </si>
  <si>
    <t>村民起房子，光缆横过宅基地被剪，绕过后面融接恢复</t>
  </si>
  <si>
    <t>崇左大新县榄圩乡康谭村内市屯</t>
  </si>
  <si>
    <t>崇左大新县榄圩乡-OLT001-HW-MA5683T  OLTIP=172.27.34.10  0-5-0</t>
  </si>
  <si>
    <t>电力施工停电</t>
  </si>
  <si>
    <t>停电</t>
  </si>
  <si>
    <t>崇左龙州县上龙乡新联村陇孟屯</t>
  </si>
  <si>
    <t>崇左龙州县逐卜乡弄岗村板排屯板排站-OLT001-HW-MA5683T  OLTIP=172.27.168.10  0-2-0</t>
  </si>
  <si>
    <t>故障原因：陇孟村口高速公路修建，光缆被挂断。熔接后恢复。处理人：黄建、周星宝、雷世峰</t>
  </si>
  <si>
    <t xml:space="preserve">崇左大新县县城伦理路223号幸福里小区
</t>
  </si>
  <si>
    <t>崇左大新县第二节点机房-OLT002-HW-MA5800-X17/OLTIP=172.27.152.10  0-4-6</t>
  </si>
  <si>
    <t>机房更换光模块</t>
  </si>
  <si>
    <t>基站设备</t>
  </si>
  <si>
    <t xml:space="preserve">崇左江州区濑湍镇仁良村米龙屯
</t>
  </si>
  <si>
    <t>崇左江州区濑湍镇-OLT001-HW-MA5683T/OLTIP=172.27.14.10  0-5-9</t>
  </si>
  <si>
    <t>传输光路断导致，传输修复后恢复，跟进处理人：王智广，黄勇，覃冬冬，苏天远</t>
  </si>
  <si>
    <t>崇左宁明县宁明峙浪思陵屯</t>
  </si>
  <si>
    <t>崇左宁明县峙浪基站-OLT001-HW-MA5683T/OLTIP=172.27.96.10  0-4-1</t>
  </si>
  <si>
    <t>施工队在峙浪基站碰到的</t>
  </si>
  <si>
    <t>崇左凭祥市南山万通物流园沿街企业宽带</t>
  </si>
  <si>
    <t>崇左凭祥中心机房-OLT001-HW-MA5680T/OLTIP=172.27.5.10  0-3-5</t>
  </si>
  <si>
    <t>新南td-新南一级箱在用纤芯1-12第3芯断，重新跳到1-12第4芯后恢复，处理人韦益祥，黄祥，李海宾。</t>
  </si>
  <si>
    <t xml:space="preserve">崇左宁明县桐棉乡那么村汪墩屯
</t>
  </si>
  <si>
    <t>崇左市宁明县桐棉镇那么基站-OLT001-HW-MA5800-X7/OLTIP=10.141.101.10  0-1-5</t>
  </si>
  <si>
    <t>崇左天等县上映乡上美村慢屯</t>
  </si>
  <si>
    <t>崇左天等县上映乡1-OLT001-HW-MA5683T  OLTIP=172.27.22.10  0-0-1</t>
  </si>
  <si>
    <t>崇左天等县天等会荣小区</t>
  </si>
  <si>
    <t xml:space="preserve">崇左天等中心机房-OLT001-   172.27.4.10    0/8/5 </t>
  </si>
  <si>
    <t>天等中心机房OLT1套0/8/5掉口，天桃路GJ至会荣总箱纤芯不通跳纤后恢复
处理人：黄柯富，黄泽鑫，赵勤华，梁勤忠</t>
  </si>
  <si>
    <t>崇左大新县县城纵二路西合隆阅山府小区</t>
  </si>
  <si>
    <t>崇左大新县第二节点机房-OLT001-HW-MA5680T OLTIP=172.27.174.10 0-8-1</t>
  </si>
  <si>
    <t>故障原因:环城05光交-环城03光交在用第39芯不通，跳至第41芯</t>
  </si>
  <si>
    <t>崇左大新县县城环城路前段大新星光扶贫小区</t>
  </si>
  <si>
    <t>崇左大新县第二节点机房-OLT002-HW-MA5800-X17 OLTIP=10.141.40.10 0-1-15</t>
  </si>
  <si>
    <t>故障原因:一级箱法兰头问题</t>
  </si>
  <si>
    <t xml:space="preserve">崇左扶绥县东门镇那江村那江屯
</t>
  </si>
  <si>
    <t>崇左扶绥县东门镇江边基站-OLT001-HW-MA5608T/OLTIP=10.141.4.10  0-1-2</t>
  </si>
  <si>
    <t>江州区壶兴街339号崇左理工学院新宿舍楼</t>
  </si>
  <si>
    <t>崇左江州区理工学院1站-OLT001  172.27.129.10   0/1/1</t>
  </si>
  <si>
    <t>故障原因，卜寨一级出局3.51公里断，请转传输处理， 卜寨基站 老鼠咬尾纤
处理人，王智广，苏天远，覃冬冬，黄勇</t>
  </si>
  <si>
    <t>崇左宁明县峙浪乡峙浪村那支屯</t>
  </si>
  <si>
    <t>崇左宁明县峙浪新机房-OLT001-HW-MA5800-X7 OLTIP=10.141.38.10 0-3-5</t>
  </si>
  <si>
    <t>那支基站至那支96分纤箱光缆断</t>
  </si>
  <si>
    <t>崇左扶绥县柳桥镇柳桥街上屯林场、上屯村卫生室企业宽带</t>
  </si>
  <si>
    <t>崇左扶绥柳桥镇-OLT001-HW-MA5683T OLTIP=172.27.78.10 0-1-0 0-1-1 0-2-2 0-4-7</t>
  </si>
  <si>
    <t>上屯林场至上屯总箱 带通光缆被雨水冲伤</t>
  </si>
  <si>
    <t>崇左扶绥县柳桥镇坡利村坡利屯</t>
  </si>
  <si>
    <t>崇左扶绥县柳桥西长基站-OLT001-HW-MA5800-X17  OLTIP=10.141.1.10  0-1-9</t>
  </si>
  <si>
    <t>坡淡总箱到坡利总箱，1-12芯在用第3芯断于1030米，其它备用芯断于488米，无备用纤芯跳，需要传输修复。
处理人:李旭强，凌玉国，黄斌津
2021/5/5 16:38坡淡总箱～坡利总箱光缆被砍</t>
  </si>
  <si>
    <t>崇左天等县宁干乡台利村那梅屯</t>
  </si>
  <si>
    <t>崇左天等宁干机房-OLT002-HW-MA5680T  OLTIP=172.27.212.10  0-3-7</t>
  </si>
  <si>
    <t>台利基站纤芯断从新熔纤处理恢复。处理人：黄英忠，黄柯富，黄泽鑫。</t>
  </si>
  <si>
    <t>扶绥县中东镇新隆村扶绥中东(那寺屯、那桐屯</t>
  </si>
  <si>
    <r>
      <rPr>
        <sz val="9"/>
        <color rgb="FF000000"/>
        <rFont val="宋体"/>
        <charset val="134"/>
      </rPr>
      <t>崇左扶绥县中东镇新隆基站-OLT001   172.27.216.10   0/0/11</t>
    </r>
    <r>
      <rPr>
        <sz val="9"/>
        <color rgb="FFFF0000"/>
        <rFont val="宋体"/>
        <charset val="134"/>
      </rPr>
      <t>二级箱故障9（7）</t>
    </r>
  </si>
  <si>
    <t>砍树被砍断重新已恢复
处理人：凌玉国，黄斌津，吴泽文，李旭强</t>
  </si>
  <si>
    <t>崇左扶绥县山圩镇昆仑村昆仑屯，昆仑村渠楠屯</t>
  </si>
  <si>
    <t>崇左扶绥山圩镇-OLT001  172.27.59.10   0/2/5，崇左扶绥山圩镇雷卡基站-OLT001  172.27.155.10， 0/2/6   0/2/11  0/2/13</t>
  </si>
  <si>
    <t>昆仑~叫印，接头盒光缆被扯出</t>
  </si>
  <si>
    <t>崇左扶绥县东门镇驮达村驮洋屯</t>
  </si>
  <si>
    <t>崇左扶绥县东门镇江边基站-OLT001-HW-MA5608T OLTIP=10.141.4.10  0-0-6</t>
  </si>
  <si>
    <t xml:space="preserve">2021/5/5 10:05 光缆隐患整治 
2021/5/4 14:24  恢复：0-0-5  
</t>
  </si>
  <si>
    <t>光缆割接</t>
  </si>
  <si>
    <t>崇左天等县驮堪乡启新村常屯</t>
  </si>
  <si>
    <t>崇左天等县驮堪孔民基站-OLT001-HW-MA5608T OLTIP=10.141.0.10 0-0-11 0-0-15</t>
  </si>
  <si>
    <t>故障原因：常屯总箱到曰屯基站接头盒脱落纤芯断重新熔纤恢复。</t>
  </si>
  <si>
    <t>崇左天等县进结镇茴利村茴利屯茴利小学</t>
  </si>
  <si>
    <t>崇左天等县进结基站-OLT001-HW-MA5683T  OLTIP=172.27.35.10  0-5-6</t>
  </si>
  <si>
    <t>茴利基站至进结基站跳纤至第12芯处理恢复。处理人：黄泽鑫黄英忠黄柯富</t>
  </si>
  <si>
    <t>崇左凭祥农科所二期小区</t>
  </si>
  <si>
    <r>
      <rPr>
        <sz val="9"/>
        <color rgb="FF000000"/>
        <rFont val="宋体"/>
        <charset val="134"/>
      </rPr>
      <t xml:space="preserve">崇左凭祥1站-OLT005-HW-5800-X7/OLTIP=10.141.43.10   0-2-5 </t>
    </r>
    <r>
      <rPr>
        <sz val="9"/>
        <color rgb="FFFF0000"/>
        <rFont val="宋体"/>
        <charset val="134"/>
      </rPr>
      <t>弱光</t>
    </r>
  </si>
  <si>
    <t xml:space="preserve">崇左天等县上映乡桃永村庇一屯、伏永屯、旧街屯
</t>
  </si>
  <si>
    <t xml:space="preserve">崇左天等县上映乡1-OLT001-HW-MA5683T/OLTIP=172.27.22.10  0-5-3，0-5-4,0-5-9 </t>
  </si>
  <si>
    <t>光缆被咬，仙人桥基站—桃永一级箱。</t>
  </si>
  <si>
    <t>广西崇左江州区濑湍镇兴隆村板咘</t>
  </si>
  <si>
    <t>崇左江州区濑湍镇六京2站-OLT001   141.91.10   0/1/6</t>
  </si>
  <si>
    <t>直埋被挖断
故障原因，板咘屯一级出局6.46公里断，请转传输处理
处理人，王智广，苏天远，覃冬冬</t>
  </si>
  <si>
    <t>濑湍六京屯</t>
  </si>
  <si>
    <t>崇左江州区濑湍镇-OLT001   172.27.14.10   0/1/0</t>
  </si>
  <si>
    <t>故障原因，六京二站尾纤打折导致掉口，更换尾纤后恢复
处理人，王智广，苏天远，覃冬冬</t>
  </si>
  <si>
    <t xml:space="preserve">崇左扶绥县扶绥昌平乡中心小学企业宽带
</t>
  </si>
  <si>
    <t>崇左扶绥昌平基站-OLT002-HW-MA5683T/OLTIP=172.27.205.10  0-0-6</t>
  </si>
  <si>
    <t xml:space="preserve">2021/5/4 19:52:09
</t>
  </si>
  <si>
    <t>昌平基站到昌平GJ02在用芯断跳备用已恢复
处理人：凌玉国，黄斌津，吴泽文，李旭强</t>
  </si>
  <si>
    <t>崇左扶绥县扶绥昌平恒丰屯</t>
  </si>
  <si>
    <t xml:space="preserve">29
</t>
  </si>
  <si>
    <t>崇左扶绥昌平基站-OLT002-HW-MA5683T/OLTIP=172.27.205.10  0-0-14</t>
  </si>
  <si>
    <t xml:space="preserve">2021/5/4 20:25:09
</t>
  </si>
  <si>
    <t>谭产基站至昌平基站在用第6芯断，重新跳备用第10芯恢复。施工人：李旭强，凌玉国，吴泽文，黄斌津</t>
  </si>
  <si>
    <t>崇左宁明县寨安乡渠围村上围屯</t>
  </si>
  <si>
    <t>崇左宁明县寨安乡-OLT001-HW-MA5683T OLTIP=172.27.92.10 0-3-9</t>
  </si>
  <si>
    <t>故障原因:寨安上围分纤箱至渠围基站出局720米在用纤芯断
处理结果:在用纤芯第9芯跳至第十芯修复
处理人:农明山，李位军，周洁毅</t>
  </si>
  <si>
    <t>广西崇左天等县上映乡桃永村庇一屯，上映伏旧屯</t>
  </si>
  <si>
    <t>崇左天等县上映乡1-OLT001-HW-MA5683T OLTIP=172.27.22.10 0-1-3 0-1-4 0-5-10</t>
  </si>
  <si>
    <t>广西崇左宁明县东安乡洞品村那浦屯</t>
  </si>
  <si>
    <t>崇左宁明县东安乡东安基站1-OLT001  172.27.167.10   0/2/5   0/2/8</t>
  </si>
  <si>
    <t>那浦基站至那浦96分纤箱在用纤芯断，基站跳纤恢复</t>
  </si>
  <si>
    <t>广西崇左宁明县东安乡六审村浦何屯</t>
  </si>
  <si>
    <t xml:space="preserve">崇左宁明县东安乡高头基站-OLT001   172.27.247.10   0/1/5 </t>
  </si>
  <si>
    <t>高头基站至六审基站在用纤芯损耗，跳纤恢复</t>
  </si>
  <si>
    <t>广西崇左龙州县响水镇高峰村驮坛屯</t>
  </si>
  <si>
    <t>崇左龙州响水镇-OLT001  172.27.32.10   0/4/9</t>
  </si>
  <si>
    <t>故障原因：高峰基站PON拉远掉电，传输发电后恢复。</t>
  </si>
  <si>
    <t>设备拉远</t>
  </si>
  <si>
    <t>崇左江州区崇左新和水电生活区</t>
  </si>
  <si>
    <t>崇左江州区中心机房-OLT001-   172.27.0.10    0/2/10</t>
  </si>
  <si>
    <t>下带新和水电生活区是新华01GJ法兰头坏导致，更换后恢复，处理人：王智广，覃冬冬，苏天远</t>
  </si>
  <si>
    <t>崇左扶绥县昌平乡昌平村昌平岜皮屯</t>
  </si>
  <si>
    <t>崇左扶绥县昌平乡-OLT001-HW-MA5683T OLTIP=172.27.79.10  0-0-5</t>
  </si>
  <si>
    <t>故障原因：昌平基站更换尾纤15米方圆已恢复
处理人：凌玉国，黄斌津，吴泽文，李旭强</t>
  </si>
  <si>
    <t>崇左扶绥县渠黎镇渠黎街</t>
  </si>
  <si>
    <t>崇左扶绥渠黎镇-OLT001-HW-MA5683T OLTIP=172.27.28.10 0-1-5</t>
  </si>
  <si>
    <t>新市场1级箱法兰头换
处理过程:更换法兰头恢复
处理人:韦彩广，李红川，马干睿</t>
  </si>
  <si>
    <t>崇左龙州县彬桥乡彬桥街街道内营屯、服务厅、龙州先锋农场</t>
  </si>
  <si>
    <t>崇左龙州县龙州大酒店机房-OLT003-HW-5800-X17 OLTIP=10.141.58.10 0-3-12</t>
  </si>
  <si>
    <t>城北01-0光交法兰盘纤芯断，熔接恢复。处理人：黄建、周星宝、唐廷丰、符技龙</t>
  </si>
  <si>
    <t>崇左龙州县县城自清村科必屯、那兴屯</t>
  </si>
  <si>
    <t>崇左龙州大酒店-OLT002-HW-MA5680T OLTIP=172.27.145.10 0-14-12</t>
  </si>
  <si>
    <t>城北01-1光交法兰盘纤芯断，熔接恢复。处理人：黄建、周星宝、唐廷丰、符技龙</t>
  </si>
  <si>
    <t>崇左大新县县城迎宾大道大新汽车站宿舍、明仕路77号大新人和综合市场、桃城镇北三村岩苗屯头派屯、崇左广西民族师范学院</t>
  </si>
  <si>
    <t>崇左大新中心机房-OLT003-HW-MA5680T OLTIP=172.27.199.10 0-2-6</t>
  </si>
  <si>
    <t>故障原因：总箱至迎宾02GJ在用第4芯跳纤至第7恢复
处理人：许蒙包、黎元洪、林艺强</t>
  </si>
  <si>
    <t>崇左龙州县县城西街39-99号龙州县西街企业宽带</t>
  </si>
  <si>
    <t>崇左龙州1站-OLT002-HW-MA5680T OLTIP=172.27.133.10  0-11-10</t>
  </si>
  <si>
    <t>故障原因，仁义街GJ001至西街96分纤箱，（1－12芯，第6芯断，跳纤至第9芯后恢复，）处理人，周丁建，黄胃，杨升，周为宏</t>
  </si>
  <si>
    <t>大新土产公司小区，大新展鹏公馆</t>
  </si>
  <si>
    <t>崇左大新县中心机房-OLT004-   10.141.67.10   0/2/5</t>
  </si>
  <si>
    <t>2021/5/5 18:35故障地址：大新土产公司小区，大新展鹏公馆。
故障原因：二小GJ 法兰头损耗大，更换法兰头恢复，处理人：黄伊康、何笛照、黄春平。</t>
  </si>
  <si>
    <t>崇左天等县向都镇那坡村亚屯</t>
  </si>
  <si>
    <t>崇左天等宁干机房-OLT002-HW-MA5680T OLTIP=172.27.212.10 0-1-5 0-2-9</t>
  </si>
  <si>
    <t>询问未见反馈</t>
  </si>
  <si>
    <t xml:space="preserve">崇左龙州县龙州黄家屯
</t>
  </si>
  <si>
    <t>崇左龙州1站-OLT002-HW-MA5680T/OLTIP=172.27.133.10  0-12-11</t>
  </si>
  <si>
    <t>故障原因，康平街路口GJ001至旧仁义街 GJ001（1－24芯，第10芯断，跳纤至24芯后恢复），处理人，周丁建，杨升，周为宏，黄胃</t>
  </si>
  <si>
    <t>崇左大新县恩城乡维新村新胜屯</t>
  </si>
  <si>
    <t>崇左大新教礼基站-OLT001-HW-MA5683T OLTIP=172.27.202.10 0-2-6</t>
  </si>
  <si>
    <t>故障原因:教礼基站至新胜基站在用芯损耗过大，在用第6芯跳至第9芯
处理人:黄伊康，何笛照，黄春平</t>
  </si>
  <si>
    <t xml:space="preserve">崇左大新县县城明仕路大新展鹏公馆
</t>
  </si>
  <si>
    <t>崇左大新县中心机房-OLT004-HW-5800-X17/OLTIP= 10.141.67.10  0-7-4</t>
  </si>
  <si>
    <t>故障原因：伦理01GJ尾纤问题，更换后恢复
处理人：许蒙包、黎元洪、林艺强</t>
  </si>
  <si>
    <t>崇左大新县恩城乡陆榜村外琅屯</t>
  </si>
  <si>
    <t>崇左大新恩城乡-OLT001-HW-MA5683T OLTIP=172.27.98.10 0-2-8</t>
  </si>
  <si>
    <t>故障原因：在用纤芯不通，恩城基站至恩城001GJ跳纤恢复。处理人：许蒙包，黎元洪，林艺强，</t>
  </si>
  <si>
    <t xml:space="preserve">崇左大新县五山岜化屯
</t>
  </si>
  <si>
    <t>崇左大新五山基站-OLT001-HW-MA5683T/OLTIP= 172.27.26.10   0-2-6</t>
  </si>
  <si>
    <t>故障原因：一级箱纤芯打折，已更换恢复，处理人：许蒙包，黎元洪，林艺强</t>
  </si>
  <si>
    <t>崇左扶绥县东门镇自尧村、三科屯、咘帽屯、南门屯</t>
  </si>
  <si>
    <t>崇左扶绥县东门镇-OLT001-HW-MA5680T/0-14-4,0-14-5,0-16-14,0-16-15,0-16-6,0-17-0</t>
  </si>
  <si>
    <t>雷允~自尧直埋光缆被挖断</t>
  </si>
  <si>
    <t>崇左大新县县城养利路欧尔曼区域（企业宽带）沿街商铺广西放心粮油商铺</t>
  </si>
  <si>
    <t>崇左大新县第二节点机房-OLT002-HW-MA5800-X17 OLTIP=10.141.40.10  0-2-4</t>
  </si>
  <si>
    <t>故障原因：大新伦那01光交至伦那路96分纤箱在用第三芯不通，跳至第六芯恢复，处理人：许蒙包，林艺强，黎元洪</t>
  </si>
  <si>
    <t>崇左龙州县龙北农场西南分场小区</t>
  </si>
  <si>
    <t>崇左龙州中心机房-OLT002-HW-5800-X17/OLTIP= 10.141.77.10   0-4-1</t>
  </si>
  <si>
    <t>故障原因：大修厂基站至国龙大酒店基站纤芯损耗过大，城北01GJ至国龙大酒店基站改路由跳纤恢复。</t>
  </si>
  <si>
    <t>崇左大新县全茗镇全茗街道南街、全茗伏乔屯、顿周村那孔屯</t>
  </si>
  <si>
    <t>崇左大新县全茗镇-OLT001-HW-MA5683T OLTIP=172.27.55.10 0-4-7</t>
  </si>
  <si>
    <t>故障原因:一级箱尾纤被老鼠咬断
处理人:黄伊康，何笛照，黄春平</t>
  </si>
  <si>
    <t>崇左江州区城区太平路崇左高级中学食堂企业宽带</t>
  </si>
  <si>
    <r>
      <rPr>
        <sz val="9"/>
        <color rgb="FF000000"/>
        <rFont val="宋体"/>
        <charset val="134"/>
      </rPr>
      <t xml:space="preserve">崇左江州区壶关加油站基站-OLT001-HW-MA5683T OLTIP=172.27.93.10  0-4-1 </t>
    </r>
    <r>
      <rPr>
        <sz val="9"/>
        <color rgb="FFFF0000"/>
        <rFont val="宋体"/>
        <charset val="134"/>
      </rPr>
      <t>无法上站，暂时处理不了</t>
    </r>
  </si>
  <si>
    <t>2021/4/11 09:43 这业务光缆在管道内被施工勾断，现在已做好填埋，目前光缆无法确认，可以重新改路由跳纤，但鸿旺批零基站由于房东不让上站，暂时处理不了。2021/4/8 14:30壶关基站OLT1-0/4/1掉口，下带崇左高级中学饭堂宽带，是壶兴街247号LTE到鸿旺批零店LTE光缆断导致。壶兴街247号LTE出局1.06公里处断，备用芯全断，请转传输处理。处理人:冯善斌，黄勇，何培锋
2021/4/11 16:16壶关加油站这个是泓旺批零店基站无法上站，暂时处理不了。</t>
  </si>
  <si>
    <t>崇左扶绥县山圩镇玉柏村大伏屯</t>
  </si>
  <si>
    <r>
      <rPr>
        <sz val="9"/>
        <color rgb="FF000000"/>
        <rFont val="宋体"/>
        <charset val="134"/>
      </rPr>
      <t>崇左扶绥山圩镇雷卡基站-OLT001-HW-MA5800-X7 OLTIP=172.27.155.10 0-1-11</t>
    </r>
    <r>
      <rPr>
        <sz val="9"/>
        <color rgb="FFFF0000"/>
        <rFont val="宋体"/>
        <charset val="134"/>
      </rPr>
      <t>口起弱光</t>
    </r>
  </si>
  <si>
    <t>小伏基站至那派基站在用第5芯断点是3.33公里左右，备用芯断点分别是在3.33公里和2.97公里。无备用纤芯跳，需传输修复
2021/5/6 13:01 1/11起，弱光。2021-5-6 14:31:02  藤国庭已抢修恢复：小扶至那派接头盒纤芯断，小扶基站更换尾纤</t>
  </si>
  <si>
    <t>扶绥中东九和村、那淋屯、潭关屯、渌吝屯、那吝屯</t>
  </si>
  <si>
    <t>崇左扶绥县中东镇基站-OLT002-HW-MA5680T /OLTIP=172.27.215.10    0-1-4,0-1-5,0-1-6,0-4-3</t>
  </si>
  <si>
    <t>岜陈基站至总箱光缆跨路被刮断</t>
  </si>
  <si>
    <t>崇左宁明县亭亮乡渠阳屯、安农村、北宁村孟圩屯</t>
  </si>
  <si>
    <t>崇左宁明县亭亮乡基站1-OLT001-HW-MA5683T  OLTIP=172.27.62.10  0-2-9 0-2-10  0-3-2</t>
  </si>
  <si>
    <t xml:space="preserve"> 2021/5/5 19:05恢复：0/2/14  2021/5/6 15:38 崇左宁明县亭亮乡基站1-OLT001-HW-MA5683T   陈科胜 ：2/9  2/10  2/14 已恢复  3/2弱光  故障原因：渠阳-半边街高速施工挖断，放缆覆盖</t>
  </si>
  <si>
    <t>崇左扶绥县山圩镇那任村定芘屯小区</t>
  </si>
  <si>
    <t>崇左扶绥县山圩镇九塔基站-OLT001-HW-MA5683T  OLTIP=10.141.14.10  0-1-2</t>
  </si>
  <si>
    <t xml:space="preserve">2021/5/6 15:47 山圩定芘屯1级箱至定芘基站跨路被刮
2021/5/5 14:07山圩定芘屯1级箱至定芘基站
测试
（在用第3芯断在238米处）
没有备用芯跳
影响九塔olt001－0/1/2定芘屯掉口
需要传输修复
</t>
  </si>
  <si>
    <t>崇左天等县上映乡平典村豆巴屯、桃永村区马屯、龙茗镇西北村里坭屯、桃永村外品屯</t>
  </si>
  <si>
    <t xml:space="preserve">崇左天等县上映乡上映新乡镇机房-OLT002-HW-MA5800-X17  OLTIP=10.141.98.10  0-1-4 0-1-5 0-1-6 </t>
  </si>
  <si>
    <t>2021/5/4 20:15：恢复：0/1/14   上映～仙人桥，光缆被老鼠咬</t>
  </si>
  <si>
    <t>崇左扶绥县渠黎镇汪庄村汪庄屯</t>
  </si>
  <si>
    <t>崇左扶绥汪庄基站-OLT001-HW-MA5683T OLTIP=172.27.207.10   0-0-1</t>
  </si>
  <si>
    <t>汪庄olt001－0/0/1汪庄村掉口
故障原因:汪庄1站纤芯盘白管打折
处理过程:还原恢复</t>
  </si>
  <si>
    <t>在用纤芯损耗大/打折</t>
  </si>
  <si>
    <t>崇左江州区那隆镇那练村练屯</t>
  </si>
  <si>
    <t>崇左江州区那光基站-OLT001-HW-MA5800-X/OLTIP=172.27.242.10   0-2-8</t>
  </si>
  <si>
    <t>2021/5/6 13:12 那光基站OLT1-0/2/8掉口，下带那隆那练村委宽带，是传输光缆断导致，那练村委一级出局5.10公里处断，请转传输处理。处理人:冯善斌，何培锋，梁东恒 2021/5/6 17:12 谢云积：那光基站尾纤被咬</t>
  </si>
  <si>
    <t>崇左龙州上金乡两岸村小岸屯</t>
  </si>
  <si>
    <t>崇左龙州响水镇-OLT001-HW-MA5683T/OLTIP=172.27.32.10  0-1-7</t>
  </si>
  <si>
    <t>响水基站OLT001-0/1/7小岸屯，故障原因：小岸96分纤箱至两岸基站夸路光缆被车拉断，重新熔接12芯恢复。处理人：黄建、唐廷丰、陆洁伟、符技龙</t>
  </si>
  <si>
    <t>广西崇左龙州县龙州县县城新民</t>
  </si>
  <si>
    <t>崇左龙州县彬桥乡-OLT001- 172.27.85.10   0/0/6</t>
  </si>
  <si>
    <t>崇左龙州县彬桥乡-OLT001-0/0/6掉口，下带新民屯GJ，故障原因：先锋基站至彬桥基站13-24芯盘在用第1芯断，跳至37-48芯盘第12芯后恢复，处理人：黄健，符技龙，唐廷丰，陆杰伟</t>
  </si>
  <si>
    <t>崇左宁明县亭亮乡安农村上渠蓬屯</t>
  </si>
  <si>
    <t>崇左宁明亭亮基站-OLT002-HW-MA5683T/OLTIP=172.27.206.10   0-3-6  0/3/5</t>
  </si>
  <si>
    <t>渠阳-半边街高速施工挖断，放缆覆盖</t>
  </si>
  <si>
    <t>崇左龙州县县城新民村弄吕屯、彬桥乡先锋农场、彬桥橡胶所</t>
  </si>
  <si>
    <t>崇左龙州县彬桥乡-OLT001-HW-MA5683T OLTIP=172.27.85.10  0-0-5</t>
  </si>
  <si>
    <t>崇左龙州县彬桥乡-OLT001-0/0/5掉口，下带弄吕屯96分纤箱1：8，故障原因：先锋基站13-24芯盘在用第3芯断，跳至37-48芯盘第8芯后恢复，处理人：黄健，符技龙，唐廷丰，陆杰伟</t>
  </si>
  <si>
    <t>崇左龙州县县城上龙路龙北农场西南分场小区</t>
  </si>
  <si>
    <r>
      <rPr>
        <sz val="9"/>
        <color rgb="FF000000"/>
        <rFont val="宋体"/>
        <charset val="134"/>
      </rPr>
      <t xml:space="preserve">崇左龙州县龙州大酒店机房-OLT003-HW-5800-X17/ OLTIP=10.141.58.10 0-5-1 </t>
    </r>
    <r>
      <rPr>
        <sz val="9"/>
        <color rgb="FFFF0000"/>
        <rFont val="宋体"/>
        <charset val="134"/>
      </rPr>
      <t>二级箱故障26</t>
    </r>
  </si>
  <si>
    <t>城北01光缆至国龙大酒店基站在用第1盘第12芯损伤，跳纤至第2盘第7芯恢复。处理人：黄建、唐廷丰、陆洁伟、符技龙</t>
  </si>
  <si>
    <t xml:space="preserve">崇左龙州县上金乡两岸村陇噤屯
</t>
  </si>
  <si>
    <t>崇左宁明亭亮乡亭亮陇扣基站-OLT001-HW-MA5800-X7/OLTIP=10.141.51.10   0-1-12</t>
  </si>
  <si>
    <t>崇左宁明亭亮乡亭亮陇扣基站-OLT001-HW-MA5800-X7/OLTIP=10.141.51.10   0-1-12
下带：崇左龙州县上金乡两岸村陇噤屯，故障原因：陇禁48分纤箱至二级箱在用纤芯损伤，跳备用纤芯恢复。处理人：黄建、陆洁伟、唐廷丰、符技龙</t>
  </si>
  <si>
    <t>崇左宁明县县城广西宁明源兴木业有限公司企业</t>
  </si>
  <si>
    <t xml:space="preserve">崇左宁明二节点机房-OLT001-HW-MA5680T/OLTIP=172.27.152.10  0-12-0 </t>
  </si>
  <si>
    <t>宁明源兴木业分纤箱出局130米处被钩机挖断
处理结果:布放12芯光缆80米溶纤处理
处理人:周洁毅，李位军</t>
  </si>
  <si>
    <t>崇左江州区崇左太平雁楼屯</t>
  </si>
  <si>
    <t>崇左江州区理工学院1站-OLT001   172.27.129.10    0/1/4</t>
  </si>
  <si>
    <t xml:space="preserve">2021/5/6 14:05 理工1至理工2在用断纤，跳纤恢复  
2021/5/5 16:34理工1站OLT001－0/1/4掉口，下带雁楼宽带是传输光缆断导致，雁楼一级箱出局14.594公里处断，请转交传输处理，处理人  黄勇  何培锋  冯善斌  梁东恒
</t>
  </si>
  <si>
    <t>崇左宁明县那堪乡驮楼村四川博奥路桥有限公司企业宽带</t>
  </si>
  <si>
    <t>崇左宁明那堪乡驮楼基站-OLT001-HW-MA5683T/OLTIP=172.27.141.10  0-1-4</t>
  </si>
  <si>
    <t>驮楼oLT001/0-1-4下带四川博奥公司企业宽带，驮楼基站至驮楼96分纤箱出局100米处接头盒在用纤芯断，重新熔接后恢复</t>
  </si>
  <si>
    <t>崇左宁明县海渊镇桐骨村弄谷屯</t>
  </si>
  <si>
    <t>崇左宁明海渊基站-OLT002-HW-MA5680T OLTIP=172.27.208.10 0-5-7</t>
  </si>
  <si>
    <t>桐骨-岽灵光路断</t>
  </si>
  <si>
    <t>广西崇左宁明县桐棉乡那却村六客屯</t>
  </si>
  <si>
    <t>崇左宁明桐棉那却基站-MA5800-X7   10.141.47.10  0/1/11</t>
  </si>
  <si>
    <t>那却-念单六留光路被河水冲断</t>
  </si>
  <si>
    <r>
      <rPr>
        <sz val="9"/>
        <color rgb="FF000000"/>
        <rFont val="宋体"/>
        <charset val="134"/>
      </rPr>
      <t xml:space="preserve">崇左凭祥中心机房-OLT001-HW-MA5680T/OLTIP=172.27.5.10  0-3-5  </t>
    </r>
    <r>
      <rPr>
        <sz val="9"/>
        <color rgb="FFFF0000"/>
        <rFont val="宋体"/>
        <charset val="134"/>
      </rPr>
      <t>新南屯一级箱被拆，待重定一个一级箱</t>
    </r>
  </si>
  <si>
    <t xml:space="preserve">2021/5/6 19:57  自动恢复 
2021/5/5 16:47:00  凭祥-抢修-黄祥反馈：新南屯一级箱被拆，法兰盘全部掉出来完了，目前这个一级箱我们不能动了，一动就全部掉口完，只能等明天工程去重新定一个一级箱重新成端后才恢复
</t>
  </si>
  <si>
    <t>崇左宁明那堪乡四寨村那弄屯、坛何屯、那吝村那域屯小区</t>
  </si>
  <si>
    <t>崇左宁明县那堪基站-OLT002-HW-MA5800-X7 OLTIP=172.27.249.10 0-1-4 0-1-5 0-1-6 0-2-8</t>
  </si>
  <si>
    <t>跨路被大车挂断</t>
  </si>
  <si>
    <t xml:space="preserve">崇左宁明县宁明那堪驮皮屯、上根屯、四寨屯
</t>
  </si>
  <si>
    <t>崇左宁明县那堪乡-OLT001-HW-MA5683T/OLTIP=172.27.44.10  0-0-10,0-0-11,0-0-12,0-4-6,0-5-6,0-5-7</t>
  </si>
  <si>
    <t>那堪至那域跨路被大车挂断</t>
  </si>
  <si>
    <t>大新汽修厂安居小区，大新和城绿洲小区，大新坛隆新郡小区</t>
  </si>
  <si>
    <t>崇左大新县中心机房-OLT004-HW-5800-X17 OLTIP=10.141.67.10 0-1-10 0-2-8 0-2-15 0-4-6 0-5-10 崇左大新县中心机房-OLT002-   0/1/0  0/1/1   0/17/1 崇左大新中心机房-OLT003   0/8/3</t>
  </si>
  <si>
    <t>伦理01GJ-实验中学 直埋光缆挖断</t>
  </si>
  <si>
    <t>崇左凭祥市夏石镇那楼村凭祥夏石那楼村新楼屯、旧楼屯</t>
  </si>
  <si>
    <t>崇左凭祥夏石基站-OLT002-HW-MA5680T OLTIP=172.27.195.10 0-5-9</t>
  </si>
  <si>
    <t>凭祥夏石olt002-0/5/9，旧楼屯，一级箱-那谭基站在用纤芯1-12芯第1芯光衰过大重新跳到1-12第6芯后恢复，处理人韦益祥，黄祥，李海宾。</t>
  </si>
  <si>
    <t>崇左凭祥市浦寨镇浦寨天宝大酒店小微宽带</t>
  </si>
  <si>
    <t>崇左凭祥浦寨1站-OLT001-HW-MA5683T OLTIP=172.27.65.10 0-5-6</t>
  </si>
  <si>
    <t>浦寨1站olt001 0/5/6 天宝大酒店收光正常，掉口原因是酒店下店不使用，不开业，酒店纠纷</t>
  </si>
  <si>
    <t xml:space="preserve">崇左凭祥市上石镇浦东村浦东屯小区
</t>
  </si>
  <si>
    <t>崇左凭祥县上石浦东基站-OLT001-HW-MA5800-X7/OLTIP=172.27.109.10   0-1-3</t>
  </si>
  <si>
    <t>凭祥浦东基站olt001-0/1/3，浦东屯，板德一级箱-浦东一级箱在用纤芯1-12第10芯断，重新跳到1-12第5芯后恢复，处理人韦益祥，黄祥，李海宾。</t>
  </si>
  <si>
    <t>崇左江州区江州镇江州街道片区</t>
  </si>
  <si>
    <t>崇左江州区江州1站-OLT001-HW-MA5680T   OLTIP=172.27.40.10   0-7-4</t>
  </si>
  <si>
    <t>江州1站-OLT001-0-7-4
掉口，下带崇左江州区江州镇江州街道宽带是江州1站法兰头坏导致，更换后恢复，处理人：王智广，黄勇，覃冬冬，苏天远</t>
  </si>
  <si>
    <t>崇左宁明县北江乡下间村小满屯</t>
  </si>
  <si>
    <t>崇左宁明北江乡-OLT001-HW-MA5680T OLTIP=172.27.10.10  0-6-2</t>
  </si>
  <si>
    <t>下间基站至小满48分纤箱在用纤芯损耗，基站跳纤恢复，施工人员:农明山，黄俊杰，蒙军</t>
  </si>
  <si>
    <t>崇左宁明县那楠乡平安村谋良屯</t>
  </si>
  <si>
    <t xml:space="preserve">崇左宁明那楠乡那楠19K基站-OLT001-HW-MA5800-X7 OLTIP=10.141.53.10 0/2/1 </t>
  </si>
  <si>
    <t>掉电引起</t>
  </si>
  <si>
    <t>崇左大新县恩城乡爱国村那良屯小区</t>
  </si>
  <si>
    <t>崇左大新中心机房-OLT003-HW-MA5680T  OLTIP=172.27.199.10  0-12-3</t>
  </si>
  <si>
    <t>大新新平01光交至大新四林光交在用第一芯不通，跳至第二芯恢复，处理人：许蒙包，梁宏杰，黎元洪</t>
  </si>
  <si>
    <t>崇左龙州县县城板门村那隆屯、弄止屯、那星屯</t>
  </si>
  <si>
    <t>崇左龙州龙江街传输机房-OLT001-HW-5800-X17  OLTIP=10.141.41.10  0-1-7  0-1-8 0-2-9</t>
  </si>
  <si>
    <t>渠皿96分纤箱至弄止分场96分纤箱，光缆被烧断，布放12芯光缆30米，熔接24芯后恢复，处理人，周丁建，周星宝，黄胃</t>
  </si>
  <si>
    <t>崇左龙州县彬桥乡绕秀村扣克屯</t>
  </si>
  <si>
    <t>崇左龙州县下冻镇下冻新汇聚机房-OLT001-HW-MA5800-X7 OLTIP=10.141.46.10 0/2/3</t>
  </si>
  <si>
    <t>崇左龙州县县城板门村陇力屯、下耶屯</t>
  </si>
  <si>
    <t>崇左龙州1站-OLT002-HW-MA5680T  OLTIP=172.27.133.10   0/8/7   0/8/6</t>
  </si>
  <si>
    <t>2021/5/6 13:22 故障原因，渠皿96分纤箱至弄止分场96分纤箱，光缆被烧断，布放12芯光缆30米，熔接24芯后恢复，处理人，周丁建，周星宝，黄胃
跳纤后恢复</t>
  </si>
  <si>
    <t>崇左龙州县先锋农场龙州弄止分场、先锋农场龙州波银分场</t>
  </si>
  <si>
    <t>崇左龙州中心机房-OLT001-HW-MA5680T OLTIP=172.27.2.10 0/18/5 0/18/6</t>
  </si>
  <si>
    <t>崇左扶绥县东门镇岜羊村扶绥岜羊村、东门镇渠坡村渠坡屯小区、布桥村咘桥屯、扶绥东罗六息屯、岜羊村逐荣屯小区、东罗新芭蕉屯旧芭蕉</t>
  </si>
  <si>
    <t xml:space="preserve">崇左扶绥县岜楼基站-OLT001-HW-MA5683T OLTIP=172.27.190.10  0/0/5 0/0/2  0/0/0 0/0/1 0/1/0 0/1/1 0/1/2 0/1/3 0/2/0 0/2/1 0/2/2 </t>
  </si>
  <si>
    <t xml:space="preserve">2021/5/6 岜羊~逐荣接头盒纤芯损耗大 
2021/5/6 17:36 李诚 0/0/5 0/0/2  0/0/0  0/1/0 0/1/1 0/1/2 0/1/3 0/2/0 0/2/1 0/2/2 
0/1/2 0/1/3 恢复   0/0/1 弱光
</t>
  </si>
  <si>
    <t>崇左扶绥县中东镇九和村那斛屯</t>
  </si>
  <si>
    <t>崇左扶绥县中东镇基站-OLT002-HW-MA5680T  OLTIP=172.27.215.10  0-1-7</t>
  </si>
  <si>
    <t>崇左江州区城区环城东路交叉口翰林华府三期</t>
  </si>
  <si>
    <t>崇左移动综合楼机房-OLT004-HW-MA5800-X17 OLTIP=10.141.26.10 0-12-12</t>
  </si>
  <si>
    <t>移动综合楼OLT第四套12/12掉口，下带翰林华府宽带
故障原因，翰林华府小区GJ01到GJ03在用纤芯断，熔接后恢复
处理人，王智广，苏天远，覃冬冬，黄勇</t>
  </si>
  <si>
    <t>崇左大新龙门乡龙门村弄美屯小区、龙门街2号财政所</t>
  </si>
  <si>
    <t>崇左大新龙门2站-OLT001-HW-MA5683T OLTIP=172.27.84.10  0-5-13</t>
  </si>
  <si>
    <t>待查</t>
  </si>
  <si>
    <t>崇左宁明县县城福仁街宁明榕峰小区</t>
  </si>
  <si>
    <t xml:space="preserve">崇左宁明1站-OLT004-HW-MA5800-X17   10.141.130.10   0-4-5 </t>
  </si>
  <si>
    <t>宁明东麟光交尾纤被老鼠咬断
处理结果:更换尾纤</t>
  </si>
  <si>
    <t>崇左大新县城养利路大新北一区</t>
  </si>
  <si>
    <t>崇左大新县第二节点机房-OLT001-HW-MA5680T OLTIP=172.27.174.10 0-6-4</t>
  </si>
  <si>
    <t>一级箱尾纤被老鼠咬，更换恢复
处理人:何笛照，赵良山，黄春平</t>
  </si>
  <si>
    <t>崇左大新县五山乡五山街街道</t>
  </si>
  <si>
    <t>崇左大新五山基站-OLT001-HW-MA5683T OLTIP=172.27.26.10  0-1-1</t>
  </si>
  <si>
    <t>故障原因：总箱尾纤打折，已处理恢复
处理人：许蒙包、黎元洪、梁宏杰</t>
  </si>
  <si>
    <t>崇左凭祥市市区北大路凭祥北大社区</t>
  </si>
  <si>
    <r>
      <rPr>
        <sz val="9"/>
        <color rgb="FF000000"/>
        <rFont val="宋体"/>
        <charset val="134"/>
      </rPr>
      <t xml:space="preserve">崇左凭祥市第二中心机房-OLT007-HW-MA5800-X17 OLTIP=10.141.136.10 0/2/14 </t>
    </r>
    <r>
      <rPr>
        <sz val="9"/>
        <color rgb="FFFF0000"/>
        <rFont val="宋体"/>
        <charset val="134"/>
      </rPr>
      <t>二级箱故障21</t>
    </r>
  </si>
  <si>
    <t>崇左大新县全茗镇顿周村那上屯</t>
  </si>
  <si>
    <t>崇左大新县全茗基站-OLT002-HW-MA5683T OLTIP=172.27.225.10 0-1-13</t>
  </si>
  <si>
    <t>崇左大新县全茗镇全茗营恩屯、全茗街道、土湖街街道、顿周村全茗那孔屯、那柳屯、那下屯、顿周村教学点(明厨亮灶)(企业宽带)</t>
  </si>
  <si>
    <t>崇左大新县全茗镇-OLT001-HW-MA5683T OLTIP=172.27.55.10 0-1-7 0-5-11 0-5-12</t>
  </si>
  <si>
    <t>影响用户</t>
  </si>
  <si>
    <t>OLT框槽口</t>
  </si>
  <si>
    <t>处理进度/故障原因</t>
  </si>
  <si>
    <t>是否重复故障</t>
  </si>
  <si>
    <t>崇左扶绥县新宁镇塘岸村潭攀屯</t>
  </si>
  <si>
    <t>崇左扶绥龙头乡-OLT001-HW-MA5683T OLTIP=172.27.87.10 0-4-4</t>
  </si>
  <si>
    <t>未恢复</t>
  </si>
  <si>
    <t>2021/5/6 10:17  崇左扶绥龙头乡-OLT001-HW-MA5683T OLTIP=172.27.87.10 0-4-4掉口
故障原因：塘岸村潭攀屯总箱到塘岸基站1--12芯在用第12芯断点102米断备用芯全部断在102米处
无法恢复业务，需要传输修复
处理人：李旭强，黄斌津，吴泽文</t>
  </si>
  <si>
    <t>崇左扶绥县岜盆乡那标村扶绥岜盆坛进屯、扶绥岜盆叫便屯、那坡村扶绥岜盆那坡屯、那标村禄锡屯、那标村渠培屯、那标村扶绥岜盆平赦屯、扶绥岜盆那蓬屯、扶绥岜盆岜陈屯、扶绥岜盆平利屯、岜盆琴那屯、岜盆岜荣屯、那关屯、渠慕屯、那蒙屯、岜盆那朴屯、中铁扶绥县十九局集团第五工程有限公司等</t>
  </si>
  <si>
    <r>
      <rPr>
        <sz val="9"/>
        <color rgb="FF000000"/>
        <rFont val="宋体"/>
        <charset val="134"/>
      </rPr>
      <t xml:space="preserve">崇左扶绥县岜盆乡那坡基站-OLT001-HW-MA5800-X7 OLTIP=172.27.239.10 </t>
    </r>
    <r>
      <rPr>
        <sz val="9"/>
        <color rgb="FFFF0000"/>
        <rFont val="宋体"/>
        <charset val="134"/>
      </rPr>
      <t>1槽板、2槽板、3槽板离线</t>
    </r>
  </si>
  <si>
    <t>崇左扶绥县东罗楞丰屯、扶绥渠黎渠稔屯、吉到村、蕾陇村、联绥村弄勤屯、联绥村渠仔屯、中国十五冶金建设集团有限公司、渠笃屯、渠黎蕾陇小学企业宽带、扶绥福禄农业投资有限公司</t>
  </si>
  <si>
    <t>崇左扶绥县渠黎镇渠仔基站-OLT001-HW-MA5608T  OLTIP=172.27.245.10   0-0-0  0-0-1  0-0-2  0-0-3  0-0-4  0-0-5 0-0-6 0-0-7 0-0-8 0-0-9 0-0-10 0-0-11 0-0-12 0-0-13 0-1-1  0-1-2 0-1-3 0-1-4 0-1-5 0-1-7  0-1-9  0-1-10  0-1-11  0-1-12  0-1-13  0-1-14</t>
  </si>
  <si>
    <t>2021-5-6 10:18:13  扶绥渠黎渠仔OLT板子被盗了</t>
  </si>
  <si>
    <t>崇左龙州县逐卜乡锦阁村板罗屯</t>
  </si>
  <si>
    <t>崇左市龙州县逐卜乡新汇聚机房-OLT001-HW-MA5800-X17 OLTIP=10.141.86.10 0/3/0</t>
  </si>
  <si>
    <t>崇左市龙州县逐卜乡伏陇屯  、下录屯、龙州逐卜板弄屯、冷岜屯、上宙屯、崇德村伏隆屯</t>
  </si>
  <si>
    <t xml:space="preserve">崇左市龙州县逐卜乡新汇聚机房-OLT001-HW-MA5800-X17 
OLTIP=10.141.86.10    0-1-5  0-2-4  0-2-5  0-2-10  0-2-13  0-2-14  0-3-8  </t>
  </si>
  <si>
    <t>崇左龙州县县城自清村新村屯</t>
  </si>
  <si>
    <t>崇左龙州县下冻镇塘巧基站-OLT001-HW-MA5683T   OLTIP=172.27.134.10  0-1-11</t>
  </si>
  <si>
    <t>崇左江州区江州1站-OLT001-HW-MA5680T OLTIP=172.27.40.10 0-8-6</t>
  </si>
  <si>
    <t>崇左江州区太平镇古坡村那岜屯</t>
  </si>
  <si>
    <t>崇左江州区新和兰山基站-OLT001-HW-MA5680T  OLTIP=172.27.125.10   0-1-7   0-3-7</t>
  </si>
  <si>
    <t>崇左宁明县板棍乡上松村那角屯</t>
  </si>
  <si>
    <t>崇左宁明县板棍乡基站-OLT001-HW-MA5683  OLTIP=172.27.97.10   0-3-2</t>
  </si>
  <si>
    <t>广西崇左龙州县龙州县县城龙夏路2号南百生活小区</t>
  </si>
  <si>
    <t>崇左龙州移动办公楼机房-OLT002-HW-5800-X17     OLTIP=10.141.59.10     0-2-15</t>
  </si>
  <si>
    <t>崇左江州区江州镇那么村那宽屯</t>
  </si>
  <si>
    <t>崇左江州区板崇基站-OLT001-HW-MA5683T  OLTIP=172.27.171.10  0-1-5</t>
  </si>
  <si>
    <t>崇左凭祥市南山村板价屯、南山村板山屯</t>
  </si>
  <si>
    <t>崇左凭祥市中心机房-OLT002-HW-MA5680T OLTIP=172.27.178.10 0-5-1</t>
  </si>
  <si>
    <t>崇左扶绥县渠旧镇崇边村坡弄屯</t>
  </si>
  <si>
    <t>崇左扶绥县渠旧镇渠旧新乡镇机房-OLT001-HW-MA5800-X17 OLTIP=10.141.114.10 0-5-6</t>
  </si>
  <si>
    <t>广西崇左扶绥县中东镇九和村渌吝屯</t>
  </si>
  <si>
    <t>崇左扶绥县中东镇基站-OLT002-  172.27.215.10   0/1/15   0/4/3</t>
  </si>
  <si>
    <t>扶绥南密开发区，扶绥祥和新城小区，扶绥大景城小区</t>
  </si>
  <si>
    <t>崇左扶绥宏源大景城机房-OLT003-  10.141.34.10  0/3/12  （0/4/0~0/4/8）0/4/15      0/5/2  0/5/3   0/5/5    0/5/6  0/8/4  0/8/5  0/8/1  0/8/12 0/8/13   崇左扶绥宏源大景城机房-OLT002  172.27.175.10  0/2/6   0/12/3  0/16/7 崇左扶绥宏源大景城机房-OLT004   0/4/0  0/4/1 0/4/3 0/4/4  0/4/5  0/4/11</t>
  </si>
  <si>
    <t>广西崇左龙州县龙州县县城城北路龙胤雅苑小区</t>
  </si>
  <si>
    <r>
      <rPr>
        <sz val="9"/>
        <color rgb="FF000000"/>
        <rFont val="宋体"/>
        <charset val="134"/>
      </rPr>
      <t xml:space="preserve">崇左龙州中心机房-OLT002  10.184.241.132  0-2-3 </t>
    </r>
    <r>
      <rPr>
        <sz val="9"/>
        <color rgb="FFFF0000"/>
        <rFont val="宋体"/>
        <charset val="134"/>
      </rPr>
      <t>二级箱故障10</t>
    </r>
  </si>
  <si>
    <t>崇左扶绥县岜盆乡芭盆街岜盆中心小学新校区</t>
  </si>
  <si>
    <t>崇左扶绥县岜盆基站-OLT002-HW-MA5683T OLTIP=172.27.213.10 0-1-15</t>
  </si>
  <si>
    <t>崇左扶绥县扶绥中东旧县村</t>
  </si>
  <si>
    <t xml:space="preserve">崇左扶绥中东镇基站-OLT001-HW-MA5683T   172.27.60.10  0-5-0 0-5-2 </t>
  </si>
  <si>
    <t>崇左大新县硕龙镇岩应村</t>
  </si>
  <si>
    <t xml:space="preserve">崇左大新县硕龙镇岩应基站-OLT001-HW-MA5683T   172.27.140.10 0-1-6 </t>
  </si>
  <si>
    <t>通知时间</t>
  </si>
  <si>
    <t>时长</t>
  </si>
  <si>
    <t>故障段落（段落名称）</t>
  </si>
  <si>
    <t>不可删除</t>
  </si>
  <si>
    <t>崇左天等县向都真中和村坡州屯</t>
  </si>
  <si>
    <t>崇左天等向都镇-OLT001-HW-MA5683T OLTIP=172.27.53.10   0-0-11</t>
  </si>
  <si>
    <t>0-5-5恢复</t>
  </si>
  <si>
    <t>崇左龙州县逐卜乡崇德村陇关屯</t>
  </si>
  <si>
    <t>崇左市龙州县逐卜乡新汇聚机房-OLT001-HW-MA5800-X17/ 10.141.86.10 ,0-4-0</t>
  </si>
  <si>
    <t>2021/4/30 17:24  0-1-5,0-2-13,0-2-14,0-3-8 恢复了</t>
  </si>
  <si>
    <t xml:space="preserve">崇左扶绥县渠旧镇崇边村叫东屯
</t>
  </si>
  <si>
    <t>崇左扶绥县渠旧镇渠旧新乡镇机房-OLT001-HW-MA5800-X17 /10.141.114.10  0-1-2</t>
  </si>
  <si>
    <t>岜美基站至叫东屯1级箱测试（在用第1芯断在385米处）备用芯也断在该位置没有备用芯跳，影响渠旧新乡镇机房olt001－0/1/2叫东屯掉口
需要传输修复</t>
  </si>
  <si>
    <t>崇左龙州县上金乡联江村板寿屯</t>
  </si>
  <si>
    <t>崇左龙州上金乡-OLT001-HW-MA5683T  OLTIP=172.27.94.10  0-4-5</t>
  </si>
  <si>
    <t>2021/5/1 13:15 联甲基站至联江小学教学点在用纤芯7芯出局409米断，备用纤芯也是同一个断点，没备用纤芯跳纤，请转传输处理，跟进人：周星宝.唐廷丰.农文君</t>
  </si>
  <si>
    <t>崇左扶绥县东门镇驮达村那荒屯</t>
  </si>
  <si>
    <t>崇左扶绥县东门镇江边基站-OLT001-HW-MA5608T   OLTIP=10.141.4.10   0-0-12</t>
  </si>
  <si>
    <t>2021/5/5 12:47:00驮洋基站至那荒基站测试
（在用第15芯断3公里处，备用芯也断在该位置）
影响江边olt001－0/0/12那荒屯
需要传输修复</t>
  </si>
  <si>
    <t>崇左扶绥县龙头乡腾广村那标屯</t>
  </si>
  <si>
    <r>
      <rPr>
        <sz val="9"/>
        <color rgb="FF000000"/>
        <rFont val="宋体"/>
        <charset val="134"/>
      </rPr>
      <t>崇左扶绥县那标基站-OLT001-HW-MA5800-X7 /172.27.228.10  0-2-1</t>
    </r>
    <r>
      <rPr>
        <sz val="9"/>
        <color rgb="FFFF0000"/>
        <rFont val="宋体"/>
        <charset val="134"/>
      </rPr>
      <t>没起</t>
    </r>
  </si>
  <si>
    <t>0-1-0，0-1-2,0-1-3,0-1-4,0-1-5,0-1-6,0-1-7,0-1-9,0-1-11,0-1-14,0-1-15 已恢复 2021/5/4 19:39：0-1-1恢复</t>
  </si>
  <si>
    <t>崇左扶绥县柳桥镇西长村吉安屯</t>
  </si>
  <si>
    <t>崇左扶绥县柳桥西长基站-OLT001-HW-MA5800-X17  OLTIP=10.141.1.10  0-2-3</t>
  </si>
  <si>
    <t xml:space="preserve">2021/5/5 12:30 柳桥镇吉安屯1级箱至西长林场1级箱测试
（在用第1芯断在1.169公里处）
备用芯断在128米处
影响西长olt001－0/2/3吉安屯掉口
需要传输修复
</t>
  </si>
  <si>
    <t>崇左大新雷平镇三伦村新品屯</t>
  </si>
  <si>
    <t>崇左大新县雷平镇基站-OLT001-HW-MA5680T OLTIP=172.27.8.10 0-15-13</t>
  </si>
  <si>
    <t>崇左天等县小山乡小山村必屯</t>
  </si>
  <si>
    <t>崇左天等县小山乡街二队北街39号基站-OLT001-HW-MA5680T   OLTIP=172.27.192.10   0-3-5</t>
  </si>
  <si>
    <t>2021/5/4 12:05小山39号基站OLT1套0/3/5掉口，下带小山必屯宽带。必屯总箱至龙念基站主纤蕊出局1.59公里断点，备用蕊无纤蕊可用。请转传输处理。</t>
  </si>
  <si>
    <t>崇左扶绥县中东镇新灵村那造屯、下灵屯</t>
  </si>
  <si>
    <t>崇左扶绥县中东镇新灵基站-OLT001-HW-MA5608T OLTIP=10.141.3.10 0-0-2</t>
  </si>
  <si>
    <t>崇左市宁明县桐棉镇那梨村那驮屯，广西崇左宁明县桐棉乡开发区</t>
  </si>
  <si>
    <t>崇左宁明县桐棉乡那驮基站-OLT001-  172.27.161.10   0/0/12  0/0/13</t>
  </si>
  <si>
    <t>崇左宁明县那堪乡垌中村其光屯</t>
  </si>
  <si>
    <t>崇左宁明县那楠乡新机房-OLT001-HW-MA5800-X17  OLTIP=10.141.37.10  0-3-9</t>
  </si>
  <si>
    <t>崇左宁明县那堪乡那街村那堪屯</t>
  </si>
  <si>
    <t>崇左宁明县那堪基站-OLT002-HW-MA5800-X7 OLTIP=172.27.249.10 0-1-8 0-1-9 0-2-13</t>
  </si>
  <si>
    <t>崇左宁明县那楠乡古优村古优村一带民房</t>
  </si>
  <si>
    <t>崇左宁明那楠乡那楠19K基站-OLT001-HW-MA5800-X7 OLTIP=10.141.53.10   0-1-5</t>
  </si>
  <si>
    <t>2021/5/6 12:29 宁明-周洁毅：宁明那楠19K基站至古优基站出局9公里断落，转传输一下</t>
  </si>
  <si>
    <t>广西崇左宁明县桐棉乡那却村那市屯</t>
  </si>
  <si>
    <t>崇左宁明桐棉那却基站-MA5800-X7  10.141.47.10   0/1/0</t>
  </si>
  <si>
    <t>崇左凭祥市区南大路板南村板南屯小区、宝鼎名邸小区</t>
  </si>
  <si>
    <r>
      <rPr>
        <sz val="9"/>
        <color rgb="FF000000"/>
        <rFont val="宋体"/>
        <charset val="134"/>
      </rPr>
      <t xml:space="preserve">崇左凭祥市中心机房-OLT002-HW-MA5680T OLTIP=172.27.178.10 0-11-12 </t>
    </r>
    <r>
      <rPr>
        <sz val="9"/>
        <color rgb="FFFF0000"/>
        <rFont val="宋体"/>
        <charset val="134"/>
      </rPr>
      <t>新南屯一级箱被拆，待重新定一个一级箱</t>
    </r>
  </si>
  <si>
    <t>2021/5/5 16:47:00  凭祥-抢修-黄祥反馈：新南屯一级箱被拆，法兰盘全部掉出来完了，目前这个一级箱我们不能动了，一动就全部掉口完，只能等明天工程去重新定一个一级箱重新成端后才恢复</t>
  </si>
  <si>
    <t>扶绥柳桥岜仰屯</t>
  </si>
  <si>
    <t>崇左扶绥柳桥镇-OLT001-HW-MA5683T/OLTIP=172.27.78.10    0-3-12，0-3-13,0-3-14</t>
  </si>
  <si>
    <t>县份</t>
  </si>
  <si>
    <t>崇左宁明县海渊镇三台村那咘屯、那赵屯</t>
  </si>
  <si>
    <r>
      <rPr>
        <sz val="9"/>
        <color rgb="FF000000"/>
        <rFont val="宋体"/>
        <charset val="134"/>
      </rPr>
      <t>崇左宁明海渊基站-OLT002-HW-MA5680T  172.27.208.10  0-4-8</t>
    </r>
    <r>
      <rPr>
        <sz val="9"/>
        <color rgb="FFFF0000"/>
        <rFont val="宋体"/>
        <charset val="134"/>
      </rPr>
      <t>弱光</t>
    </r>
    <r>
      <rPr>
        <sz val="9"/>
        <color rgb="FF000000"/>
        <rFont val="宋体"/>
        <charset val="134"/>
      </rPr>
      <t>，0-4-9</t>
    </r>
    <r>
      <rPr>
        <sz val="9"/>
        <color rgb="FFFF0000"/>
        <rFont val="宋体"/>
        <charset val="134"/>
      </rPr>
      <t>弱光正在迁改</t>
    </r>
  </si>
  <si>
    <t>19日恢复0-2-13，0-3-2，0-3-3，0-3-4，0-3-5，0-3-6，0-3-11，0-3-12，0-3-13，0-3-14，0-4-1，0-4-4，0-4-7，0-5-8，0-5-13，0-6-0，0-6-15，0-7-2，0-7-3，0-7-4
2021/4/21 14:30 陈科胜：那赵、那支、双棒要迁改
2021/4/26 09:23 陈科胜 ：宁明那赵、那支正在迁改</t>
  </si>
  <si>
    <t>崇左大新县硕龙镇义县村硕龙榜屯</t>
  </si>
  <si>
    <r>
      <rPr>
        <sz val="9"/>
        <color rgb="FF000000"/>
        <rFont val="宋体"/>
        <charset val="134"/>
      </rPr>
      <t xml:space="preserve">崇左大新县硕龙镇-OLT001-HW-MA5683T OLTIP=172.27.39.10   0-1-3 </t>
    </r>
    <r>
      <rPr>
        <sz val="9"/>
        <color rgb="FFFF0000"/>
        <rFont val="宋体"/>
        <charset val="134"/>
      </rPr>
      <t>弱光</t>
    </r>
    <r>
      <rPr>
        <sz val="9"/>
        <color rgb="FF000000"/>
        <rFont val="宋体"/>
        <charset val="134"/>
      </rPr>
      <t xml:space="preserve"> </t>
    </r>
  </si>
  <si>
    <t>崇左大新县榄圩乡叫招屯</t>
  </si>
  <si>
    <r>
      <rPr>
        <sz val="9"/>
        <color rgb="FF000000"/>
        <rFont val="宋体"/>
        <charset val="134"/>
      </rPr>
      <t>崇左大新县榄圩乡-OLT001-HW-MA5683T OLTIP=172.27.34.10 0/1/9</t>
    </r>
    <r>
      <rPr>
        <sz val="9"/>
        <color rgb="FFFF0000"/>
        <rFont val="宋体"/>
        <charset val="134"/>
      </rPr>
      <t>弱光</t>
    </r>
  </si>
  <si>
    <t>待查2021/4/22 15:22 已恢复：1/1、 2/0、 2/1、 3/7、4/4
口起，弱光：1/9</t>
  </si>
  <si>
    <t>崇左宁明县宁明板棍那罗屯</t>
  </si>
  <si>
    <r>
      <rPr>
        <sz val="9"/>
        <color rgb="FF000000"/>
        <rFont val="宋体"/>
        <charset val="134"/>
      </rPr>
      <t xml:space="preserve">崇左宁明县桐棉镇那卜基站-OLT001-HW-MA5800-X7 OLTIP=172.27.246.10  0/1/5 </t>
    </r>
    <r>
      <rPr>
        <sz val="9"/>
        <color rgb="FFFF0000"/>
        <rFont val="宋体"/>
        <charset val="134"/>
      </rPr>
      <t>弱光，待迁改</t>
    </r>
  </si>
  <si>
    <t>待查2021年4月24日9:00家宽农明山反馈：那罗那里昨天就是传输基站光缆问题造成掉口的啊，也是传输处理恢复的啊  
2021/4/24 19:40 已安排待测试处理
2021/4/26 09:25 宁明-陈科胜：待迁改</t>
  </si>
  <si>
    <t>待查2021/4/25 20:51 崇左龙州水口镇-OLT001-HW-MA5683T  OLTIP=172.27.31.10     0-0-4  0-1-2  0-2-4  0-2-5  0-3-7  0-3-15   0-4-2  0-4-10   0-5-2 恢复     崇左龙州水口镇-OLT002-HW-MA5800-X7   OLTIP=10.141.73.10  0-2-7  0-2-15   0-3-2  0-3-5  0-3-7恢复
2021/4/25 18:30 黄文蔚：现场光缆火烧中断比较多，恢复时间比较慢。已加快处理</t>
  </si>
  <si>
    <t>崇左宁明县那楠乡岽力村宁明岽力村</t>
  </si>
  <si>
    <r>
      <rPr>
        <sz val="9"/>
        <color rgb="FF000000"/>
        <rFont val="宋体"/>
        <charset val="134"/>
      </rPr>
      <t xml:space="preserve">崇左宁明县那楠乡-OLT001-HW-MA5683T OLTIP=172.27.63.10   0-1-2  </t>
    </r>
    <r>
      <rPr>
        <sz val="9"/>
        <color rgb="FFFF0000"/>
        <rFont val="宋体"/>
        <charset val="134"/>
      </rPr>
      <t>弱光</t>
    </r>
  </si>
  <si>
    <t>2021/4/26 14:03  0/0/2，  0/4/5恢复了   0-1-2  弱光 传输反馈一级收光正常。已转家宽跟进处理。</t>
  </si>
  <si>
    <t>崇左大新县大新下雷陇得屯</t>
  </si>
  <si>
    <r>
      <rPr>
        <sz val="9"/>
        <color rgb="FF000000"/>
        <rFont val="宋体"/>
        <charset val="134"/>
      </rPr>
      <t xml:space="preserve">崇左大新县下雷镇-OLT001-HW-MA5680T,OLTIP=172.27.9.10/0-3-0 </t>
    </r>
    <r>
      <rPr>
        <sz val="9"/>
        <color rgb="FFFF0000"/>
        <rFont val="宋体"/>
        <charset val="134"/>
      </rPr>
      <t>弱光</t>
    </r>
  </si>
  <si>
    <t>雨停再去爬山做割接，旧缆损耗太大</t>
  </si>
  <si>
    <t>崇左宁明县东安乡双棒村捧甘屯</t>
  </si>
  <si>
    <r>
      <rPr>
        <sz val="9"/>
        <color rgb="FF000000"/>
        <rFont val="宋体"/>
        <charset val="134"/>
      </rPr>
      <t xml:space="preserve">崇左宁明县东安乡东安基站1-OLT001-HW-MA5683T OLTIP=172.27.167.10   0-1-12 </t>
    </r>
    <r>
      <rPr>
        <sz val="9"/>
        <color rgb="FFFF0000"/>
        <rFont val="宋体"/>
        <charset val="134"/>
      </rPr>
      <t>弱光</t>
    </r>
  </si>
  <si>
    <t>2021/4/29 18:57： 0-1-13 0-1-11收光正常</t>
  </si>
  <si>
    <t>崇左扶绥县渠黎镇联绥村弄勤屯</t>
  </si>
  <si>
    <r>
      <rPr>
        <sz val="9"/>
        <color rgb="FF000000"/>
        <rFont val="宋体"/>
        <charset val="134"/>
      </rPr>
      <t xml:space="preserve">崇左扶绥县渠黎镇渠仔基站-OLT001-HW-MA5608T/172.27.245.10     0-0-7 </t>
    </r>
    <r>
      <rPr>
        <sz val="9"/>
        <color rgb="FFFF0000"/>
        <rFont val="宋体"/>
        <charset val="134"/>
      </rPr>
      <t>弱光</t>
    </r>
  </si>
  <si>
    <t>OLT板被盗，0-0-8,0-0-9,0-0-11,0-0-12,0-0-13,0-1-1,0-1-2,0-1-3,0-1-4,0-1-5,0-1-7,0-1-9,0-1-10,0-1-11,0-1-12,0-1-13,0-1-14已恢复</t>
  </si>
  <si>
    <t>崇左扶绥县东罗镇都充村那辣屯</t>
  </si>
  <si>
    <r>
      <rPr>
        <sz val="9"/>
        <color rgb="FF000000"/>
        <rFont val="宋体"/>
        <charset val="134"/>
      </rPr>
      <t xml:space="preserve">崇左市扶绥县东罗基站-OLT001-HW-MA5680T OLTIP=172.27.181.10  </t>
    </r>
    <r>
      <rPr>
        <sz val="9"/>
        <color rgb="FFFF0000"/>
        <rFont val="宋体"/>
        <charset val="134"/>
      </rPr>
      <t xml:space="preserve"> </t>
    </r>
    <r>
      <rPr>
        <sz val="9"/>
        <color rgb="FF000000"/>
        <rFont val="宋体"/>
        <charset val="134"/>
      </rPr>
      <t>0-3-3</t>
    </r>
    <r>
      <rPr>
        <sz val="9"/>
        <color rgb="FFFF0000"/>
        <rFont val="宋体"/>
        <charset val="134"/>
      </rPr>
      <t>弱光</t>
    </r>
  </si>
  <si>
    <t>0-2-1，0-2-4，0-3-5，0-6-1，0-8-7，0-13-8，0-14-2 已恢复  2021/5/4 17:07：0-4-4 0-5-3 0-6-0 0-12-0 0-12-1 0-13-15恢复</t>
  </si>
  <si>
    <t>崇左扶绥县东门镇东罗六息屯</t>
  </si>
  <si>
    <r>
      <rPr>
        <sz val="9"/>
        <color rgb="FF000000"/>
        <rFont val="宋体"/>
        <charset val="134"/>
      </rPr>
      <t xml:space="preserve">崇左扶绥县岜楼基站-OLT001-HW-MA5683T  OLTIP=172.27.190.10    0/1/3 </t>
    </r>
    <r>
      <rPr>
        <sz val="9"/>
        <color rgb="FFFF0000"/>
        <rFont val="宋体"/>
        <charset val="134"/>
      </rPr>
      <t>弱光</t>
    </r>
    <r>
      <rPr>
        <sz val="9"/>
        <color rgb="FF000000"/>
        <rFont val="宋体"/>
        <charset val="134"/>
      </rPr>
      <t xml:space="preserve">      </t>
    </r>
  </si>
  <si>
    <t xml:space="preserve">  2021-5-4 17:57:53：村民砍树刮断光缆。已抢修恢复0-0-0  0-0-1  0-0-5  0-1-0   0-1-2   0-2-0 0-2-1       2021/5/5 19:02恢复：0/0/2  0/1/3 0/2/2
2021/5/5 19:10  查光  岜楼olt  0/0/2  0/1/1    0/2/2恢复了，0/1/3 弱光</t>
  </si>
  <si>
    <t>小伏基站至那派基站在用第5芯断点是3.33公里左右，备用芯断点分别是在3.33公里和2.97公里。无备用纤芯跳，需传输修复
2021/5/6 13:01 1/11起，弱光。</t>
  </si>
  <si>
    <t>崇左宁明县亭亮乡渠阳屯</t>
  </si>
  <si>
    <r>
      <rPr>
        <sz val="9"/>
        <color rgb="FF000000"/>
        <rFont val="宋体"/>
        <charset val="134"/>
      </rPr>
      <t xml:space="preserve">崇左宁明县亭亮乡基站1-OLT001-HW-MA5683T  OLTIP=172.27.62.10  0-3-2 </t>
    </r>
    <r>
      <rPr>
        <sz val="9"/>
        <color rgb="FFFF0000"/>
        <rFont val="宋体"/>
        <charset val="134"/>
      </rPr>
      <t>弱光</t>
    </r>
  </si>
  <si>
    <t>2021/5/6 15:38 崇左宁明县亭亮乡基站1-OLT001-HW-MA5683T   陈科胜 ：2/9  2/10  2/14 已恢复  3/2弱光  故障原因：渠阳-半边街高速施工挖断，放缆覆盖</t>
  </si>
  <si>
    <t>崇左扶绥县东门镇岜羊村、县城文秀路35号扶绥秀湖小区</t>
  </si>
  <si>
    <r>
      <rPr>
        <sz val="9"/>
        <color rgb="FF000000"/>
        <rFont val="宋体"/>
        <charset val="134"/>
      </rPr>
      <t xml:space="preserve">崇左扶绥县岜楼基站-OLT001-HW-MA5683T OLTIP=172.27.190.10 0-0-1 </t>
    </r>
    <r>
      <rPr>
        <sz val="9"/>
        <color rgb="FFFF0000"/>
        <rFont val="宋体"/>
        <charset val="134"/>
      </rPr>
      <t>弱光</t>
    </r>
  </si>
  <si>
    <t>2021/5/6 岜羊~逐荣接头盒纤芯损耗大 
2021/5/6 17:36 李诚 0/0/5 0/0/2  0/0/0  0/1/0 0/1/1 0/1/2 0/1/3 0/2/0 0/2/1 0/2/2 
0/1/2 0/1/3 恢复   0/0/1 弱光</t>
  </si>
</sst>
</file>

<file path=xl/styles.xml><?xml version="1.0" encoding="utf-8"?>
<styleSheet xmlns="http://schemas.openxmlformats.org/spreadsheetml/2006/main">
  <numFmts count="5">
    <numFmt numFmtId="43" formatCode="_ * #,##0.00_ ;_ * \-#,##0.00_ ;_ * &quot;-&quot;??_ ;_ @_ "/>
    <numFmt numFmtId="42" formatCode="_ &quot;￥&quot;* #,##0_ ;_ &quot;￥&quot;* \-#,##0_ ;_ &quot;￥&quot;* &quot;-&quot;_ ;_ @_ "/>
    <numFmt numFmtId="41" formatCode="_ * #,##0_ ;_ * \-#,##0_ ;_ * &quot;-&quot;_ ;_ @_ "/>
    <numFmt numFmtId="44" formatCode="_ &quot;￥&quot;* #,##0.00_ ;_ &quot;￥&quot;* \-#,##0.00_ ;_ &quot;￥&quot;* &quot;-&quot;??_ ;_ @_ "/>
    <numFmt numFmtId="176" formatCode="0.00_);[Red]\(0.00\)"/>
  </numFmts>
  <fonts count="43">
    <font>
      <sz val="11"/>
      <color theme="1"/>
      <name val="宋体"/>
      <charset val="134"/>
      <scheme val="minor"/>
    </font>
    <font>
      <sz val="9"/>
      <color theme="1"/>
      <name val="宋体"/>
      <charset val="134"/>
      <scheme val="minor"/>
    </font>
    <font>
      <sz val="9"/>
      <color rgb="FF000000"/>
      <name val="宋体"/>
      <charset val="134"/>
      <scheme val="minor"/>
    </font>
    <font>
      <sz val="9"/>
      <color rgb="FF000000"/>
      <name val="宋体"/>
      <charset val="134"/>
    </font>
    <font>
      <sz val="9"/>
      <color theme="1"/>
      <name val="宋体"/>
      <charset val="134"/>
    </font>
    <font>
      <b/>
      <sz val="9"/>
      <color theme="1"/>
      <name val="宋体"/>
      <charset val="134"/>
      <scheme val="minor"/>
    </font>
    <font>
      <b/>
      <sz val="9"/>
      <name val="宋体"/>
      <charset val="134"/>
      <scheme val="minor"/>
    </font>
    <font>
      <sz val="9"/>
      <color rgb="FFFF0000"/>
      <name val="宋体"/>
      <charset val="134"/>
      <scheme val="minor"/>
    </font>
    <font>
      <sz val="9"/>
      <color rgb="FFFF0000"/>
      <name val="宋体"/>
      <charset val="134"/>
    </font>
    <font>
      <b/>
      <sz val="9"/>
      <color rgb="FF000000"/>
      <name val="宋体"/>
      <charset val="134"/>
      <scheme val="minor"/>
    </font>
    <font>
      <sz val="12"/>
      <name val="宋体"/>
      <charset val="134"/>
    </font>
    <font>
      <b/>
      <sz val="12"/>
      <name val="宋体"/>
      <charset val="134"/>
    </font>
    <font>
      <sz val="12"/>
      <color rgb="FFFF0000"/>
      <name val="宋体"/>
      <charset val="134"/>
    </font>
    <font>
      <b/>
      <sz val="11"/>
      <color theme="1"/>
      <name val="宋体"/>
      <charset val="134"/>
      <scheme val="minor"/>
    </font>
    <font>
      <sz val="9"/>
      <color rgb="FFFF0000"/>
      <name val="等线"/>
      <charset val="134"/>
    </font>
    <font>
      <sz val="10"/>
      <name val="等线"/>
      <charset val="134"/>
    </font>
    <font>
      <sz val="11"/>
      <color indexed="8"/>
      <name val="等线"/>
      <charset val="134"/>
    </font>
    <font>
      <b/>
      <u/>
      <sz val="16"/>
      <name val="宋体"/>
      <charset val="134"/>
    </font>
    <font>
      <sz val="12"/>
      <name val="黑体"/>
      <charset val="134"/>
    </font>
    <font>
      <b/>
      <sz val="16"/>
      <name val="宋体"/>
      <charset val="134"/>
    </font>
    <font>
      <sz val="12"/>
      <color theme="1"/>
      <name val="宋体"/>
      <charset val="134"/>
    </font>
    <font>
      <sz val="11"/>
      <color rgb="FFFF0000"/>
      <name val="等线"/>
      <charset val="134"/>
    </font>
    <font>
      <sz val="11"/>
      <name val="宋体"/>
      <charset val="134"/>
      <scheme val="minor"/>
    </font>
    <font>
      <b/>
      <sz val="11"/>
      <name val="宋体"/>
      <charset val="134"/>
      <scheme val="minor"/>
    </font>
    <font>
      <sz val="11"/>
      <color rgb="FF3F3F76"/>
      <name val="宋体"/>
      <charset val="0"/>
      <scheme val="minor"/>
    </font>
    <font>
      <b/>
      <sz val="11"/>
      <color theme="3"/>
      <name val="宋体"/>
      <charset val="134"/>
      <scheme val="minor"/>
    </font>
    <font>
      <b/>
      <sz val="11"/>
      <color rgb="FF3F3F3F"/>
      <name val="宋体"/>
      <charset val="0"/>
      <scheme val="minor"/>
    </font>
    <font>
      <sz val="11"/>
      <color theme="0"/>
      <name val="宋体"/>
      <charset val="0"/>
      <scheme val="minor"/>
    </font>
    <font>
      <sz val="11"/>
      <color rgb="FFFF0000"/>
      <name val="宋体"/>
      <charset val="0"/>
      <scheme val="minor"/>
    </font>
    <font>
      <sz val="11"/>
      <color theme="1"/>
      <name val="宋体"/>
      <charset val="0"/>
      <scheme val="minor"/>
    </font>
    <font>
      <sz val="11"/>
      <color rgb="FF9C6500"/>
      <name val="宋体"/>
      <charset val="0"/>
      <scheme val="minor"/>
    </font>
    <font>
      <b/>
      <sz val="11"/>
      <color theme="1"/>
      <name val="宋体"/>
      <charset val="0"/>
      <scheme val="minor"/>
    </font>
    <font>
      <sz val="11"/>
      <color rgb="FF9C0006"/>
      <name val="宋体"/>
      <charset val="0"/>
      <scheme val="minor"/>
    </font>
    <font>
      <u/>
      <sz val="11"/>
      <color rgb="FF0000FF"/>
      <name val="宋体"/>
      <charset val="0"/>
      <scheme val="minor"/>
    </font>
    <font>
      <u/>
      <sz val="11"/>
      <color rgb="FF800080"/>
      <name val="宋体"/>
      <charset val="0"/>
      <scheme val="minor"/>
    </font>
    <font>
      <b/>
      <sz val="11"/>
      <color rgb="FFFA7D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sz val="11"/>
      <color rgb="FF006100"/>
      <name val="宋体"/>
      <charset val="0"/>
      <scheme val="minor"/>
    </font>
    <font>
      <b/>
      <sz val="11"/>
      <color rgb="FFFFFFFF"/>
      <name val="宋体"/>
      <charset val="0"/>
      <scheme val="minor"/>
    </font>
    <font>
      <sz val="11"/>
      <color rgb="FFFA7D00"/>
      <name val="宋体"/>
      <charset val="0"/>
      <scheme val="minor"/>
    </font>
  </fonts>
  <fills count="37">
    <fill>
      <patternFill patternType="none"/>
    </fill>
    <fill>
      <patternFill patternType="gray125"/>
    </fill>
    <fill>
      <patternFill patternType="solid">
        <fgColor theme="4" tint="0.4"/>
        <bgColor indexed="64"/>
      </patternFill>
    </fill>
    <fill>
      <patternFill patternType="solid">
        <fgColor rgb="FFFFFF00"/>
        <bgColor indexed="64"/>
      </patternFill>
    </fill>
    <fill>
      <patternFill patternType="solid">
        <fgColor rgb="FFFFFFFF"/>
        <bgColor indexed="64"/>
      </patternFill>
    </fill>
    <fill>
      <patternFill patternType="solid">
        <fgColor rgb="FFED7D31"/>
        <bgColor indexed="64"/>
      </patternFill>
    </fill>
    <fill>
      <patternFill patternType="solid">
        <fgColor theme="4"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7" tint="0.599993896298105"/>
        <bgColor indexed="64"/>
      </patternFill>
    </fill>
    <fill>
      <patternFill patternType="solid">
        <fgColor theme="6"/>
        <bgColor indexed="64"/>
      </patternFill>
    </fill>
    <fill>
      <patternFill patternType="solid">
        <fgColor theme="5" tint="0.799981688894314"/>
        <bgColor indexed="64"/>
      </patternFill>
    </fill>
    <fill>
      <patternFill patternType="solid">
        <fgColor rgb="FFFFEB9C"/>
        <bgColor indexed="64"/>
      </patternFill>
    </fill>
    <fill>
      <patternFill patternType="solid">
        <fgColor theme="8" tint="0.799981688894314"/>
        <bgColor indexed="64"/>
      </patternFill>
    </fill>
    <fill>
      <patternFill patternType="solid">
        <fgColor theme="5"/>
        <bgColor indexed="64"/>
      </patternFill>
    </fill>
    <fill>
      <patternFill patternType="solid">
        <fgColor rgb="FFFFC7CE"/>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theme="6" tint="0.399975585192419"/>
        <bgColor indexed="64"/>
      </patternFill>
    </fill>
    <fill>
      <patternFill patternType="solid">
        <fgColor rgb="FFFFFFCC"/>
        <bgColor indexed="64"/>
      </patternFill>
    </fill>
    <fill>
      <patternFill patternType="solid">
        <fgColor theme="8"/>
        <bgColor indexed="64"/>
      </patternFill>
    </fill>
    <fill>
      <patternFill patternType="solid">
        <fgColor theme="5" tint="0.399975585192419"/>
        <bgColor indexed="64"/>
      </patternFill>
    </fill>
    <fill>
      <patternFill patternType="solid">
        <fgColor theme="7"/>
        <bgColor indexed="64"/>
      </patternFill>
    </fill>
    <fill>
      <patternFill patternType="solid">
        <fgColor theme="4"/>
        <bgColor indexed="64"/>
      </patternFill>
    </fill>
    <fill>
      <patternFill patternType="solid">
        <fgColor rgb="FFC6EFCE"/>
        <bgColor indexed="64"/>
      </patternFill>
    </fill>
    <fill>
      <patternFill patternType="solid">
        <fgColor rgb="FFA5A5A5"/>
        <bgColor indexed="64"/>
      </patternFill>
    </fill>
    <fill>
      <patternFill patternType="solid">
        <fgColor theme="9" tint="0.79998168889431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399975585192419"/>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alignment vertical="center"/>
    </xf>
    <xf numFmtId="42" fontId="0" fillId="0" borderId="0" applyFont="0" applyFill="0" applyBorder="0" applyAlignment="0" applyProtection="0">
      <alignment vertical="center"/>
    </xf>
    <xf numFmtId="0" fontId="29" fillId="10" borderId="0" applyNumberFormat="0" applyBorder="0" applyAlignment="0" applyProtection="0">
      <alignment vertical="center"/>
    </xf>
    <xf numFmtId="0" fontId="24" fillId="7" borderId="1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9" borderId="0" applyNumberFormat="0" applyBorder="0" applyAlignment="0" applyProtection="0">
      <alignment vertical="center"/>
    </xf>
    <xf numFmtId="0" fontId="32" fillId="17" borderId="0" applyNumberFormat="0" applyBorder="0" applyAlignment="0" applyProtection="0">
      <alignment vertical="center"/>
    </xf>
    <xf numFmtId="43" fontId="0" fillId="0" borderId="0" applyFont="0" applyFill="0" applyBorder="0" applyAlignment="0" applyProtection="0">
      <alignment vertical="center"/>
    </xf>
    <xf numFmtId="0" fontId="27" fillId="22" borderId="0" applyNumberFormat="0" applyBorder="0" applyAlignment="0" applyProtection="0">
      <alignment vertical="center"/>
    </xf>
    <xf numFmtId="0" fontId="33" fillId="0" borderId="0" applyNumberFormat="0" applyFill="0" applyBorder="0" applyAlignment="0" applyProtection="0">
      <alignment vertical="center"/>
    </xf>
    <xf numFmtId="9" fontId="0" fillId="0" borderId="0" applyFont="0" applyFill="0" applyBorder="0" applyAlignment="0" applyProtection="0">
      <alignment vertical="center"/>
    </xf>
    <xf numFmtId="0" fontId="34" fillId="0" borderId="0" applyNumberFormat="0" applyFill="0" applyBorder="0" applyAlignment="0" applyProtection="0">
      <alignment vertical="center"/>
    </xf>
    <xf numFmtId="0" fontId="0" fillId="23" borderId="14" applyNumberFormat="0" applyFont="0" applyAlignment="0" applyProtection="0">
      <alignment vertical="center"/>
    </xf>
    <xf numFmtId="0" fontId="27" fillId="25" borderId="0" applyNumberFormat="0" applyBorder="0" applyAlignment="0" applyProtection="0">
      <alignment vertical="center"/>
    </xf>
    <xf numFmtId="0" fontId="25" fillId="0" borderId="0" applyNumberFormat="0" applyFill="0" applyBorder="0" applyAlignment="0" applyProtection="0">
      <alignment vertical="center"/>
    </xf>
    <xf numFmtId="0" fontId="28" fillId="0" borderId="0" applyNumberFormat="0" applyFill="0" applyBorder="0" applyAlignment="0" applyProtection="0">
      <alignment vertical="center"/>
    </xf>
    <xf numFmtId="0" fontId="36" fillId="0" borderId="0" applyNumberFormat="0" applyFill="0" applyBorder="0" applyAlignment="0" applyProtection="0">
      <alignment vertical="center"/>
    </xf>
    <xf numFmtId="0" fontId="37" fillId="0" borderId="0" applyNumberFormat="0" applyFill="0" applyBorder="0" applyAlignment="0" applyProtection="0">
      <alignment vertical="center"/>
    </xf>
    <xf numFmtId="0" fontId="38" fillId="0" borderId="15" applyNumberFormat="0" applyFill="0" applyAlignment="0" applyProtection="0">
      <alignment vertical="center"/>
    </xf>
    <xf numFmtId="0" fontId="39" fillId="0" borderId="15" applyNumberFormat="0" applyFill="0" applyAlignment="0" applyProtection="0">
      <alignment vertical="center"/>
    </xf>
    <xf numFmtId="0" fontId="27" fillId="6" borderId="0" applyNumberFormat="0" applyBorder="0" applyAlignment="0" applyProtection="0">
      <alignment vertical="center"/>
    </xf>
    <xf numFmtId="0" fontId="25" fillId="0" borderId="11" applyNumberFormat="0" applyFill="0" applyAlignment="0" applyProtection="0">
      <alignment vertical="center"/>
    </xf>
    <xf numFmtId="0" fontId="27" fillId="9" borderId="0" applyNumberFormat="0" applyBorder="0" applyAlignment="0" applyProtection="0">
      <alignment vertical="center"/>
    </xf>
    <xf numFmtId="0" fontId="26" fillId="8" borderId="12" applyNumberFormat="0" applyAlignment="0" applyProtection="0">
      <alignment vertical="center"/>
    </xf>
    <xf numFmtId="0" fontId="35" fillId="8" borderId="10" applyNumberFormat="0" applyAlignment="0" applyProtection="0">
      <alignment vertical="center"/>
    </xf>
    <xf numFmtId="0" fontId="41" fillId="29" borderId="16" applyNumberFormat="0" applyAlignment="0" applyProtection="0">
      <alignment vertical="center"/>
    </xf>
    <xf numFmtId="0" fontId="29" fillId="30" borderId="0" applyNumberFormat="0" applyBorder="0" applyAlignment="0" applyProtection="0">
      <alignment vertical="center"/>
    </xf>
    <xf numFmtId="0" fontId="27" fillId="16" borderId="0" applyNumberFormat="0" applyBorder="0" applyAlignment="0" applyProtection="0">
      <alignment vertical="center"/>
    </xf>
    <xf numFmtId="0" fontId="42" fillId="0" borderId="17" applyNumberFormat="0" applyFill="0" applyAlignment="0" applyProtection="0">
      <alignment vertical="center"/>
    </xf>
    <xf numFmtId="0" fontId="31" fillId="0" borderId="13" applyNumberFormat="0" applyFill="0" applyAlignment="0" applyProtection="0">
      <alignment vertical="center"/>
    </xf>
    <xf numFmtId="0" fontId="40" fillId="28" borderId="0" applyNumberFormat="0" applyBorder="0" applyAlignment="0" applyProtection="0">
      <alignment vertical="center"/>
    </xf>
    <xf numFmtId="0" fontId="30" fillId="14" borderId="0" applyNumberFormat="0" applyBorder="0" applyAlignment="0" applyProtection="0">
      <alignment vertical="center"/>
    </xf>
    <xf numFmtId="0" fontId="29" fillId="15" borderId="0" applyNumberFormat="0" applyBorder="0" applyAlignment="0" applyProtection="0">
      <alignment vertical="center"/>
    </xf>
    <xf numFmtId="0" fontId="27" fillId="27" borderId="0" applyNumberFormat="0" applyBorder="0" applyAlignment="0" applyProtection="0">
      <alignment vertical="center"/>
    </xf>
    <xf numFmtId="0" fontId="29" fillId="3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32" borderId="0" applyNumberFormat="0" applyBorder="0" applyAlignment="0" applyProtection="0">
      <alignment vertical="center"/>
    </xf>
    <xf numFmtId="0" fontId="27" fillId="12" borderId="0" applyNumberFormat="0" applyBorder="0" applyAlignment="0" applyProtection="0">
      <alignment vertical="center"/>
    </xf>
    <xf numFmtId="0" fontId="27" fillId="26" borderId="0" applyNumberFormat="0" applyBorder="0" applyAlignment="0" applyProtection="0">
      <alignment vertical="center"/>
    </xf>
    <xf numFmtId="0" fontId="29" fillId="18" borderId="0" applyNumberFormat="0" applyBorder="0" applyAlignment="0" applyProtection="0">
      <alignment vertical="center"/>
    </xf>
    <xf numFmtId="0" fontId="29" fillId="11" borderId="0" applyNumberFormat="0" applyBorder="0" applyAlignment="0" applyProtection="0">
      <alignment vertical="center"/>
    </xf>
    <xf numFmtId="0" fontId="27" fillId="24" borderId="0" applyNumberFormat="0" applyBorder="0" applyAlignment="0" applyProtection="0">
      <alignment vertical="center"/>
    </xf>
    <xf numFmtId="0" fontId="29" fillId="20" borderId="0" applyNumberFormat="0" applyBorder="0" applyAlignment="0" applyProtection="0">
      <alignment vertical="center"/>
    </xf>
    <xf numFmtId="0" fontId="27" fillId="34" borderId="0" applyNumberFormat="0" applyBorder="0" applyAlignment="0" applyProtection="0">
      <alignment vertical="center"/>
    </xf>
    <xf numFmtId="0" fontId="27" fillId="35" borderId="0" applyNumberFormat="0" applyBorder="0" applyAlignment="0" applyProtection="0">
      <alignment vertical="center"/>
    </xf>
    <xf numFmtId="0" fontId="29" fillId="33" borderId="0" applyNumberFormat="0" applyBorder="0" applyAlignment="0" applyProtection="0">
      <alignment vertical="center"/>
    </xf>
    <xf numFmtId="0" fontId="27" fillId="36" borderId="0" applyNumberFormat="0" applyBorder="0" applyAlignment="0" applyProtection="0">
      <alignment vertical="center"/>
    </xf>
  </cellStyleXfs>
  <cellXfs count="176">
    <xf numFmtId="0" fontId="0" fillId="0" borderId="0" xfId="0">
      <alignment vertical="center"/>
    </xf>
    <xf numFmtId="0" fontId="1" fillId="2" borderId="0" xfId="0" applyFont="1" applyFill="1" applyAlignment="1">
      <alignment horizontal="center" vertical="center"/>
    </xf>
    <xf numFmtId="0" fontId="1" fillId="0" borderId="0" xfId="0" applyFont="1" applyFill="1" applyBorder="1" applyAlignment="1">
      <alignment vertical="center"/>
    </xf>
    <xf numFmtId="0" fontId="2" fillId="0" borderId="0" xfId="0" applyFont="1" applyFill="1" applyBorder="1" applyAlignment="1">
      <alignment vertical="center"/>
    </xf>
    <xf numFmtId="0" fontId="1" fillId="0" borderId="1" xfId="0" applyFont="1" applyBorder="1">
      <alignment vertical="center"/>
    </xf>
    <xf numFmtId="0" fontId="1" fillId="0" borderId="0" xfId="0" applyFont="1" applyAlignment="1">
      <alignment horizontal="center" vertical="center"/>
    </xf>
    <xf numFmtId="0" fontId="1" fillId="0" borderId="0" xfId="0" applyFont="1">
      <alignment vertical="center"/>
    </xf>
    <xf numFmtId="0" fontId="1" fillId="0" borderId="0" xfId="0" applyFont="1" applyAlignment="1">
      <alignment horizontal="left" vertical="top"/>
    </xf>
    <xf numFmtId="0" fontId="1" fillId="0" borderId="0" xfId="0" applyFont="1" applyAlignment="1">
      <alignment vertical="center" wrapText="1"/>
    </xf>
    <xf numFmtId="0" fontId="1" fillId="0" borderId="0" xfId="0" applyFont="1" applyFill="1" applyAlignment="1">
      <alignment horizontal="center" vertical="center"/>
    </xf>
    <xf numFmtId="0" fontId="2" fillId="0" borderId="1" xfId="0" applyNumberFormat="1" applyFont="1" applyFill="1" applyBorder="1" applyAlignment="1">
      <alignment horizontal="center" vertical="center"/>
    </xf>
    <xf numFmtId="0" fontId="3" fillId="0" borderId="1" xfId="0" applyNumberFormat="1" applyFont="1" applyFill="1" applyBorder="1" applyAlignment="1">
      <alignment vertical="center"/>
    </xf>
    <xf numFmtId="22" fontId="2" fillId="0" borderId="1" xfId="0" applyNumberFormat="1" applyFont="1" applyFill="1" applyBorder="1" applyAlignment="1">
      <alignment horizontal="center" vertical="center"/>
    </xf>
    <xf numFmtId="0" fontId="2" fillId="0" borderId="1" xfId="0" applyNumberFormat="1" applyFont="1" applyBorder="1" applyAlignment="1">
      <alignment horizontal="center" vertical="center"/>
    </xf>
    <xf numFmtId="0" fontId="1" fillId="3" borderId="1" xfId="0" applyNumberFormat="1" applyFont="1" applyFill="1" applyBorder="1" applyAlignment="1">
      <alignment horizontal="center"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3" fillId="0" borderId="1" xfId="0" applyFont="1" applyFill="1" applyBorder="1" applyAlignment="1">
      <alignment vertical="center"/>
    </xf>
    <xf numFmtId="22" fontId="1" fillId="0" borderId="1" xfId="0" applyNumberFormat="1" applyFont="1" applyBorder="1" applyAlignment="1">
      <alignment horizontal="center" vertical="center"/>
    </xf>
    <xf numFmtId="0" fontId="1" fillId="0" borderId="1" xfId="0" applyNumberFormat="1" applyFont="1" applyFill="1" applyBorder="1" applyAlignment="1">
      <alignment horizontal="center" vertical="center"/>
    </xf>
    <xf numFmtId="0" fontId="3" fillId="0" borderId="1" xfId="0" applyNumberFormat="1" applyFont="1" applyFill="1" applyBorder="1" applyAlignment="1">
      <alignment horizontal="center" vertical="center"/>
    </xf>
    <xf numFmtId="0" fontId="4" fillId="0" borderId="1" xfId="0" applyNumberFormat="1" applyFont="1" applyFill="1" applyBorder="1" applyAlignment="1">
      <alignment horizontal="center" vertical="center"/>
    </xf>
    <xf numFmtId="0" fontId="4" fillId="0" borderId="1" xfId="0" applyFont="1" applyFill="1" applyBorder="1" applyAlignment="1">
      <alignment vertical="center"/>
    </xf>
    <xf numFmtId="0" fontId="4" fillId="0" borderId="1" xfId="0" applyFont="1" applyFill="1" applyBorder="1" applyAlignment="1">
      <alignment horizontal="center" vertical="center"/>
    </xf>
    <xf numFmtId="0" fontId="2" fillId="3" borderId="1" xfId="0" applyNumberFormat="1" applyFont="1" applyFill="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center" vertical="center"/>
    </xf>
    <xf numFmtId="22" fontId="2" fillId="0" borderId="1" xfId="0" applyNumberFormat="1" applyFont="1" applyBorder="1" applyAlignment="1">
      <alignment horizontal="left" vertical="center"/>
    </xf>
    <xf numFmtId="0" fontId="1" fillId="0" borderId="1" xfId="0" applyFont="1" applyFill="1" applyBorder="1" applyAlignment="1">
      <alignment vertical="center"/>
    </xf>
    <xf numFmtId="0" fontId="1" fillId="0" borderId="1" xfId="0" applyFont="1" applyFill="1" applyBorder="1" applyAlignment="1">
      <alignment horizontal="center" vertical="center"/>
    </xf>
    <xf numFmtId="22" fontId="1" fillId="0" borderId="1" xfId="0" applyNumberFormat="1" applyFont="1" applyFill="1" applyBorder="1" applyAlignment="1">
      <alignment horizontal="left" vertical="center" wrapText="1"/>
    </xf>
    <xf numFmtId="22" fontId="1" fillId="0" borderId="1" xfId="0" applyNumberFormat="1" applyFont="1" applyFill="1" applyBorder="1" applyAlignment="1">
      <alignment horizontal="left" vertical="center"/>
    </xf>
    <xf numFmtId="0" fontId="1" fillId="0" borderId="1" xfId="0" applyNumberFormat="1" applyFont="1" applyBorder="1" applyAlignment="1">
      <alignment horizontal="center" vertical="center"/>
    </xf>
    <xf numFmtId="22" fontId="1" fillId="0" borderId="1" xfId="0" applyNumberFormat="1" applyFont="1" applyBorder="1" applyAlignment="1">
      <alignment horizontal="left" vertical="center"/>
    </xf>
    <xf numFmtId="0" fontId="3" fillId="0" borderId="1" xfId="0" applyFont="1" applyBorder="1">
      <alignment vertical="center"/>
    </xf>
    <xf numFmtId="0" fontId="1" fillId="2" borderId="0" xfId="0" applyFont="1" applyFill="1" applyAlignment="1">
      <alignment horizontal="center" vertical="center" wrapText="1"/>
    </xf>
    <xf numFmtId="0" fontId="1" fillId="0" borderId="1" xfId="0" applyFont="1" applyFill="1" applyBorder="1" applyAlignment="1">
      <alignment vertical="center" wrapText="1"/>
    </xf>
    <xf numFmtId="0" fontId="2" fillId="0" borderId="1" xfId="0" applyNumberFormat="1" applyFont="1" applyFill="1" applyBorder="1" applyAlignment="1">
      <alignment horizontal="left" vertical="center"/>
    </xf>
    <xf numFmtId="0" fontId="2" fillId="0" borderId="1" xfId="0" applyNumberFormat="1" applyFont="1" applyFill="1" applyBorder="1" applyAlignment="1">
      <alignment vertical="center"/>
    </xf>
    <xf numFmtId="0" fontId="1" fillId="0" borderId="1" xfId="0" applyNumberFormat="1" applyFont="1" applyFill="1" applyBorder="1" applyAlignment="1">
      <alignment vertical="center"/>
    </xf>
    <xf numFmtId="0" fontId="1" fillId="0" borderId="1" xfId="0" applyNumberFormat="1" applyFont="1" applyBorder="1" applyAlignment="1">
      <alignment horizontal="left" vertical="center"/>
    </xf>
    <xf numFmtId="0" fontId="1" fillId="0" borderId="1" xfId="0" applyNumberFormat="1" applyFont="1" applyBorder="1" applyAlignment="1">
      <alignment vertical="center"/>
    </xf>
    <xf numFmtId="0" fontId="2" fillId="4" borderId="1" xfId="0" applyNumberFormat="1" applyFont="1" applyFill="1" applyBorder="1" applyAlignment="1">
      <alignment horizontal="left" vertical="center"/>
    </xf>
    <xf numFmtId="0" fontId="4" fillId="0" borderId="1" xfId="0" applyFont="1" applyBorder="1" applyAlignment="1">
      <alignment horizontal="center" vertical="center"/>
    </xf>
    <xf numFmtId="0" fontId="4" fillId="0" borderId="1" xfId="0" applyNumberFormat="1" applyFont="1" applyFill="1" applyBorder="1" applyAlignment="1">
      <alignment vertical="center"/>
    </xf>
    <xf numFmtId="0" fontId="2" fillId="0" borderId="1" xfId="0" applyFont="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Border="1" applyAlignment="1">
      <alignment horizontal="left" vertical="center" wrapText="1"/>
    </xf>
    <xf numFmtId="0" fontId="1" fillId="0" borderId="1" xfId="0" applyFont="1" applyBorder="1" applyAlignment="1">
      <alignment vertical="center" wrapText="1"/>
    </xf>
    <xf numFmtId="0" fontId="2" fillId="0" borderId="1" xfId="0" applyNumberFormat="1" applyFont="1" applyFill="1" applyBorder="1">
      <alignment vertical="center"/>
    </xf>
    <xf numFmtId="22" fontId="2" fillId="0" borderId="2" xfId="0" applyNumberFormat="1" applyFont="1" applyFill="1" applyBorder="1" applyAlignment="1">
      <alignment horizontal="center" vertical="center"/>
    </xf>
    <xf numFmtId="22" fontId="2" fillId="4" borderId="2" xfId="0" applyNumberFormat="1" applyFont="1" applyFill="1" applyBorder="1" applyAlignment="1">
      <alignment horizontal="center" vertical="center"/>
    </xf>
    <xf numFmtId="0" fontId="2" fillId="0" borderId="1" xfId="0" applyNumberFormat="1" applyFont="1" applyBorder="1">
      <alignment vertical="center"/>
    </xf>
    <xf numFmtId="0" fontId="1" fillId="0" borderId="0" xfId="0" applyFont="1" applyFill="1" applyBorder="1" applyAlignment="1">
      <alignment horizontal="center" vertical="center" wrapText="1"/>
    </xf>
    <xf numFmtId="0" fontId="1" fillId="3" borderId="0" xfId="0" applyFont="1" applyFill="1" applyBorder="1" applyAlignment="1">
      <alignment vertical="center"/>
    </xf>
    <xf numFmtId="0" fontId="0" fillId="0" borderId="0" xfId="0" applyAlignment="1">
      <alignment horizontal="center" vertical="center"/>
    </xf>
    <xf numFmtId="0" fontId="0" fillId="0" borderId="0" xfId="0" applyAlignment="1">
      <alignment vertical="center"/>
    </xf>
    <xf numFmtId="0" fontId="0" fillId="0" borderId="0" xfId="0" applyAlignment="1">
      <alignment horizontal="left" vertical="center"/>
    </xf>
    <xf numFmtId="22" fontId="5" fillId="0" borderId="3" xfId="0" applyNumberFormat="1" applyFont="1"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7" fillId="3" borderId="1" xfId="0" applyNumberFormat="1" applyFont="1" applyFill="1" applyBorder="1" applyAlignment="1">
      <alignment horizontal="center" vertical="center"/>
    </xf>
    <xf numFmtId="0" fontId="8" fillId="3" borderId="2" xfId="0" applyNumberFormat="1" applyFont="1" applyFill="1" applyBorder="1" applyAlignment="1">
      <alignment horizontal="center" vertical="center"/>
    </xf>
    <xf numFmtId="0" fontId="7" fillId="3" borderId="4" xfId="0" applyNumberFormat="1" applyFont="1" applyFill="1" applyBorder="1" applyAlignment="1">
      <alignment horizontal="center" vertical="center"/>
    </xf>
    <xf numFmtId="0" fontId="7" fillId="3" borderId="5" xfId="0" applyNumberFormat="1" applyFont="1" applyFill="1" applyBorder="1" applyAlignment="1">
      <alignment horizontal="center" vertical="center"/>
    </xf>
    <xf numFmtId="0" fontId="8" fillId="3" borderId="1" xfId="0" applyNumberFormat="1" applyFont="1" applyFill="1" applyBorder="1" applyAlignment="1">
      <alignment horizontal="center" vertical="center"/>
    </xf>
    <xf numFmtId="22" fontId="2" fillId="3" borderId="1" xfId="0" applyNumberFormat="1" applyFont="1" applyFill="1" applyBorder="1" applyAlignment="1">
      <alignment horizontal="left" vertical="center"/>
    </xf>
    <xf numFmtId="22" fontId="1" fillId="0" borderId="1" xfId="0" applyNumberFormat="1" applyFont="1" applyBorder="1" applyAlignment="1">
      <alignment horizontal="left" vertical="center" wrapText="1"/>
    </xf>
    <xf numFmtId="0" fontId="1" fillId="0" borderId="0" xfId="0" applyNumberFormat="1" applyFont="1" applyAlignment="1">
      <alignment horizontal="center" vertical="center"/>
    </xf>
    <xf numFmtId="0" fontId="3" fillId="0" borderId="1" xfId="0" applyFont="1" applyBorder="1" applyAlignment="1">
      <alignment vertical="center"/>
    </xf>
    <xf numFmtId="49" fontId="6" fillId="3" borderId="3" xfId="0" applyNumberFormat="1" applyFont="1" applyFill="1" applyBorder="1" applyAlignment="1">
      <alignment horizontal="center" vertical="center" wrapText="1"/>
    </xf>
    <xf numFmtId="0" fontId="1" fillId="3" borderId="1" xfId="0" applyFont="1" applyFill="1" applyBorder="1" applyAlignment="1">
      <alignment horizontal="center" vertical="center"/>
    </xf>
    <xf numFmtId="0" fontId="1" fillId="3" borderId="1" xfId="0" applyFont="1" applyFill="1" applyBorder="1" applyAlignment="1">
      <alignment vertical="center"/>
    </xf>
    <xf numFmtId="0" fontId="2" fillId="3" borderId="1" xfId="0" applyNumberFormat="1" applyFont="1" applyFill="1" applyBorder="1" applyAlignment="1">
      <alignment horizontal="left" vertical="center"/>
    </xf>
    <xf numFmtId="0" fontId="2" fillId="3" borderId="1" xfId="0" applyNumberFormat="1" applyFont="1" applyFill="1" applyBorder="1" applyAlignment="1">
      <alignment vertical="center"/>
    </xf>
    <xf numFmtId="0" fontId="1" fillId="3" borderId="1" xfId="0" applyNumberFormat="1" applyFont="1" applyFill="1" applyBorder="1" applyAlignment="1">
      <alignment vertical="center"/>
    </xf>
    <xf numFmtId="0" fontId="0" fillId="0" borderId="4" xfId="0" applyFill="1" applyBorder="1" applyAlignment="1">
      <alignment vertical="center"/>
    </xf>
    <xf numFmtId="0" fontId="1" fillId="0" borderId="6" xfId="0" applyFont="1" applyFill="1" applyBorder="1" applyAlignment="1">
      <alignment horizontal="center" vertical="center"/>
    </xf>
    <xf numFmtId="0" fontId="1" fillId="0" borderId="6" xfId="0" applyFont="1" applyBorder="1" applyAlignment="1">
      <alignment vertical="center"/>
    </xf>
    <xf numFmtId="0" fontId="1" fillId="0" borderId="6" xfId="0" applyFont="1" applyFill="1" applyBorder="1" applyAlignment="1">
      <alignment horizontal="left" vertical="center" wrapText="1"/>
    </xf>
    <xf numFmtId="22" fontId="1" fillId="0" borderId="6" xfId="0" applyNumberFormat="1" applyFont="1" applyFill="1" applyBorder="1" applyAlignment="1">
      <alignment horizontal="left" vertical="center" wrapText="1"/>
    </xf>
    <xf numFmtId="22" fontId="5" fillId="3" borderId="3" xfId="0" applyNumberFormat="1" applyFont="1" applyFill="1" applyBorder="1" applyAlignment="1">
      <alignment horizontal="center" vertical="center" wrapText="1"/>
    </xf>
    <xf numFmtId="0" fontId="5" fillId="0" borderId="3" xfId="0" applyFont="1" applyFill="1" applyBorder="1" applyAlignment="1">
      <alignment horizontal="center" vertical="center" wrapText="1"/>
    </xf>
    <xf numFmtId="0" fontId="9" fillId="0" borderId="3" xfId="0" applyNumberFormat="1" applyFont="1" applyFill="1" applyBorder="1" applyAlignment="1">
      <alignment horizontal="center" vertical="center" wrapText="1"/>
    </xf>
    <xf numFmtId="22" fontId="2" fillId="3" borderId="2" xfId="0" applyNumberFormat="1" applyFont="1" applyFill="1" applyBorder="1" applyAlignment="1">
      <alignment horizontal="center" vertical="center"/>
    </xf>
    <xf numFmtId="22" fontId="1" fillId="0" borderId="2" xfId="0" applyNumberFormat="1" applyFont="1" applyBorder="1" applyAlignment="1">
      <alignment horizontal="center" vertical="center"/>
    </xf>
    <xf numFmtId="0" fontId="1" fillId="5" borderId="0" xfId="0" applyFont="1" applyFill="1" applyBorder="1" applyAlignment="1">
      <alignment vertical="center"/>
    </xf>
    <xf numFmtId="0" fontId="1" fillId="5" borderId="1" xfId="0" applyFont="1" applyFill="1" applyBorder="1" applyAlignment="1">
      <alignment vertical="center"/>
    </xf>
    <xf numFmtId="0" fontId="1" fillId="5" borderId="1" xfId="0" applyNumberFormat="1" applyFont="1" applyFill="1" applyBorder="1" applyAlignment="1">
      <alignment horizontal="center" vertical="center"/>
    </xf>
    <xf numFmtId="0" fontId="1" fillId="5" borderId="1" xfId="0" applyFont="1" applyFill="1" applyBorder="1" applyAlignment="1">
      <alignment horizontal="center" vertical="center"/>
    </xf>
    <xf numFmtId="0" fontId="3" fillId="5" borderId="1" xfId="0" applyFont="1" applyFill="1" applyBorder="1" applyAlignment="1">
      <alignment vertical="center"/>
    </xf>
    <xf numFmtId="22" fontId="1" fillId="5" borderId="1" xfId="0" applyNumberFormat="1" applyFont="1" applyFill="1" applyBorder="1" applyAlignment="1">
      <alignment horizontal="left" vertical="center"/>
    </xf>
    <xf numFmtId="22" fontId="1" fillId="5" borderId="1" xfId="0" applyNumberFormat="1" applyFont="1" applyFill="1" applyBorder="1" applyAlignment="1">
      <alignment vertical="center"/>
    </xf>
    <xf numFmtId="0" fontId="1" fillId="5" borderId="1" xfId="0" applyFont="1" applyFill="1" applyBorder="1" applyAlignment="1">
      <alignment vertical="center" wrapText="1"/>
    </xf>
    <xf numFmtId="22" fontId="1" fillId="5" borderId="1" xfId="0" applyNumberFormat="1" applyFont="1" applyFill="1" applyBorder="1" applyAlignment="1">
      <alignment horizontal="left" vertical="center" wrapText="1"/>
    </xf>
    <xf numFmtId="0" fontId="1" fillId="5" borderId="6" xfId="0" applyNumberFormat="1" applyFont="1" applyFill="1" applyBorder="1" applyAlignment="1">
      <alignment horizontal="center" vertical="center"/>
    </xf>
    <xf numFmtId="0" fontId="1" fillId="5" borderId="6" xfId="0" applyFont="1" applyFill="1" applyBorder="1" applyAlignment="1">
      <alignment vertical="center"/>
    </xf>
    <xf numFmtId="0" fontId="1" fillId="5" borderId="6" xfId="0" applyFont="1" applyFill="1" applyBorder="1" applyAlignment="1">
      <alignment horizontal="center" vertical="center"/>
    </xf>
    <xf numFmtId="0" fontId="1" fillId="5" borderId="1" xfId="0" applyFont="1" applyFill="1" applyBorder="1">
      <alignment vertical="center"/>
    </xf>
    <xf numFmtId="22" fontId="1" fillId="5" borderId="1" xfId="0" applyNumberFormat="1" applyFont="1" applyFill="1" applyBorder="1" applyAlignment="1">
      <alignment horizontal="center" vertical="center"/>
    </xf>
    <xf numFmtId="0" fontId="1" fillId="5" borderId="1" xfId="0" applyFont="1" applyFill="1" applyBorder="1" applyAlignment="1">
      <alignment horizontal="left" vertical="center" wrapText="1"/>
    </xf>
    <xf numFmtId="0" fontId="2" fillId="5" borderId="1" xfId="0" applyNumberFormat="1" applyFont="1" applyFill="1" applyBorder="1" applyAlignment="1">
      <alignment horizontal="center" vertical="center"/>
    </xf>
    <xf numFmtId="14" fontId="1" fillId="5" borderId="1" xfId="0" applyNumberFormat="1" applyFont="1" applyFill="1" applyBorder="1" applyAlignment="1">
      <alignment horizontal="left" vertical="center" wrapText="1"/>
    </xf>
    <xf numFmtId="22" fontId="1" fillId="5" borderId="6" xfId="0" applyNumberFormat="1" applyFont="1" applyFill="1" applyBorder="1" applyAlignment="1">
      <alignment horizontal="center" vertical="center"/>
    </xf>
    <xf numFmtId="0" fontId="2" fillId="5" borderId="6" xfId="0" applyNumberFormat="1" applyFont="1" applyFill="1" applyBorder="1" applyAlignment="1">
      <alignment horizontal="center" vertical="center"/>
    </xf>
    <xf numFmtId="22" fontId="1" fillId="5" borderId="6" xfId="0" applyNumberFormat="1" applyFont="1" applyFill="1" applyBorder="1" applyAlignment="1">
      <alignment horizontal="left" vertical="center" wrapText="1"/>
    </xf>
    <xf numFmtId="0" fontId="1" fillId="5" borderId="6" xfId="0" applyFont="1" applyFill="1" applyBorder="1" applyAlignment="1">
      <alignment horizontal="left" vertical="center" wrapText="1"/>
    </xf>
    <xf numFmtId="0" fontId="1" fillId="5" borderId="1" xfId="0" applyNumberFormat="1" applyFont="1" applyFill="1" applyBorder="1">
      <alignment vertical="center"/>
    </xf>
    <xf numFmtId="0" fontId="2" fillId="5" borderId="1" xfId="0" applyNumberFormat="1" applyFont="1" applyFill="1" applyBorder="1">
      <alignment vertical="center"/>
    </xf>
    <xf numFmtId="22" fontId="2" fillId="5" borderId="2" xfId="0" applyNumberFormat="1" applyFont="1" applyFill="1" applyBorder="1" applyAlignment="1">
      <alignment horizontal="center" vertical="center"/>
    </xf>
    <xf numFmtId="0" fontId="2" fillId="5" borderId="6" xfId="0" applyNumberFormat="1" applyFont="1" applyFill="1" applyBorder="1">
      <alignment vertical="center"/>
    </xf>
    <xf numFmtId="0" fontId="1" fillId="5" borderId="0" xfId="0" applyFont="1" applyFill="1" applyBorder="1" applyAlignment="1">
      <alignment horizontal="center" vertical="center"/>
    </xf>
    <xf numFmtId="0" fontId="5" fillId="0" borderId="0" xfId="0" applyFont="1" applyFill="1" applyBorder="1" applyAlignment="1">
      <alignment horizontal="center" vertical="center" wrapText="1"/>
    </xf>
    <xf numFmtId="22" fontId="5" fillId="0" borderId="4" xfId="0" applyNumberFormat="1" applyFont="1" applyFill="1" applyBorder="1" applyAlignment="1">
      <alignment horizontal="center" vertical="center" wrapText="1"/>
    </xf>
    <xf numFmtId="22" fontId="6" fillId="0" borderId="4" xfId="0" applyNumberFormat="1" applyFont="1" applyFill="1" applyBorder="1" applyAlignment="1">
      <alignment horizontal="center" vertical="center" wrapText="1"/>
    </xf>
    <xf numFmtId="0" fontId="2" fillId="0" borderId="6" xfId="0" applyNumberFormat="1" applyFont="1" applyFill="1" applyBorder="1" applyAlignment="1">
      <alignment horizontal="center" vertical="center"/>
    </xf>
    <xf numFmtId="0" fontId="5" fillId="0" borderId="4" xfId="0" applyFont="1" applyFill="1" applyBorder="1" applyAlignment="1">
      <alignment horizontal="center" vertical="center" wrapText="1"/>
    </xf>
    <xf numFmtId="0" fontId="9" fillId="0" borderId="4" xfId="0" applyNumberFormat="1" applyFont="1" applyFill="1" applyBorder="1" applyAlignment="1">
      <alignment horizontal="center" vertical="center" wrapText="1"/>
    </xf>
    <xf numFmtId="0" fontId="2" fillId="0" borderId="6" xfId="0" applyNumberFormat="1" applyFont="1" applyFill="1" applyBorder="1">
      <alignment vertical="center"/>
    </xf>
    <xf numFmtId="0" fontId="1" fillId="0" borderId="0" xfId="0" applyFont="1" applyFill="1" applyAlignment="1">
      <alignment horizontal="center" vertical="center" wrapText="1"/>
    </xf>
    <xf numFmtId="0" fontId="1" fillId="0" borderId="0" xfId="0" applyFont="1" applyAlignment="1">
      <alignment horizontal="left" vertical="center"/>
    </xf>
    <xf numFmtId="0" fontId="4" fillId="5" borderId="1" xfId="0" applyNumberFormat="1" applyFont="1" applyFill="1" applyBorder="1" applyAlignment="1">
      <alignment horizontal="center" vertical="center"/>
    </xf>
    <xf numFmtId="0" fontId="4" fillId="5" borderId="1" xfId="0" applyFont="1" applyFill="1" applyBorder="1" applyAlignment="1">
      <alignment vertical="center"/>
    </xf>
    <xf numFmtId="0" fontId="4" fillId="5" borderId="1" xfId="0" applyFont="1" applyFill="1" applyBorder="1" applyAlignment="1">
      <alignment horizontal="center" vertical="center"/>
    </xf>
    <xf numFmtId="0" fontId="1" fillId="5" borderId="1" xfId="0" applyFont="1" applyFill="1" applyBorder="1" applyAlignment="1">
      <alignment horizontal="left" vertical="center"/>
    </xf>
    <xf numFmtId="22" fontId="2" fillId="5" borderId="1" xfId="0" applyNumberFormat="1" applyFont="1" applyFill="1" applyBorder="1" applyAlignment="1">
      <alignment horizontal="left" vertical="center"/>
    </xf>
    <xf numFmtId="49" fontId="6" fillId="0" borderId="4" xfId="0" applyNumberFormat="1" applyFont="1" applyFill="1" applyBorder="1" applyAlignment="1">
      <alignment horizontal="center" vertical="center" wrapText="1"/>
    </xf>
    <xf numFmtId="22" fontId="4" fillId="5" borderId="1" xfId="0" applyNumberFormat="1" applyFont="1" applyFill="1" applyBorder="1" applyAlignment="1">
      <alignment horizontal="center" vertical="center"/>
    </xf>
    <xf numFmtId="0" fontId="2" fillId="5" borderId="1" xfId="0" applyNumberFormat="1" applyFont="1" applyFill="1" applyBorder="1" applyAlignment="1">
      <alignment horizontal="left" vertical="center" wrapText="1"/>
    </xf>
    <xf numFmtId="22" fontId="4" fillId="5" borderId="2" xfId="0" applyNumberFormat="1" applyFont="1" applyFill="1" applyBorder="1" applyAlignment="1">
      <alignment horizontal="center" vertical="center"/>
    </xf>
    <xf numFmtId="22" fontId="1" fillId="5" borderId="2" xfId="0" applyNumberFormat="1" applyFont="1" applyFill="1" applyBorder="1" applyAlignment="1">
      <alignment horizontal="center" vertical="center"/>
    </xf>
    <xf numFmtId="0" fontId="2" fillId="5" borderId="1" xfId="0" applyNumberFormat="1" applyFont="1" applyFill="1" applyBorder="1" applyAlignment="1">
      <alignment vertical="center"/>
    </xf>
    <xf numFmtId="22" fontId="1" fillId="5" borderId="6" xfId="0" applyNumberFormat="1" applyFont="1" applyFill="1" applyBorder="1" applyAlignment="1">
      <alignment horizontal="left" vertical="center"/>
    </xf>
    <xf numFmtId="0" fontId="3" fillId="5" borderId="0" xfId="0" applyFont="1" applyFill="1" applyBorder="1" applyAlignment="1">
      <alignment vertical="center"/>
    </xf>
    <xf numFmtId="0" fontId="1" fillId="5" borderId="6" xfId="0" applyFont="1" applyFill="1" applyBorder="1" applyAlignment="1">
      <alignment horizontal="left" vertical="center"/>
    </xf>
    <xf numFmtId="22" fontId="1" fillId="5" borderId="0" xfId="0" applyNumberFormat="1" applyFont="1" applyFill="1" applyBorder="1" applyAlignment="1">
      <alignment horizontal="left" vertical="center"/>
    </xf>
    <xf numFmtId="0" fontId="2" fillId="5" borderId="6" xfId="0" applyNumberFormat="1" applyFont="1" applyFill="1" applyBorder="1" applyAlignment="1">
      <alignment vertical="center"/>
    </xf>
    <xf numFmtId="0" fontId="3" fillId="5" borderId="1" xfId="0" applyFont="1" applyFill="1" applyBorder="1" applyAlignment="1">
      <alignment horizontal="left" vertical="center"/>
    </xf>
    <xf numFmtId="22" fontId="1" fillId="5" borderId="0" xfId="0" applyNumberFormat="1" applyFont="1" applyFill="1" applyBorder="1" applyAlignment="1">
      <alignment horizontal="left" vertical="center" wrapText="1"/>
    </xf>
    <xf numFmtId="0" fontId="1" fillId="5" borderId="1" xfId="0" applyFont="1" applyFill="1" applyBorder="1" applyAlignment="1">
      <alignment horizontal="center" vertical="center" wrapText="1"/>
    </xf>
    <xf numFmtId="0" fontId="10" fillId="0" borderId="0" xfId="0" applyFont="1" applyFill="1" applyBorder="1" applyAlignment="1">
      <alignment vertical="center"/>
    </xf>
    <xf numFmtId="0" fontId="10" fillId="0" borderId="0" xfId="0" applyFont="1" applyFill="1" applyBorder="1" applyAlignment="1">
      <alignment horizontal="center" vertical="center"/>
    </xf>
    <xf numFmtId="0" fontId="11" fillId="0" borderId="0" xfId="0" applyFont="1" applyFill="1" applyBorder="1" applyAlignment="1">
      <alignment horizontal="center" vertical="center"/>
    </xf>
    <xf numFmtId="0" fontId="12" fillId="0" borderId="0" xfId="0" applyFont="1" applyFill="1" applyBorder="1" applyAlignment="1">
      <alignment horizontal="center" vertical="center"/>
    </xf>
    <xf numFmtId="0" fontId="0" fillId="0" borderId="0" xfId="0" applyFill="1" applyAlignment="1">
      <alignment horizontal="center" vertical="center"/>
    </xf>
    <xf numFmtId="0" fontId="13" fillId="0" borderId="0" xfId="0" applyFont="1" applyFill="1" applyAlignment="1">
      <alignment horizontal="center" vertical="center"/>
    </xf>
    <xf numFmtId="0" fontId="0" fillId="0" borderId="0" xfId="0" applyFill="1" applyAlignment="1">
      <alignment vertical="center"/>
    </xf>
    <xf numFmtId="14" fontId="14" fillId="0" borderId="0" xfId="0" applyNumberFormat="1" applyFont="1" applyFill="1" applyBorder="1" applyAlignment="1">
      <alignment vertical="center"/>
    </xf>
    <xf numFmtId="0" fontId="14" fillId="0" borderId="0" xfId="0" applyFont="1" applyFill="1" applyBorder="1" applyAlignment="1"/>
    <xf numFmtId="0" fontId="15" fillId="0" borderId="0" xfId="0" applyFont="1" applyFill="1" applyBorder="1" applyAlignment="1">
      <alignment horizontal="center" vertical="center"/>
    </xf>
    <xf numFmtId="0" fontId="16" fillId="0" borderId="0" xfId="0" applyFont="1" applyFill="1" applyBorder="1" applyAlignment="1">
      <alignment vertical="center"/>
    </xf>
    <xf numFmtId="0" fontId="17" fillId="6" borderId="7" xfId="0" applyFont="1" applyFill="1" applyBorder="1" applyAlignment="1">
      <alignment horizontal="center" vertical="center"/>
    </xf>
    <xf numFmtId="0" fontId="17" fillId="6" borderId="8" xfId="0" applyFont="1" applyFill="1" applyBorder="1" applyAlignment="1">
      <alignment horizontal="center" vertical="center"/>
    </xf>
    <xf numFmtId="0" fontId="18" fillId="0" borderId="4" xfId="0" applyFont="1" applyFill="1" applyBorder="1" applyAlignment="1">
      <alignment horizontal="center" vertical="center"/>
    </xf>
    <xf numFmtId="0" fontId="18" fillId="0" borderId="4" xfId="0" applyFont="1" applyFill="1" applyBorder="1" applyAlignment="1">
      <alignment horizontal="center" vertical="center" wrapText="1"/>
    </xf>
    <xf numFmtId="0" fontId="10" fillId="0" borderId="4" xfId="0" applyFont="1" applyFill="1" applyBorder="1" applyAlignment="1">
      <alignment horizontal="center" vertical="center"/>
    </xf>
    <xf numFmtId="0" fontId="0" fillId="0" borderId="4" xfId="0" applyBorder="1" applyAlignment="1">
      <alignment horizontal="center" vertical="center"/>
    </xf>
    <xf numFmtId="176" fontId="0" fillId="0" borderId="4" xfId="0" applyNumberFormat="1" applyBorder="1" applyAlignment="1">
      <alignment horizontal="center" vertical="center"/>
    </xf>
    <xf numFmtId="10" fontId="0" fillId="0" borderId="4" xfId="11" applyNumberFormat="1" applyBorder="1" applyAlignment="1">
      <alignment horizontal="center" vertical="center"/>
    </xf>
    <xf numFmtId="0" fontId="11" fillId="0" borderId="4" xfId="0" applyFont="1" applyFill="1" applyBorder="1" applyAlignment="1">
      <alignment horizontal="center" vertical="center"/>
    </xf>
    <xf numFmtId="0" fontId="13" fillId="0" borderId="4" xfId="0" applyFont="1" applyBorder="1" applyAlignment="1">
      <alignment horizontal="center" vertical="center"/>
    </xf>
    <xf numFmtId="176" fontId="13" fillId="0" borderId="4" xfId="0" applyNumberFormat="1" applyFont="1" applyBorder="1" applyAlignment="1">
      <alignment horizontal="center" vertical="center"/>
    </xf>
    <xf numFmtId="10" fontId="13" fillId="0" borderId="4" xfId="11" applyNumberFormat="1" applyFont="1" applyBorder="1" applyAlignment="1">
      <alignment horizontal="center" vertical="center"/>
    </xf>
    <xf numFmtId="0" fontId="12" fillId="0" borderId="7" xfId="0" applyFont="1" applyFill="1" applyBorder="1" applyAlignment="1">
      <alignment horizontal="center" vertical="center"/>
    </xf>
    <xf numFmtId="0" fontId="12" fillId="0" borderId="8" xfId="0" applyFont="1" applyFill="1" applyBorder="1" applyAlignment="1">
      <alignment horizontal="center" vertical="center"/>
    </xf>
    <xf numFmtId="0" fontId="19" fillId="6" borderId="7" xfId="0" applyFont="1" applyFill="1" applyBorder="1" applyAlignment="1">
      <alignment horizontal="center" vertical="center"/>
    </xf>
    <xf numFmtId="0" fontId="19" fillId="6" borderId="8" xfId="0" applyFont="1" applyFill="1" applyBorder="1" applyAlignment="1">
      <alignment horizontal="center" vertical="center"/>
    </xf>
    <xf numFmtId="10" fontId="20" fillId="0" borderId="0" xfId="0" applyNumberFormat="1" applyFont="1" applyFill="1" applyBorder="1" applyAlignment="1">
      <alignment horizontal="center" vertical="center"/>
    </xf>
    <xf numFmtId="0" fontId="11" fillId="0" borderId="4" xfId="0" applyFont="1" applyFill="1" applyBorder="1" applyAlignment="1">
      <alignment horizontal="center" vertical="center" wrapText="1"/>
    </xf>
    <xf numFmtId="0" fontId="21" fillId="3" borderId="4" xfId="0" applyFont="1" applyFill="1" applyBorder="1" applyAlignment="1">
      <alignment horizontal="center" vertical="center" wrapText="1"/>
    </xf>
    <xf numFmtId="0" fontId="21" fillId="3" borderId="4" xfId="0" applyFont="1" applyFill="1" applyBorder="1" applyAlignment="1">
      <alignment horizontal="center" vertical="center"/>
    </xf>
    <xf numFmtId="0" fontId="17" fillId="6" borderId="9" xfId="0" applyFont="1" applyFill="1" applyBorder="1" applyAlignment="1">
      <alignment horizontal="center" vertical="center"/>
    </xf>
    <xf numFmtId="0" fontId="22" fillId="0" borderId="4" xfId="0" applyFont="1" applyBorder="1" applyAlignment="1">
      <alignment horizontal="center" vertical="center"/>
    </xf>
    <xf numFmtId="0" fontId="23" fillId="0" borderId="4" xfId="0" applyFont="1" applyBorder="1" applyAlignment="1">
      <alignment horizontal="center" vertical="center"/>
    </xf>
    <xf numFmtId="0" fontId="12" fillId="0" borderId="9" xfId="0" applyFont="1" applyFill="1" applyBorder="1" applyAlignment="1">
      <alignment horizontal="center" vertical="center"/>
    </xf>
    <xf numFmtId="0" fontId="19" fillId="6" borderId="9" xfId="0" applyFont="1" applyFill="1" applyBorder="1" applyAlignment="1">
      <alignment horizontal="center"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xdr:row>
      <xdr:rowOff>0</xdr:rowOff>
    </xdr:from>
    <xdr:to>
      <xdr:col>2</xdr:col>
      <xdr:colOff>10160</xdr:colOff>
      <xdr:row>1</xdr:row>
      <xdr:rowOff>10160</xdr:rowOff>
    </xdr:to>
    <xdr:pic>
      <xdr:nvPicPr>
        <xdr:cNvPr id="530" name="图片 52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1" name="图片 53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2" name="图片 53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3" name="图片 53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4" name="图片 53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5" name="图片 53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6" name="图片 53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7" name="图片 53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8" name="图片 53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39" name="图片 53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0" name="图片 53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1" name="图片 54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2" name="图片 54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3" name="图片 54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4" name="图片 54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5" name="图片 54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6" name="图片 54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7" name="图片 54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8" name="图片 54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49" name="图片 54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0" name="图片 54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1" name="图片 55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2" name="图片 55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3" name="图片 55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4" name="图片 55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5" name="图片 55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6" name="图片 55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7" name="图片 55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8" name="图片 55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59" name="图片 55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0" name="图片 55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1" name="图片 56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2" name="图片 56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3" name="图片 56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4" name="图片 56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5" name="图片 56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6" name="图片 56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7" name="图片 56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8" name="图片 56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69" name="图片 56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0" name="图片 56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1" name="图片 57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2" name="图片 57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3" name="图片 57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4" name="图片 57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5" name="图片 57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6" name="图片 57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7" name="图片 57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8" name="图片 57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79" name="图片 57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0" name="图片 57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1" name="图片 58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2" name="图片 58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3" name="图片 58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4" name="图片 58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5" name="图片 58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6" name="图片 58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7" name="图片 58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8" name="图片 58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89" name="图片 58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0" name="图片 58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1" name="图片 59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2" name="图片 59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3" name="图片 59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4" name="图片 59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5" name="图片 59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6" name="图片 59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7" name="图片 59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8" name="图片 59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599" name="图片 59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0" name="图片 59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1" name="图片 60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2" name="图片 60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3" name="图片 60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4" name="图片 60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5" name="图片 60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6" name="图片 60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7" name="图片 60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8" name="图片 60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09" name="图片 60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0" name="图片 60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1" name="图片 61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2" name="图片 61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3" name="图片 61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4" name="图片 61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5" name="图片 61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6" name="图片 61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7" name="图片 61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8" name="图片 61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19" name="图片 61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0" name="图片 61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1" name="图片 62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2" name="图片 62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3" name="图片 62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4" name="图片 62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5" name="图片 62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6" name="图片 62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7" name="图片 62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8" name="图片 62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29" name="图片 62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0" name="图片 62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1" name="图片 63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2" name="图片 63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3" name="图片 63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4" name="图片 63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5" name="图片 63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6" name="图片 63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7" name="图片 63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8" name="图片 63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39" name="图片 63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0" name="图片 63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1" name="图片 64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2" name="图片 64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3" name="图片 64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4" name="图片 64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5" name="图片 64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6" name="图片 64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7" name="图片 64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8" name="图片 64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49" name="图片 64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0" name="图片 64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1" name="图片 65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2" name="图片 65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3" name="图片 65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4" name="图片 65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5" name="图片 65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6" name="图片 65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7" name="图片 65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8" name="图片 65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59" name="图片 65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0" name="图片 65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1" name="图片 66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2" name="图片 66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3" name="图片 66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4" name="图片 66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5" name="图片 66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6" name="图片 66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7" name="图片 66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8" name="图片 66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69" name="图片 66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0" name="图片 66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1" name="图片 67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2" name="图片 67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3" name="图片 67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4" name="图片 67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5" name="图片 67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6" name="图片 67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7" name="图片 67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8" name="图片 67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79" name="图片 67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0" name="图片 67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1" name="图片 68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2" name="图片 68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3" name="图片 68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4" name="图片 68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5" name="图片 68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6" name="图片 68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7" name="图片 68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8" name="图片 68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89" name="图片 68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0" name="图片 68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1" name="图片 69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2" name="图片 69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3" name="图片 69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4" name="图片 69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5" name="图片 69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6" name="图片 69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7" name="图片 69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8" name="图片 69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699" name="图片 69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0" name="图片 69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1" name="图片 70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2" name="图片 70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3" name="图片 70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4" name="图片 70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5" name="图片 70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6" name="图片 70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7" name="图片 70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8" name="图片 70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09" name="图片 70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0" name="图片 70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1" name="图片 71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2" name="图片 71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3" name="图片 71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4" name="图片 71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5" name="图片 71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6" name="图片 71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7" name="图片 71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8" name="图片 71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19" name="图片 71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0" name="图片 71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1" name="图片 72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2" name="图片 72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3" name="图片 72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4" name="图片 72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5" name="图片 72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6" name="图片 72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7" name="图片 72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8" name="图片 72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29" name="图片 72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0" name="图片 72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1" name="图片 73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2" name="图片 73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3" name="图片 73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4" name="图片 73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5" name="图片 73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6" name="图片 73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7" name="图片 73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8" name="图片 73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39" name="图片 73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0" name="图片 73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1" name="图片 74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2" name="图片 74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3" name="图片 74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4" name="图片 74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5" name="图片 74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6" name="图片 74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7" name="图片 74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8" name="图片 74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49" name="图片 74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0" name="图片 74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1" name="图片 75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2" name="图片 75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3" name="图片 75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4" name="图片 75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5" name="图片 75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6" name="图片 75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7" name="图片 75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8" name="图片 75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59" name="图片 75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0" name="图片 75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1" name="图片 76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2" name="图片 76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3" name="图片 76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4" name="图片 76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5" name="图片 76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6" name="图片 76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7" name="图片 76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8" name="图片 76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69" name="图片 76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0" name="图片 76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1" name="图片 77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2" name="图片 77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3" name="图片 77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4" name="图片 77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5" name="图片 77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6" name="图片 77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7" name="图片 77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8" name="图片 77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79" name="图片 77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0" name="图片 77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1" name="图片 78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2" name="图片 78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3" name="图片 78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4" name="图片 783"/>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5" name="图片 784"/>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6" name="图片 785"/>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7" name="图片 786"/>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8" name="图片 787"/>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89" name="图片 788"/>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90" name="图片 789"/>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91" name="图片 790"/>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92" name="图片 791"/>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2</xdr:col>
      <xdr:colOff>0</xdr:colOff>
      <xdr:row>1</xdr:row>
      <xdr:rowOff>0</xdr:rowOff>
    </xdr:from>
    <xdr:to>
      <xdr:col>2</xdr:col>
      <xdr:colOff>10160</xdr:colOff>
      <xdr:row>1</xdr:row>
      <xdr:rowOff>10160</xdr:rowOff>
    </xdr:to>
    <xdr:pic>
      <xdr:nvPicPr>
        <xdr:cNvPr id="793" name="图片 792"/>
        <xdr:cNvPicPr>
          <a:picLocks noChangeAspect="1"/>
        </xdr:cNvPicPr>
      </xdr:nvPicPr>
      <xdr:blipFill>
        <a:stretch>
          <a:fillRect/>
        </a:stretch>
      </xdr:blipFill>
      <xdr:spPr>
        <a:xfrm>
          <a:off x="953770" y="431800"/>
          <a:ext cx="10160" cy="10160"/>
        </a:xfrm>
        <a:prstGeom prst="rect">
          <a:avLst/>
        </a:prstGeom>
        <a:noFill/>
        <a:ln w="9525">
          <a:noFill/>
        </a:ln>
      </xdr:spPr>
    </xdr:pic>
    <xdr:clientData/>
  </xdr:twoCellAnchor>
  <xdr:twoCellAnchor editAs="oneCell">
    <xdr:from>
      <xdr:col>12</xdr:col>
      <xdr:colOff>0</xdr:colOff>
      <xdr:row>1</xdr:row>
      <xdr:rowOff>0</xdr:rowOff>
    </xdr:from>
    <xdr:to>
      <xdr:col>13</xdr:col>
      <xdr:colOff>171450</xdr:colOff>
      <xdr:row>2</xdr:row>
      <xdr:rowOff>6350</xdr:rowOff>
    </xdr:to>
    <xdr:sp>
      <xdr:nvSpPr>
        <xdr:cNvPr id="794" name="矩形 793"/>
        <xdr:cNvSpPr/>
      </xdr:nvSpPr>
      <xdr:spPr>
        <a:xfrm>
          <a:off x="16042005" y="431800"/>
          <a:ext cx="981075" cy="177800"/>
        </a:xfrm>
        <a:prstGeom prst="rect">
          <a:avLst/>
        </a:prstGeom>
        <a:noFill/>
        <a:ln w="9525">
          <a:noFill/>
        </a:ln>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114300</xdr:colOff>
      <xdr:row>1</xdr:row>
      <xdr:rowOff>0</xdr:rowOff>
    </xdr:from>
    <xdr:to>
      <xdr:col>13</xdr:col>
      <xdr:colOff>409575</xdr:colOff>
      <xdr:row>1</xdr:row>
      <xdr:rowOff>169545</xdr:rowOff>
    </xdr:to>
    <xdr:sp>
      <xdr:nvSpPr>
        <xdr:cNvPr id="2" name="矩形 1"/>
        <xdr:cNvSpPr/>
      </xdr:nvSpPr>
      <xdr:spPr>
        <a:xfrm>
          <a:off x="14916150" y="419100"/>
          <a:ext cx="981075" cy="169545"/>
        </a:xfrm>
        <a:prstGeom prst="rect">
          <a:avLst/>
        </a:prstGeom>
        <a:noFill/>
        <a:ln w="9525">
          <a:noFill/>
        </a:ln>
      </xdr:spPr>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0</xdr:colOff>
      <xdr:row>1</xdr:row>
      <xdr:rowOff>0</xdr:rowOff>
    </xdr:from>
    <xdr:to>
      <xdr:col>13</xdr:col>
      <xdr:colOff>295275</xdr:colOff>
      <xdr:row>1</xdr:row>
      <xdr:rowOff>168910</xdr:rowOff>
    </xdr:to>
    <xdr:sp>
      <xdr:nvSpPr>
        <xdr:cNvPr id="2" name="矩形 1"/>
        <xdr:cNvSpPr/>
      </xdr:nvSpPr>
      <xdr:spPr>
        <a:xfrm>
          <a:off x="14744700" y="406400"/>
          <a:ext cx="981075" cy="168910"/>
        </a:xfrm>
        <a:prstGeom prst="rect">
          <a:avLst/>
        </a:prstGeom>
        <a:noFill/>
        <a:ln w="9525">
          <a:noFill/>
        </a:ln>
      </xdr:spPr>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2</xdr:row>
      <xdr:rowOff>0</xdr:rowOff>
    </xdr:from>
    <xdr:to>
      <xdr:col>2</xdr:col>
      <xdr:colOff>10795</xdr:colOff>
      <xdr:row>2</xdr:row>
      <xdr:rowOff>10160</xdr:rowOff>
    </xdr:to>
    <xdr:sp>
      <xdr:nvSpPr>
        <xdr:cNvPr id="2" name="图片 1"/>
        <xdr:cNvSpPr>
          <a:spLocks noChangeAspect="1"/>
        </xdr:cNvSpPr>
      </xdr:nvSpPr>
      <xdr:spPr>
        <a:xfrm>
          <a:off x="1076325" y="822325"/>
          <a:ext cx="10795" cy="1016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52"/>
  <sheetViews>
    <sheetView zoomScale="80" zoomScaleNormal="80" topLeftCell="A23" workbookViewId="0">
      <selection activeCell="P31" sqref="P31"/>
    </sheetView>
  </sheetViews>
  <sheetFormatPr defaultColWidth="9" defaultRowHeight="14.25"/>
  <cols>
    <col min="1" max="1" width="9" style="140"/>
    <col min="2" max="2" width="13.6916666666667" style="140" customWidth="1"/>
    <col min="3" max="3" width="17.125" style="140" customWidth="1"/>
    <col min="4" max="4" width="15" style="140" customWidth="1"/>
    <col min="5" max="7" width="14.5" style="140" customWidth="1"/>
    <col min="8" max="8" width="12.125" style="140" customWidth="1"/>
    <col min="9" max="9" width="14.975" style="140" customWidth="1"/>
    <col min="10" max="10" width="9.625" style="140" customWidth="1"/>
    <col min="11" max="11" width="9.125" style="140" customWidth="1"/>
    <col min="12" max="12" width="11.8666666666667" style="140" customWidth="1"/>
    <col min="13" max="13" width="12" style="140" customWidth="1"/>
    <col min="14" max="19" width="13.625" style="140" customWidth="1"/>
    <col min="20" max="16384" width="9" style="140"/>
  </cols>
  <sheetData>
    <row r="1" s="140" customFormat="1" ht="18" customHeight="1" spans="3:17">
      <c r="C1" s="147"/>
      <c r="D1" s="148"/>
      <c r="P1" s="169" t="s">
        <v>0</v>
      </c>
      <c r="Q1" s="169" t="s">
        <v>1</v>
      </c>
    </row>
    <row r="2" s="140" customFormat="1" ht="18" customHeight="1" spans="3:17">
      <c r="C2" s="149"/>
      <c r="D2" s="150"/>
      <c r="P2" s="170">
        <v>5</v>
      </c>
      <c r="Q2" s="170">
        <v>6</v>
      </c>
    </row>
    <row r="3" s="141" customFormat="1" ht="25" customHeight="1" spans="1:14">
      <c r="A3" s="151" t="str">
        <f>"截至"&amp;TEXT(DATE(2021,P2,Q2),"m月d日")&amp;"影响用户数超10户群障完成情况（铁通）"</f>
        <v>截至5月6日影响用户数超10户群障完成情况（铁通）</v>
      </c>
      <c r="B3" s="152"/>
      <c r="C3" s="152"/>
      <c r="D3" s="152"/>
      <c r="E3" s="152"/>
      <c r="F3" s="152"/>
      <c r="G3" s="152"/>
      <c r="H3" s="152"/>
      <c r="I3" s="152"/>
      <c r="J3" s="152"/>
      <c r="K3" s="152"/>
      <c r="L3" s="152"/>
      <c r="M3" s="152"/>
      <c r="N3" s="171"/>
    </row>
    <row r="4" s="141" customFormat="1" ht="25" customHeight="1" spans="1:14">
      <c r="A4" s="153"/>
      <c r="B4" s="153" t="s">
        <v>2</v>
      </c>
      <c r="C4" s="153"/>
      <c r="D4" s="153"/>
      <c r="E4" s="153" t="s">
        <v>3</v>
      </c>
      <c r="F4" s="153"/>
      <c r="G4" s="153"/>
      <c r="H4" s="153"/>
      <c r="I4" s="154" t="s">
        <v>4</v>
      </c>
      <c r="J4" s="153" t="s">
        <v>5</v>
      </c>
      <c r="K4" s="153" t="s">
        <v>6</v>
      </c>
      <c r="L4" s="154" t="s">
        <v>7</v>
      </c>
      <c r="M4" s="154" t="s">
        <v>8</v>
      </c>
      <c r="N4" s="154" t="s">
        <v>9</v>
      </c>
    </row>
    <row r="5" s="141" customFormat="1" ht="30" customHeight="1" spans="1:14">
      <c r="A5" s="153" t="s">
        <v>10</v>
      </c>
      <c r="B5" s="153" t="s">
        <v>11</v>
      </c>
      <c r="C5" s="153" t="s">
        <v>12</v>
      </c>
      <c r="D5" s="154" t="s">
        <v>13</v>
      </c>
      <c r="E5" s="153" t="s">
        <v>11</v>
      </c>
      <c r="F5" s="153" t="s">
        <v>12</v>
      </c>
      <c r="G5" s="154" t="s">
        <v>14</v>
      </c>
      <c r="H5" s="154" t="s">
        <v>15</v>
      </c>
      <c r="I5" s="154"/>
      <c r="J5" s="153"/>
      <c r="K5" s="153"/>
      <c r="L5" s="154"/>
      <c r="M5" s="154"/>
      <c r="N5" s="154"/>
    </row>
    <row r="6" s="141" customFormat="1" ht="30" customHeight="1" spans="1:14">
      <c r="A6" s="155" t="s">
        <v>16</v>
      </c>
      <c r="B6" s="156">
        <f>COUNTIFS(已修复!A:A,"客响",已修复!B:B,A6,已修复!D:D,$B$5,已修复!F:F,"&gt;=10")</f>
        <v>5</v>
      </c>
      <c r="C6" s="156">
        <f>COUNTIFS(已修复!A:A,"客响",已修复!B:B,A6,已修复!D:D,$C$5,已修复!F:F,"&gt;=10")</f>
        <v>0</v>
      </c>
      <c r="D6" s="156">
        <f t="shared" ref="D6:D12" si="0">SUM(B6:C6)</f>
        <v>5</v>
      </c>
      <c r="E6" s="157">
        <f>AVERAGEIFS(已修复!R:R,已修复!A:A,"客响",已修复!B:B,A6,已修复!D:D,$E$5,已修复!F:F,"&gt;=10")</f>
        <v>2.81916666633915</v>
      </c>
      <c r="F6" s="157" t="e">
        <f>AVERAGEIFS(已修复!R:R,已修复!A:A,"客响",已修复!B:B,A6,已修复!D:D,$F$5,已修复!F:F,"&gt;=10")</f>
        <v>#DIV/0!</v>
      </c>
      <c r="G6" s="157">
        <f>AVERAGEIFS(已修复!R:R,已修复!A:A,"客响",已修复!B:B,A6,已修复!F:F,"&gt;=10")</f>
        <v>2.81916666633915</v>
      </c>
      <c r="H6" s="158">
        <f>(COUNTIFS(已修复!B:B,A6,已修复!D:D,$B$5,已修复!R:R,"&lt;=18",已修复!A:A,"客响")+COUNTIFS(已修复!B:B,A6,已修复!D:D,$C$5,已修复!R:R,"&lt;=36",已修复!A:A,"客响"))/COUNTIFS(已修复!B:B,A6,已修复!A:A,"客响")</f>
        <v>1</v>
      </c>
      <c r="I6" s="156">
        <f>SUMIFS(已修复!F:F,已修复!A:A,"客响",已修复!B:B,A6,已修复!F:F,"&gt;=10")</f>
        <v>128</v>
      </c>
      <c r="J6" s="156">
        <f>COUNTIFS(今日新增!A:A,"客响",今日新增!B:B,A6,今日新增!F:F,"&gt;=10")</f>
        <v>3</v>
      </c>
      <c r="K6" s="172">
        <f>COUNTIFS(今日恢复!A:A,"客响",今日恢复!B:B,A6,今日恢复!F:F,"&gt;=10")</f>
        <v>2</v>
      </c>
      <c r="L6" s="156">
        <f>COUNTIFS(积压故障!A:A,"客响",积压故障!B:B,A6,积压故障!F:F,"&gt;=10")</f>
        <v>1</v>
      </c>
      <c r="M6" s="156">
        <f ca="1">COUNTIFS(积压故障!A:A,"客响",积压故障!B:B,A6,积压故障!F:F,"&gt;=10",积压故障!R:R,"&gt;=48")</f>
        <v>0</v>
      </c>
      <c r="N6" s="156">
        <f ca="1">SUMIFS(积压故障!F:F,积压故障!A:A,"客响",积压故障!B:B,A6,积压故障!F:F,"&gt;=10",积压故障!R:R,"&gt;=48")</f>
        <v>0</v>
      </c>
    </row>
    <row r="7" s="141" customFormat="1" ht="30" customHeight="1" spans="1:14">
      <c r="A7" s="155" t="s">
        <v>17</v>
      </c>
      <c r="B7" s="156">
        <f>COUNTIFS(已修复!A:A,"客响",已修复!B:B,A7,已修复!D:D,$B$5,已修复!F:F,"&gt;=10")</f>
        <v>5</v>
      </c>
      <c r="C7" s="156">
        <f>COUNTIFS(已修复!A:A,"客响",已修复!B:B,A7,已修复!D:D,$C$5,已修复!F:F,"&gt;=10")</f>
        <v>15</v>
      </c>
      <c r="D7" s="156">
        <f t="shared" si="0"/>
        <v>20</v>
      </c>
      <c r="E7" s="157">
        <f>AVERAGEIFS(已修复!R:R,已修复!A:A,"客响",已修复!B:B,A7,已修复!D:D,$E$5,已修复!F:F,"&gt;=10")</f>
        <v>35.1999999997672</v>
      </c>
      <c r="F7" s="157">
        <f>AVERAGEIFS(已修复!R:R,已修复!A:A,"客响",已修复!B:B,A7,已修复!D:D,$F$5,已修复!F:F,"&gt;=10")</f>
        <v>17.9793148150871</v>
      </c>
      <c r="G7" s="157">
        <f>AVERAGEIFS(已修复!R:R,已修复!A:A,"客响",已修复!B:B,A7,已修复!F:F,"&gt;=10")</f>
        <v>22.2844861112571</v>
      </c>
      <c r="H7" s="158">
        <f>(COUNTIFS(已修复!B:B,A7,已修复!D:D,$B$5,已修复!R:R,"&lt;=18",已修复!A:A,"客响")+COUNTIFS(已修复!B:B,A7,已修复!D:D,$C$5,已修复!R:R,"&lt;=36",已修复!A:A,"客响"))/COUNTIFS(已修复!B:B,A7,已修复!A:A,"客响")</f>
        <v>0.833333333333333</v>
      </c>
      <c r="I7" s="156">
        <f>SUMIFS(已修复!F:F,已修复!A:A,"客响",已修复!B:B,A7,已修复!F:F,"&gt;=10")</f>
        <v>524</v>
      </c>
      <c r="J7" s="156">
        <f>COUNTIFS(今日新增!A:A,"客响",今日新增!B:B,A7,今日新增!F:F,"&gt;=10")</f>
        <v>3</v>
      </c>
      <c r="K7" s="172">
        <f>COUNTIFS(今日恢复!A:A,"客响",今日恢复!B:B,A7,今日恢复!F:F,"&gt;=10")</f>
        <v>2</v>
      </c>
      <c r="L7" s="156">
        <f>COUNTIFS(积压故障!A:A,"客响",积压故障!B:B,A7,积压故障!F:F,"&gt;=10")</f>
        <v>3</v>
      </c>
      <c r="M7" s="156">
        <f ca="1">COUNTIFS(积压故障!A:A,"客响",积压故障!B:B,A7,积压故障!F:F,"&gt;=10",积压故障!R:R,"&gt;=48")</f>
        <v>1</v>
      </c>
      <c r="N7" s="156">
        <f ca="1">SUMIFS(积压故障!F:F,积压故障!A:A,"客响",积压故障!B:B,A7,积压故障!F:F,"&gt;=10",积压故障!R:R,"&gt;=48")</f>
        <v>21</v>
      </c>
    </row>
    <row r="8" s="141" customFormat="1" ht="30" customHeight="1" spans="1:14">
      <c r="A8" s="155" t="s">
        <v>18</v>
      </c>
      <c r="B8" s="156">
        <f>COUNTIFS(已修复!A:A,"客响",已修复!B:B,A8,已修复!D:D,$B$5,已修复!F:F,"&gt;=10")</f>
        <v>1</v>
      </c>
      <c r="C8" s="156">
        <f>COUNTIFS(已修复!A:A,"客响",已修复!B:B,A8,已修复!D:D,$C$5,已修复!F:F,"&gt;=10")</f>
        <v>15</v>
      </c>
      <c r="D8" s="156">
        <f t="shared" si="0"/>
        <v>16</v>
      </c>
      <c r="E8" s="157">
        <f>AVERAGEIFS(已修复!R:R,已修复!A:A,"客响",已修复!B:B,A8,已修复!D:D,$E$5,已修复!F:F,"&gt;=10")</f>
        <v>2.25249999988591</v>
      </c>
      <c r="F8" s="157">
        <f>AVERAGEIFS(已修复!R:R,已修复!A:A,"客响",已修复!B:B,A8,已修复!D:D,$F$5,已修复!F:F,"&gt;=10")</f>
        <v>17.5575185186695</v>
      </c>
      <c r="G8" s="157">
        <f>AVERAGEIFS(已修复!R:R,已修复!A:A,"客响",已修复!B:B,A8,已修复!F:F,"&gt;=10")</f>
        <v>16.6009548612456</v>
      </c>
      <c r="H8" s="158">
        <f>(COUNTIFS(已修复!B:B,A8,已修复!D:D,$B$5,已修复!R:R,"&lt;=18",已修复!A:A,"客响")+COUNTIFS(已修复!B:B,A8,已修复!D:D,$C$5,已修复!R:R,"&lt;=36",已修复!A:A,"客响"))/COUNTIFS(已修复!B:B,A8,已修复!A:A,"客响")</f>
        <v>0.777777777777778</v>
      </c>
      <c r="I8" s="156">
        <f>SUMIFS(已修复!F:F,已修复!A:A,"客响",已修复!B:B,A8,已修复!F:F,"&gt;=10")</f>
        <v>412</v>
      </c>
      <c r="J8" s="156">
        <f>COUNTIFS(今日新增!A:A,"客响",今日新增!B:B,A8,今日新增!F:F,"&gt;=10")</f>
        <v>2</v>
      </c>
      <c r="K8" s="172">
        <f>COUNTIFS(今日恢复!A:A,"客响",今日恢复!B:B,A8,今日恢复!F:F,"&gt;=10")</f>
        <v>3</v>
      </c>
      <c r="L8" s="156">
        <f>COUNTIFS(积压故障!A:A,"客响",积压故障!B:B,A8,积压故障!F:F,"&gt;=10")</f>
        <v>1</v>
      </c>
      <c r="M8" s="156">
        <f ca="1">COUNTIFS(积压故障!A:A,"客响",积压故障!B:B,A8,积压故障!F:F,"&gt;=10",积压故障!R:R,"&gt;=48")</f>
        <v>0</v>
      </c>
      <c r="N8" s="156">
        <f ca="1">SUMIFS(积压故障!F:F,积压故障!A:A,"客响",积压故障!B:B,A8,积压故障!F:F,"&gt;=10",积压故障!R:R,"&gt;=48")</f>
        <v>0</v>
      </c>
    </row>
    <row r="9" s="141" customFormat="1" ht="30" customHeight="1" spans="1:14">
      <c r="A9" s="155" t="s">
        <v>19</v>
      </c>
      <c r="B9" s="156">
        <f>COUNTIFS(已修复!A:A,"客响",已修复!B:B,A9,已修复!D:D,$B$5,已修复!F:F,"&gt;=10")</f>
        <v>5</v>
      </c>
      <c r="C9" s="156">
        <f>COUNTIFS(已修复!A:A,"客响",已修复!B:B,A9,已修复!D:D,$C$5,已修复!F:F,"&gt;=10")</f>
        <v>16</v>
      </c>
      <c r="D9" s="156">
        <f t="shared" si="0"/>
        <v>21</v>
      </c>
      <c r="E9" s="157">
        <f>AVERAGEIFS(已修复!R:R,已修复!A:A,"客响",已修复!B:B,A9,已修复!D:D,$E$5,已修复!F:F,"&gt;=10")</f>
        <v>8.22666666676523</v>
      </c>
      <c r="F9" s="157">
        <f>AVERAGEIFS(已修复!R:R,已修复!A:A,"客响",已修复!B:B,A9,已修复!D:D,$F$5,已修复!F:F,"&gt;=10")</f>
        <v>6.63199652775075</v>
      </c>
      <c r="G9" s="157">
        <f>AVERAGEIFS(已修复!R:R,已修复!A:A,"客响",已修复!B:B,A9,已修复!F:F,"&gt;=10")</f>
        <v>7.01167989418277</v>
      </c>
      <c r="H9" s="158">
        <f>(COUNTIFS(已修复!B:B,A9,已修复!D:D,$B$5,已修复!R:R,"&lt;=18",已修复!A:A,"客响")+COUNTIFS(已修复!B:B,A9,已修复!D:D,$C$5,已修复!R:R,"&lt;=36",已修复!A:A,"客响"))/COUNTIFS(已修复!B:B,A9,已修复!A:A,"客响")</f>
        <v>0.931034482758621</v>
      </c>
      <c r="I9" s="156">
        <f>SUMIFS(已修复!F:F,已修复!A:A,"客响",已修复!B:B,A9,已修复!F:F,"&gt;=10")</f>
        <v>553</v>
      </c>
      <c r="J9" s="156">
        <f>COUNTIFS(今日新增!A:A,"客响",今日新增!B:B,A9,今日新增!F:F,"&gt;=10")</f>
        <v>4</v>
      </c>
      <c r="K9" s="172">
        <f>COUNTIFS(今日恢复!A:A,"客响",今日恢复!B:B,A9,今日恢复!F:F,"&gt;=10")</f>
        <v>3</v>
      </c>
      <c r="L9" s="156">
        <f>COUNTIFS(积压故障!A:A,"客响",积压故障!B:B,A9,积压故障!F:F,"&gt;=10")</f>
        <v>3</v>
      </c>
      <c r="M9" s="156">
        <f ca="1">COUNTIFS(积压故障!A:A,"客响",积压故障!B:B,A9,积压故障!F:F,"&gt;=10",积压故障!R:R,"&gt;=48")</f>
        <v>0</v>
      </c>
      <c r="N9" s="156">
        <f ca="1">SUMIFS(积压故障!F:F,积压故障!A:A,"客响",积压故障!B:B,A9,积压故障!F:F,"&gt;=10",积压故障!R:R,"&gt;=48")</f>
        <v>0</v>
      </c>
    </row>
    <row r="10" s="141" customFormat="1" ht="30" customHeight="1" spans="1:14">
      <c r="A10" s="155" t="s">
        <v>20</v>
      </c>
      <c r="B10" s="156">
        <f>COUNTIFS(已修复!A:A,"客响",已修复!B:B,A10,已修复!D:D,$B$5,已修复!F:F,"&gt;=10")</f>
        <v>10</v>
      </c>
      <c r="C10" s="156">
        <f>COUNTIFS(已修复!A:A,"客响",已修复!B:B,A10,已修复!D:D,$C$5,已修复!F:F,"&gt;=10")</f>
        <v>12</v>
      </c>
      <c r="D10" s="156">
        <f t="shared" si="0"/>
        <v>22</v>
      </c>
      <c r="E10" s="157">
        <f>AVERAGEIFS(已修复!R:R,已修复!A:A,"客响",已修复!B:B,A10,已修复!D:D,$E$5,已修复!F:F,"&gt;=10")</f>
        <v>8.15397222237079</v>
      </c>
      <c r="F10" s="157">
        <f>AVERAGEIFS(已修复!R:R,已修复!A:A,"客响",已修复!B:B,A10,已修复!D:D,$F$5,已修复!F:F,"&gt;=10")</f>
        <v>11.0375231482467</v>
      </c>
      <c r="G10" s="157">
        <f>AVERAGEIFS(已修复!R:R,已修复!A:A,"客响",已修复!B:B,A10,已修复!F:F,"&gt;=10")</f>
        <v>9.72681818193947</v>
      </c>
      <c r="H10" s="158">
        <f>(COUNTIFS(已修复!B:B,A10,已修复!D:D,$B$5,已修复!R:R,"&lt;=18",已修复!A:A,"客响")+COUNTIFS(已修复!B:B,A10,已修复!D:D,$C$5,已修复!R:R,"&lt;=36",已修复!A:A,"客响"))/COUNTIFS(已修复!B:B,A10,已修复!A:A,"客响")</f>
        <v>0.903225806451613</v>
      </c>
      <c r="I10" s="156">
        <f>SUMIFS(已修复!F:F,已修复!A:A,"客响",已修复!B:B,A10,已修复!F:F,"&gt;=10")</f>
        <v>654</v>
      </c>
      <c r="J10" s="156">
        <f>COUNTIFS(今日新增!A:A,"客响",今日新增!B:B,A10,今日新增!F:F,"&gt;=10")</f>
        <v>5</v>
      </c>
      <c r="K10" s="172">
        <f>COUNTIFS(今日恢复!A:A,"客响",今日恢复!B:B,A10,今日恢复!F:F,"&gt;=10")</f>
        <v>4</v>
      </c>
      <c r="L10" s="156">
        <f>COUNTIFS(积压故障!A:A,"客响",积压故障!B:B,A10,积压故障!F:F,"&gt;=10")</f>
        <v>1</v>
      </c>
      <c r="M10" s="156">
        <f ca="1">COUNTIFS(积压故障!A:A,"客响",积压故障!B:B,A10,积压故障!F:F,"&gt;=10",积压故障!R:R,"&gt;=48")</f>
        <v>0</v>
      </c>
      <c r="N10" s="156">
        <f ca="1">SUMIFS(积压故障!F:F,积压故障!A:A,"客响",积压故障!B:B,A10,积压故障!F:F,"&gt;=10",积压故障!R:R,"&gt;=48")</f>
        <v>0</v>
      </c>
    </row>
    <row r="11" s="141" customFormat="1" ht="30" customHeight="1" spans="1:14">
      <c r="A11" s="155" t="s">
        <v>21</v>
      </c>
      <c r="B11" s="156">
        <f>COUNTIFS(已修复!A:A,"客响",已修复!B:B,A11,已修复!D:D,$B$5,已修复!F:F,"&gt;=10")</f>
        <v>6</v>
      </c>
      <c r="C11" s="156">
        <f>COUNTIFS(已修复!A:A,"客响",已修复!B:B,A11,已修复!D:D,$C$5,已修复!F:F,"&gt;=10")</f>
        <v>6</v>
      </c>
      <c r="D11" s="156">
        <f t="shared" si="0"/>
        <v>12</v>
      </c>
      <c r="E11" s="157">
        <f>AVERAGEIFS(已修复!R:R,已修复!A:A,"客响",已修复!B:B,A11,已修复!D:D,$E$5,已修复!F:F,"&gt;=10")</f>
        <v>20.9079166665906</v>
      </c>
      <c r="F11" s="157">
        <f>AVERAGEIFS(已修复!R:R,已修复!A:A,"客响",已修复!B:B,A11,已修复!D:D,$F$5,已修复!F:F,"&gt;=10")</f>
        <v>10.1581944447826</v>
      </c>
      <c r="G11" s="157">
        <f>AVERAGEIFS(已修复!R:R,已修复!A:A,"客响",已修复!B:B,A11,已修复!F:F,"&gt;=10")</f>
        <v>15.5330555556866</v>
      </c>
      <c r="H11" s="158">
        <f>(COUNTIFS(已修复!B:B,A11,已修复!D:D,$B$5,已修复!R:R,"&lt;=18",已修复!A:A,"客响")+COUNTIFS(已修复!B:B,A11,已修复!D:D,$C$5,已修复!R:R,"&lt;=36",已修复!A:A,"客响"))/COUNTIFS(已修复!B:B,A11,已修复!A:A,"客响")</f>
        <v>0.733333333333333</v>
      </c>
      <c r="I11" s="156">
        <f>SUMIFS(已修复!F:F,已修复!A:A,"客响",已修复!B:B,A11,已修复!F:F,"&gt;=10")</f>
        <v>287</v>
      </c>
      <c r="J11" s="156">
        <f>COUNTIFS(今日新增!A:A,"客响",今日新增!B:B,A11,今日新增!F:F,"&gt;=10")</f>
        <v>3</v>
      </c>
      <c r="K11" s="172">
        <f>COUNTIFS(今日恢复!A:A,"客响",今日恢复!B:B,A11,今日恢复!F:F,"&gt;=10")</f>
        <v>5</v>
      </c>
      <c r="L11" s="156">
        <f>COUNTIFS(积压故障!A:A,"客响",积压故障!B:B,A11,积压故障!F:F,"&gt;=10")</f>
        <v>3</v>
      </c>
      <c r="M11" s="156">
        <f ca="1">COUNTIFS(积压故障!A:A,"客响",积压故障!B:B,A11,积压故障!F:F,"&gt;=10",积压故障!R:R,"&gt;=48")</f>
        <v>0</v>
      </c>
      <c r="N11" s="156">
        <f ca="1">SUMIFS(积压故障!F:F,积压故障!A:A,"客响",积压故障!B:B,A11,积压故障!F:F,"&gt;=10",积压故障!R:R,"&gt;=48")</f>
        <v>0</v>
      </c>
    </row>
    <row r="12" s="141" customFormat="1" ht="30" customHeight="1" spans="1:14">
      <c r="A12" s="155" t="s">
        <v>22</v>
      </c>
      <c r="B12" s="156">
        <f>COUNTIFS(已修复!A:A,"客响",已修复!B:B,A12,已修复!D:D,$B$5,已修复!F:F,"&gt;=10")</f>
        <v>2</v>
      </c>
      <c r="C12" s="156">
        <f>COUNTIFS(已修复!A:A,"客响",已修复!B:B,A12,已修复!D:D,$C$5,已修复!F:F,"&gt;=10")</f>
        <v>10</v>
      </c>
      <c r="D12" s="156">
        <f t="shared" si="0"/>
        <v>12</v>
      </c>
      <c r="E12" s="157">
        <f>AVERAGEIFS(已修复!R:R,已修复!A:A,"客响",已修复!B:B,A12,已修复!D:D,$E$5,已修复!F:F,"&gt;=10")</f>
        <v>10.8859722226916</v>
      </c>
      <c r="F12" s="157">
        <f>AVERAGEIFS(已修复!R:R,已修复!A:A,"客响",已修复!B:B,A12,已修复!D:D,$F$5,已修复!F:F,"&gt;=10")</f>
        <v>21.1033888887672</v>
      </c>
      <c r="G12" s="157">
        <f>AVERAGEIFS(已修复!R:R,已修复!A:A,"客响",已修复!B:B,A12,已修复!F:F,"&gt;=10")</f>
        <v>19.400486111088</v>
      </c>
      <c r="H12" s="158">
        <f>(COUNTIFS(已修复!B:B,A12,已修复!D:D,$B$5,已修复!R:R,"&lt;=18",已修复!A:A,"客响")+COUNTIFS(已修复!B:B,A12,已修复!D:D,$C$5,已修复!R:R,"&lt;=36",已修复!A:A,"客响"))/COUNTIFS(已修复!B:B,A12,已修复!A:A,"客响")</f>
        <v>0.933333333333333</v>
      </c>
      <c r="I12" s="156">
        <f>SUMIFS(已修复!F:F,已修复!A:A,"客响",已修复!B:B,A12,已修复!F:F,"&gt;=10")</f>
        <v>294</v>
      </c>
      <c r="J12" s="156">
        <f>COUNTIFS(今日新增!A:A,"客响",今日新增!B:B,A12,今日新增!F:F,"&gt;=10")</f>
        <v>0</v>
      </c>
      <c r="K12" s="172">
        <f>COUNTIFS(今日恢复!A:A,"客响",今日恢复!B:B,A12,今日恢复!F:F,"&gt;=10")</f>
        <v>0</v>
      </c>
      <c r="L12" s="156">
        <f>COUNTIFS(积压故障!A:A,"客响",积压故障!B:B,A12,积压故障!F:F,"&gt;=10")</f>
        <v>0</v>
      </c>
      <c r="M12" s="156">
        <f ca="1">COUNTIFS(积压故障!A:A,"客响",积压故障!B:B,A12,积压故障!F:F,"&gt;=10",积压故障!R:R,"&gt;=48")</f>
        <v>0</v>
      </c>
      <c r="N12" s="156">
        <f ca="1">SUMIFS(积压故障!F:F,积压故障!A:A,"客响",积压故障!B:B,A12,积压故障!F:F,"&gt;=10",积压故障!R:R,"&gt;=48")</f>
        <v>0</v>
      </c>
    </row>
    <row r="13" s="142" customFormat="1" ht="30" customHeight="1" spans="1:14">
      <c r="A13" s="159" t="s">
        <v>23</v>
      </c>
      <c r="B13" s="160">
        <f>SUM(B6:B12)</f>
        <v>34</v>
      </c>
      <c r="C13" s="160">
        <f>SUM(C6:C12)</f>
        <v>74</v>
      </c>
      <c r="D13" s="160">
        <f>SUM(D6:D12)</f>
        <v>108</v>
      </c>
      <c r="E13" s="161">
        <f>AVERAGEIFS(已修复!R:R,已修复!A:A,"客响",已修复!D:D,$E$5,已修复!F:F,"&gt;=10")</f>
        <v>13.5953186274376</v>
      </c>
      <c r="F13" s="161">
        <f>AVERAGEIFS(已修复!R:R,已修复!A:A,"客响",已修复!D:D,$F$5,已修复!F:F,"&gt;=10")</f>
        <v>14.1026726727796</v>
      </c>
      <c r="G13" s="161">
        <f>AVERAGEIFS(已修复!R:R,已修复!A:A,"客响",已修复!F:F,"&gt;=10")</f>
        <v>13.9429501029497</v>
      </c>
      <c r="H13" s="162">
        <f>(COUNTIFS(已修复!D:D,B5,已修复!R:R,"&lt;=18",已修复!A:A,"客响")+COUNTIFS(已修复!D:D,C5,已修复!R:R,"&lt;=36",已修复!A:A,"客响"))/COUNTIF(已修复!A:A,"客响")</f>
        <v>0.864516129032258</v>
      </c>
      <c r="I13" s="160">
        <f t="shared" ref="I13:N13" si="1">SUM(I6:I12)</f>
        <v>2852</v>
      </c>
      <c r="J13" s="160">
        <f t="shared" si="1"/>
        <v>20</v>
      </c>
      <c r="K13" s="173">
        <f t="shared" si="1"/>
        <v>19</v>
      </c>
      <c r="L13" s="160">
        <f t="shared" si="1"/>
        <v>12</v>
      </c>
      <c r="M13" s="160">
        <f ca="1" t="shared" si="1"/>
        <v>1</v>
      </c>
      <c r="N13" s="160">
        <f ca="1" t="shared" si="1"/>
        <v>21</v>
      </c>
    </row>
    <row r="14" s="143" customFormat="1" ht="30" customHeight="1" spans="1:14">
      <c r="A14" s="163" t="s">
        <v>24</v>
      </c>
      <c r="B14" s="164"/>
      <c r="C14" s="164"/>
      <c r="D14" s="164"/>
      <c r="E14" s="164"/>
      <c r="F14" s="164"/>
      <c r="G14" s="164"/>
      <c r="H14" s="164"/>
      <c r="I14" s="164"/>
      <c r="J14" s="164"/>
      <c r="K14" s="164"/>
      <c r="L14" s="164"/>
      <c r="M14" s="164"/>
      <c r="N14" s="174"/>
    </row>
    <row r="15" s="144" customFormat="1" ht="30" customHeight="1" spans="8:8">
      <c r="H15" s="141"/>
    </row>
    <row r="16" s="144" customFormat="1" ht="30" customHeight="1" spans="1:14">
      <c r="A16" s="165" t="str">
        <f>"截至"&amp;TEXT(DATE(2021,P2,Q2),"m月d日")&amp;"网运（浙邮）线路故障完成情况（影响PON口10户以上）"</f>
        <v>截至5月6日网运（浙邮）线路故障完成情况（影响PON口10户以上）</v>
      </c>
      <c r="B16" s="166"/>
      <c r="C16" s="166"/>
      <c r="D16" s="166"/>
      <c r="E16" s="166"/>
      <c r="F16" s="166"/>
      <c r="G16" s="166"/>
      <c r="H16" s="166"/>
      <c r="I16" s="166"/>
      <c r="J16" s="166"/>
      <c r="K16" s="166"/>
      <c r="L16" s="166"/>
      <c r="M16" s="166"/>
      <c r="N16" s="175"/>
    </row>
    <row r="17" s="144" customFormat="1" ht="30" customHeight="1" spans="1:14">
      <c r="A17" s="153"/>
      <c r="B17" s="153" t="s">
        <v>2</v>
      </c>
      <c r="C17" s="153"/>
      <c r="D17" s="153"/>
      <c r="E17" s="153" t="s">
        <v>3</v>
      </c>
      <c r="F17" s="153"/>
      <c r="G17" s="153"/>
      <c r="H17" s="153"/>
      <c r="I17" s="154" t="s">
        <v>4</v>
      </c>
      <c r="J17" s="153" t="s">
        <v>5</v>
      </c>
      <c r="K17" s="153" t="s">
        <v>6</v>
      </c>
      <c r="L17" s="154" t="s">
        <v>7</v>
      </c>
      <c r="M17" s="154" t="s">
        <v>8</v>
      </c>
      <c r="N17" s="154" t="s">
        <v>9</v>
      </c>
    </row>
    <row r="18" s="144" customFormat="1" ht="30" customHeight="1" spans="1:14">
      <c r="A18" s="153" t="s">
        <v>10</v>
      </c>
      <c r="B18" s="153" t="s">
        <v>11</v>
      </c>
      <c r="C18" s="153" t="s">
        <v>12</v>
      </c>
      <c r="D18" s="154" t="s">
        <v>13</v>
      </c>
      <c r="E18" s="153" t="s">
        <v>11</v>
      </c>
      <c r="F18" s="153" t="s">
        <v>12</v>
      </c>
      <c r="G18" s="154" t="s">
        <v>14</v>
      </c>
      <c r="H18" s="154" t="s">
        <v>15</v>
      </c>
      <c r="I18" s="154"/>
      <c r="J18" s="153"/>
      <c r="K18" s="153"/>
      <c r="L18" s="154"/>
      <c r="M18" s="154"/>
      <c r="N18" s="154"/>
    </row>
    <row r="19" s="144" customFormat="1" ht="30" customHeight="1" spans="1:14">
      <c r="A19" s="155" t="s">
        <v>16</v>
      </c>
      <c r="B19" s="156">
        <f>COUNTIFS(已修复!A:A,"传输",已修复!B:B,A19,已修复!D:D,$B$18,已修复!F:F,"&gt;=10")</f>
        <v>1</v>
      </c>
      <c r="C19" s="156">
        <f>COUNTIFS(已修复!A:A,"传输",已修复!B:B,A19,已修复!D:D,$C$18,已修复!F:F,"&gt;=10")</f>
        <v>8</v>
      </c>
      <c r="D19" s="156">
        <f t="shared" ref="D19:D25" si="2">SUM(B19:C19)</f>
        <v>9</v>
      </c>
      <c r="E19" s="157">
        <f>AVERAGEIFS(已修复!R:R,已修复!A:A,"传输",已修复!B:B,A19,已修复!D:D,$E$5,已修复!F:F,"&gt;=10")</f>
        <v>668.040277775901</v>
      </c>
      <c r="F19" s="157">
        <f>AVERAGEIFS(已修复!R:R,已修复!A:A,"传输",已修复!B:B,A19,已修复!D:D,$F$5,已修复!F:F,"&gt;=10")</f>
        <v>35.2082986116438</v>
      </c>
      <c r="G19" s="157">
        <f>AVERAGEIFS(已修复!R:R,已修复!A:A,"传输",已修复!B:B,A19,已修复!F:F,"&gt;=10")</f>
        <v>105.522962963228</v>
      </c>
      <c r="H19" s="158">
        <f>(COUNTIFS(已修复!B:B,A19,已修复!D:D,$B$5,已修复!R:R,"&lt;=18",已修复!A:A,"传输")+COUNTIFS(已修复!B:B,A19,已修复!D:D,$C$5,已修复!R:R,"&lt;=36",已修复!A:A,"传输"))/COUNTIFS(已修复!B:B,A19,已修复!A:A,"传输")</f>
        <v>0.666666666666667</v>
      </c>
      <c r="I19" s="156">
        <f>SUMIFS(已修复!F:F,已修复!A:A,"传输",已修复!B:B,A19,已修复!F:F,"&gt;=10")</f>
        <v>219</v>
      </c>
      <c r="J19" s="156">
        <f>COUNTIFS(今日新增!A:A,"传输",今日新增!B:B,A19,今日新增!F:F,"&gt;=10")</f>
        <v>1</v>
      </c>
      <c r="K19" s="172">
        <f>COUNTIFS(今日恢复!A:A,"传输",今日恢复!B:B,A19,今日恢复!F:F,"&gt;=10")</f>
        <v>2</v>
      </c>
      <c r="L19" s="156">
        <f>COUNTIFS(积压故障!A:A,"传输",积压故障!B:B,A19,积压故障!F:F,"&gt;=10")</f>
        <v>1</v>
      </c>
      <c r="M19" s="156">
        <f ca="1">COUNTIFS(积压故障!A:A,"传输",积压故障!B:B,A19,积压故障!F:F,"&gt;=10",积压故障!R:R,"&gt;=48")</f>
        <v>0</v>
      </c>
      <c r="N19" s="156">
        <f ca="1">SUMIFS(积压故障!F:F,积压故障!A:A,"传输",积压故障!B:B,A19,积压故障!F:F,"&gt;=10",积压故障!R:R,"&gt;=48")</f>
        <v>0</v>
      </c>
    </row>
    <row r="20" s="144" customFormat="1" ht="30" customHeight="1" spans="1:14">
      <c r="A20" s="155" t="s">
        <v>17</v>
      </c>
      <c r="B20" s="156">
        <f>COUNTIFS(已修复!A:A,"传输",已修复!B:B,A20,已修复!D:D,$B$18,已修复!F:F,"&gt;=10")</f>
        <v>0</v>
      </c>
      <c r="C20" s="156">
        <f>COUNTIFS(已修复!A:A,"传输",已修复!B:B,A20,已修复!D:D,$C$18,已修复!F:F,"&gt;=10")</f>
        <v>15</v>
      </c>
      <c r="D20" s="156">
        <f t="shared" si="2"/>
        <v>15</v>
      </c>
      <c r="E20" s="157" t="e">
        <f>AVERAGEIFS(已修复!R:R,已修复!A:A,"传输",已修复!B:B,A20,已修复!D:D,$E$5,已修复!F:F,"&gt;=10")</f>
        <v>#DIV/0!</v>
      </c>
      <c r="F20" s="157">
        <f>AVERAGEIFS(已修复!R:R,已修复!A:A,"传输",已修复!B:B,A20,已修复!D:D,$F$5,已修复!F:F,"&gt;=10")</f>
        <v>36.9862037038198</v>
      </c>
      <c r="G20" s="157">
        <f>AVERAGEIFS(已修复!R:R,已修复!A:A,"传输",已修复!B:B,A20,已修复!F:F,"&gt;=10")</f>
        <v>36.9862037038198</v>
      </c>
      <c r="H20" s="158">
        <f>(COUNTIFS(已修复!B:B,A20,已修复!D:D,$B$5,已修复!R:R,"&lt;=18",已修复!A:A,"传输")+COUNTIFS(已修复!B:B,A20,已修复!D:D,$C$5,已修复!R:R,"&lt;=36",已修复!A:A,"传输"))/COUNTIFS(已修复!B:B,A20,已修复!A:A,"传输")</f>
        <v>0.5625</v>
      </c>
      <c r="I20" s="156">
        <f>SUMIFS(已修复!F:F,已修复!A:A,"传输",已修复!B:B,A20,已修复!F:F,"&gt;=10")</f>
        <v>1178</v>
      </c>
      <c r="J20" s="156">
        <f>COUNTIFS(今日新增!A:A,"传输",今日新增!B:B,A20,今日新增!F:F,"&gt;=10")</f>
        <v>7</v>
      </c>
      <c r="K20" s="172">
        <f>COUNTIFS(今日恢复!A:A,"传输",今日恢复!B:B,A20,今日恢复!F:F,"&gt;=10")</f>
        <v>3</v>
      </c>
      <c r="L20" s="156">
        <f>COUNTIFS(积压故障!A:A,"传输",积压故障!B:B,A20,积压故障!F:F,"&gt;=10")</f>
        <v>8</v>
      </c>
      <c r="M20" s="156">
        <f ca="1">COUNTIFS(积压故障!A:A,"传输",积压故障!B:B,A20,积压故障!F:F,"&gt;=10",积压故障!R:R,"&gt;=48")</f>
        <v>1</v>
      </c>
      <c r="N20" s="156">
        <f ca="1">SUMIFS(积压故障!F:F,积压故障!A:A,"传输",积压故障!B:B,A20,积压故障!F:F,"&gt;=10",积压故障!R:R,"&gt;=48")</f>
        <v>11</v>
      </c>
    </row>
    <row r="21" s="144" customFormat="1" ht="30" customHeight="1" spans="1:14">
      <c r="A21" s="155" t="s">
        <v>18</v>
      </c>
      <c r="B21" s="156">
        <f>COUNTIFS(已修复!A:A,"传输",已修复!B:B,A21,已修复!D:D,$B$18,已修复!F:F,"&gt;=10")</f>
        <v>0</v>
      </c>
      <c r="C21" s="156">
        <f>COUNTIFS(已修复!A:A,"传输",已修复!B:B,A21,已修复!D:D,$C$18,已修复!F:F,"&gt;=10")</f>
        <v>10</v>
      </c>
      <c r="D21" s="156">
        <f t="shared" si="2"/>
        <v>10</v>
      </c>
      <c r="E21" s="157" t="e">
        <f>AVERAGEIFS(已修复!R:R,已修复!A:A,"传输",已修复!B:B,A21,已修复!D:D,$E$5,已修复!F:F,"&gt;=10")</f>
        <v>#DIV/0!</v>
      </c>
      <c r="F21" s="157">
        <f>AVERAGEIFS(已修复!R:R,已修复!A:A,"传输",已修复!B:B,A21,已修复!D:D,$F$5,已修复!F:F,"&gt;=10")</f>
        <v>33.2260555556626</v>
      </c>
      <c r="G21" s="157">
        <f>AVERAGEIFS(已修复!R:R,已修复!A:A,"传输",已修复!B:B,A21,已修复!F:F,"&gt;=10")</f>
        <v>33.2260555556626</v>
      </c>
      <c r="H21" s="158">
        <f>(COUNTIFS(已修复!B:B,A21,已修复!D:D,$B$5,已修复!R:R,"&lt;=18",已修复!A:A,"传输")+COUNTIFS(已修复!B:B,A21,已修复!D:D,$C$5,已修复!R:R,"&lt;=36",已修复!A:A,"传输"))/COUNTIFS(已修复!B:B,A21,已修复!A:A,"传输")</f>
        <v>0.727272727272727</v>
      </c>
      <c r="I21" s="156">
        <f>SUMIFS(已修复!F:F,已修复!A:A,"传输",已修复!B:B,A21,已修复!F:F,"&gt;=10")</f>
        <v>464</v>
      </c>
      <c r="J21" s="156">
        <f>COUNTIFS(今日新增!A:A,"传输",今日新增!B:B,A21,今日新增!F:F,"&gt;=10")</f>
        <v>0</v>
      </c>
      <c r="K21" s="172">
        <f>COUNTIFS(今日恢复!A:A,"传输",今日恢复!B:B,A21,今日恢复!F:F,"&gt;=10")</f>
        <v>6</v>
      </c>
      <c r="L21" s="156">
        <f>COUNTIFS(积压故障!A:A,"传输",积压故障!B:B,A21,积压故障!F:F,"&gt;=10")</f>
        <v>3</v>
      </c>
      <c r="M21" s="156">
        <f ca="1">COUNTIFS(积压故障!A:A,"传输",积压故障!B:B,A21,积压故障!F:F,"&gt;=10",积压故障!R:R,"&gt;=48")</f>
        <v>1</v>
      </c>
      <c r="N21" s="156">
        <f ca="1">SUMIFS(积压故障!F:F,积压故障!A:A,"传输",积压故障!B:B,A21,积压故障!F:F,"&gt;=10",积压故障!R:R,"&gt;=48")</f>
        <v>14</v>
      </c>
    </row>
    <row r="22" s="144" customFormat="1" ht="30" customHeight="1" spans="1:14">
      <c r="A22" s="155" t="s">
        <v>19</v>
      </c>
      <c r="B22" s="156">
        <f>COUNTIFS(已修复!A:A,"传输",已修复!B:B,A22,已修复!D:D,$B$18,已修复!F:F,"&gt;=10")</f>
        <v>0</v>
      </c>
      <c r="C22" s="156">
        <f>COUNTIFS(已修复!A:A,"传输",已修复!B:B,A22,已修复!D:D,$C$18,已修复!F:F,"&gt;=10")</f>
        <v>7</v>
      </c>
      <c r="D22" s="156">
        <f t="shared" si="2"/>
        <v>7</v>
      </c>
      <c r="E22" s="157" t="e">
        <f>AVERAGEIFS(已修复!R:R,已修复!A:A,"传输",已修复!B:B,A22,已修复!D:D,$E$5,已修复!F:F,"&gt;=10")</f>
        <v>#DIV/0!</v>
      </c>
      <c r="F22" s="157">
        <f>AVERAGEIFS(已修复!R:R,已修复!A:A,"传输",已修复!B:B,A22,已修复!D:D,$F$5,已修复!F:F,"&gt;=10")</f>
        <v>30.1149603174916</v>
      </c>
      <c r="G22" s="157">
        <f>AVERAGEIFS(已修复!R:R,已修复!A:A,"传输",已修复!B:B,A22,已修复!F:F,"&gt;=10")</f>
        <v>30.1149603174916</v>
      </c>
      <c r="H22" s="158">
        <f>(COUNTIFS(已修复!B:B,A22,已修复!D:D,$B$5,已修复!R:R,"&lt;=18",已修复!A:A,"传输")+COUNTIFS(已修复!B:B,A22,已修复!D:D,$C$5,已修复!R:R,"&lt;=36",已修复!A:A,"传输"))/COUNTIFS(已修复!B:B,A22,已修复!A:A,"传输")</f>
        <v>0.857142857142857</v>
      </c>
      <c r="I22" s="156">
        <f>SUMIFS(已修复!F:F,已修复!A:A,"传输",已修复!B:B,A22,已修复!F:F,"&gt;=10")</f>
        <v>570</v>
      </c>
      <c r="J22" s="156">
        <f>COUNTIFS(今日新增!A:A,"传输",今日新增!B:B,A22,今日新增!F:F,"&gt;=10")</f>
        <v>3</v>
      </c>
      <c r="K22" s="172">
        <f>COUNTIFS(今日恢复!A:A,"传输",今日恢复!B:B,A22,今日恢复!F:F,"&gt;=10")</f>
        <v>2</v>
      </c>
      <c r="L22" s="156">
        <f>COUNTIFS(积压故障!A:A,"传输",积压故障!B:B,A22,积压故障!F:F,"&gt;=10")</f>
        <v>2</v>
      </c>
      <c r="M22" s="156">
        <f ca="1">COUNTIFS(积压故障!A:A,"传输",积压故障!B:B,A22,积压故障!F:F,"&gt;=10",积压故障!R:R,"&gt;=48")</f>
        <v>1</v>
      </c>
      <c r="N22" s="156">
        <f ca="1">SUMIFS(积压故障!F:F,积压故障!A:A,"传输",积压故障!B:B,A22,积压故障!F:F,"&gt;=10",积压故障!R:R,"&gt;=48")</f>
        <v>20</v>
      </c>
    </row>
    <row r="23" s="144" customFormat="1" ht="30" customHeight="1" spans="1:14">
      <c r="A23" s="155" t="s">
        <v>20</v>
      </c>
      <c r="B23" s="156">
        <f>COUNTIFS(已修复!A:A,"传输",已修复!B:B,A23,已修复!D:D,$B$18,已修复!F:F,"&gt;=10")</f>
        <v>1</v>
      </c>
      <c r="C23" s="156">
        <f>COUNTIFS(已修复!A:A,"传输",已修复!B:B,A23,已修复!D:D,$C$18,已修复!F:F,"&gt;=10")</f>
        <v>3</v>
      </c>
      <c r="D23" s="156">
        <f t="shared" si="2"/>
        <v>4</v>
      </c>
      <c r="E23" s="157">
        <f>AVERAGEIFS(已修复!R:R,已修复!A:A,"传输",已修复!B:B,A23,已修复!D:D,$E$5,已修复!F:F,"&gt;=10")</f>
        <v>15.0999999982305</v>
      </c>
      <c r="F23" s="157">
        <f>AVERAGEIFS(已修复!R:R,已修复!A:A,"传输",已修复!B:B,A23,已修复!D:D,$F$5,已修复!F:F,"&gt;=10")</f>
        <v>2.71666666684905</v>
      </c>
      <c r="G23" s="157">
        <f>AVERAGEIFS(已修复!R:R,已修复!A:A,"传输",已修复!B:B,A23,已修复!F:F,"&gt;=10")</f>
        <v>5.81249999969441</v>
      </c>
      <c r="H23" s="158">
        <f>(COUNTIFS(已修复!B:B,A23,已修复!D:D,$B$5,已修复!R:R,"&lt;=18",已修复!A:A,"传输")+COUNTIFS(已修复!B:B,A23,已修复!D:D,$C$5,已修复!R:R,"&lt;=36",已修复!A:A,"传输"))/COUNTIFS(已修复!B:B,A23,已修复!A:A,"传输")</f>
        <v>1</v>
      </c>
      <c r="I23" s="156">
        <f>SUMIFS(已修复!F:F,已修复!A:A,"传输",已修复!B:B,A23,已修复!F:F,"&gt;=10")</f>
        <v>241</v>
      </c>
      <c r="J23" s="156">
        <f>COUNTIFS(今日新增!A:A,"传输",今日新增!B:B,A23,今日新增!F:F,"&gt;=10")</f>
        <v>1</v>
      </c>
      <c r="K23" s="172">
        <f>COUNTIFS(今日恢复!A:A,"传输",今日恢复!B:B,A23,今日恢复!F:F,"&gt;=10")</f>
        <v>2</v>
      </c>
      <c r="L23" s="156">
        <f>COUNTIFS(积压故障!A:A,"传输",积压故障!B:B,A23,积压故障!F:F,"&gt;=10")</f>
        <v>0</v>
      </c>
      <c r="M23" s="156">
        <f ca="1">COUNTIFS(积压故障!A:A,"传输",积压故障!B:B,A23,积压故障!F:F,"&gt;=10",积压故障!R:R,"&gt;=48")</f>
        <v>0</v>
      </c>
      <c r="N23" s="156">
        <f ca="1">SUMIFS(积压故障!F:F,积压故障!A:A,"传输",积压故障!B:B,A23,积压故障!F:F,"&gt;=10",积压故障!R:R,"&gt;=48")</f>
        <v>0</v>
      </c>
    </row>
    <row r="24" s="144" customFormat="1" ht="30" customHeight="1" spans="1:14">
      <c r="A24" s="155" t="s">
        <v>21</v>
      </c>
      <c r="B24" s="156">
        <f>COUNTIFS(已修复!A:A,"传输",已修复!B:B,A24,已修复!D:D,$B$18,已修复!F:F,"&gt;=10")</f>
        <v>0</v>
      </c>
      <c r="C24" s="156">
        <f>COUNTIFS(已修复!A:A,"传输",已修复!B:B,A24,已修复!D:D,$C$18,已修复!F:F,"&gt;=10")</f>
        <v>4</v>
      </c>
      <c r="D24" s="156">
        <f t="shared" si="2"/>
        <v>4</v>
      </c>
      <c r="E24" s="157" t="e">
        <f>AVERAGEIFS(已修复!R:R,已修复!A:A,"传输",已修复!B:B,A24,已修复!D:D,$E$5,已修复!F:F,"&gt;=10")</f>
        <v>#DIV/0!</v>
      </c>
      <c r="F24" s="157">
        <f>AVERAGEIFS(已修复!R:R,已修复!A:A,"传输",已修复!B:B,A24,已修复!D:D,$F$5,已修复!F:F,"&gt;=10")</f>
        <v>22.4625000000087</v>
      </c>
      <c r="G24" s="157">
        <f>AVERAGEIFS(已修复!R:R,已修复!A:A,"传输",已修复!B:B,A24,已修复!F:F,"&gt;=10")</f>
        <v>22.4625000000087</v>
      </c>
      <c r="H24" s="158">
        <f>(COUNTIFS(已修复!B:B,A24,已修复!D:D,$B$5,已修复!R:R,"&lt;=18",已修复!A:A,"传输")+COUNTIFS(已修复!B:B,A24,已修复!D:D,$C$5,已修复!R:R,"&lt;=36",已修复!A:A,"传输"))/COUNTIFS(已修复!B:B,A24,已修复!A:A,"传输")</f>
        <v>0.75</v>
      </c>
      <c r="I24" s="156">
        <f>SUMIFS(已修复!F:F,已修复!A:A,"传输",已修复!B:B,A24,已修复!F:F,"&gt;=10")</f>
        <v>283</v>
      </c>
      <c r="J24" s="156">
        <f>COUNTIFS(今日新增!A:A,"传输",今日新增!B:B,A24,今日新增!F:F,"&gt;=10")</f>
        <v>0</v>
      </c>
      <c r="K24" s="172">
        <f>COUNTIFS(今日恢复!A:A,"传输",今日恢复!B:B,A24,今日恢复!F:F,"&gt;=10")</f>
        <v>0</v>
      </c>
      <c r="L24" s="156">
        <f>COUNTIFS(积压故障!A:A,"传输",积压故障!B:B,A24,积压故障!F:F,"&gt;=10")</f>
        <v>0</v>
      </c>
      <c r="M24" s="156">
        <f ca="1">COUNTIFS(积压故障!A:A,"传输",积压故障!B:B,A24,积压故障!F:F,"&gt;=10",积压故障!R:R,"&gt;=48")</f>
        <v>0</v>
      </c>
      <c r="N24" s="156">
        <f ca="1">SUMIFS(积压故障!F:F,积压故障!A:A,"传输",积压故障!B:B,A24,积压故障!F:F,"&gt;=10",积压故障!R:R,"&gt;=48")</f>
        <v>0</v>
      </c>
    </row>
    <row r="25" s="144" customFormat="1" ht="30" customHeight="1" spans="1:14">
      <c r="A25" s="155" t="s">
        <v>22</v>
      </c>
      <c r="B25" s="156">
        <f>COUNTIFS(已修复!A:A,"传输",已修复!B:B,A25,已修复!D:D,$B$18,已修复!F:F,"&gt;=10")</f>
        <v>0</v>
      </c>
      <c r="C25" s="156">
        <f>COUNTIFS(已修复!A:A,"传输",已修复!B:B,A25,已修复!D:D,$C$18,已修复!F:F,"&gt;=10")</f>
        <v>11</v>
      </c>
      <c r="D25" s="156">
        <f t="shared" si="2"/>
        <v>11</v>
      </c>
      <c r="E25" s="157" t="e">
        <f>AVERAGEIFS(已修复!R:R,已修复!A:A,"传输",已修复!B:B,A25,已修复!D:D,$E$5,已修复!F:F,"&gt;=10")</f>
        <v>#DIV/0!</v>
      </c>
      <c r="F25" s="157">
        <f>AVERAGEIFS(已修复!R:R,已修复!A:A,"传输",已修复!B:B,A25,已修复!D:D,$F$5,已修复!F:F,"&gt;=10")</f>
        <v>32.5015151516365</v>
      </c>
      <c r="G25" s="157">
        <f>AVERAGEIFS(已修复!R:R,已修复!A:A,"传输",已修复!B:B,A25,已修复!F:F,"&gt;=10")</f>
        <v>32.5015151516365</v>
      </c>
      <c r="H25" s="158">
        <f>(COUNTIFS(已修复!B:B,A25,已修复!D:D,$B$5,已修复!R:R,"&lt;=18",已修复!A:A,"传输")+COUNTIFS(已修复!B:B,A25,已修复!D:D,$C$5,已修复!R:R,"&lt;=36",已修复!A:A,"传输"))/COUNTIFS(已修复!B:B,A25,已修复!A:A,"传输")</f>
        <v>0.636363636363636</v>
      </c>
      <c r="I25" s="156">
        <f>SUMIFS(已修复!F:F,已修复!A:A,"传输",已修复!B:B,A25,已修复!F:F,"&gt;=10")</f>
        <v>685</v>
      </c>
      <c r="J25" s="156">
        <f>COUNTIFS(今日新增!A:A,"传输",今日新增!B:B,A25,今日新增!F:F,"&gt;=10")</f>
        <v>0</v>
      </c>
      <c r="K25" s="172">
        <f>COUNTIFS(今日恢复!A:A,"传输",今日恢复!B:B,A25,今日恢复!F:F,"&gt;=10")</f>
        <v>1</v>
      </c>
      <c r="L25" s="156">
        <f>COUNTIFS(积压故障!A:A,"传输",积压故障!B:B,A25,积压故障!F:F,"&gt;=10")</f>
        <v>1</v>
      </c>
      <c r="M25" s="156">
        <f ca="1">COUNTIFS(积压故障!A:A,"传输",积压故障!B:B,A25,积压故障!F:F,"&gt;=10",积压故障!R:R,"&gt;=48")</f>
        <v>1</v>
      </c>
      <c r="N25" s="156">
        <f ca="1">SUMIFS(积压故障!F:F,积压故障!A:A,"传输",积压故障!B:B,A25,积压故障!F:F,"&gt;=10",积压故障!R:R,"&gt;=48")</f>
        <v>21</v>
      </c>
    </row>
    <row r="26" s="145" customFormat="1" ht="30" customHeight="1" spans="1:14">
      <c r="A26" s="159" t="s">
        <v>23</v>
      </c>
      <c r="B26" s="160">
        <f>SUM(B19:B25)</f>
        <v>2</v>
      </c>
      <c r="C26" s="160">
        <f>SUM(C19:C25)</f>
        <v>58</v>
      </c>
      <c r="D26" s="160">
        <f>SUM(D19:D25)</f>
        <v>60</v>
      </c>
      <c r="E26" s="161">
        <f>AVERAGEIFS(已修复!R:R,已修复!A:A,"传输",已修复!D:D,$E$5,已修复!F:F,"&gt;=10")</f>
        <v>341.570138887066</v>
      </c>
      <c r="F26" s="161">
        <f>AVERAGEIFS(已修复!R:R,已修复!A:A,"传输",已修复!D:D,$F$5,已修复!F:F,"&gt;=10")</f>
        <v>31.6386446361741</v>
      </c>
      <c r="G26" s="161">
        <f>AVERAGEIFS(已修复!R:R,已修复!A:A,"传输",已修复!F:F,"&gt;=10")</f>
        <v>41.9696944445372</v>
      </c>
      <c r="H26" s="162">
        <f>(COUNTIFS(已修复!D:D,B18,已修复!R:R,"&lt;=18",已修复!A:A,"传输")+COUNTIFS(已修复!D:D,C18,已修复!R:R,"&lt;=36",已修复!A:A,"传输"))/COUNTIF(已修复!A:A,"传输")</f>
        <v>0.696969696969697</v>
      </c>
      <c r="I26" s="160">
        <f t="shared" ref="I26:N26" si="3">SUM(I19:I25)</f>
        <v>3640</v>
      </c>
      <c r="J26" s="160">
        <f t="shared" si="3"/>
        <v>12</v>
      </c>
      <c r="K26" s="160">
        <f t="shared" si="3"/>
        <v>16</v>
      </c>
      <c r="L26" s="160">
        <f t="shared" si="3"/>
        <v>15</v>
      </c>
      <c r="M26" s="160">
        <f ca="1" t="shared" si="3"/>
        <v>4</v>
      </c>
      <c r="N26" s="160">
        <f ca="1" t="shared" si="3"/>
        <v>66</v>
      </c>
    </row>
    <row r="27" s="144" customFormat="1" ht="30" customHeight="1" spans="1:14">
      <c r="A27" s="163" t="s">
        <v>24</v>
      </c>
      <c r="B27" s="164"/>
      <c r="C27" s="164"/>
      <c r="D27" s="164"/>
      <c r="E27" s="164"/>
      <c r="F27" s="164"/>
      <c r="G27" s="164"/>
      <c r="H27" s="164"/>
      <c r="I27" s="164"/>
      <c r="J27" s="164"/>
      <c r="K27" s="164"/>
      <c r="L27" s="164"/>
      <c r="M27" s="164"/>
      <c r="N27" s="174"/>
    </row>
    <row r="28" s="144" customFormat="1" ht="30" customHeight="1" spans="8:8">
      <c r="H28" s="141"/>
    </row>
    <row r="29" s="144" customFormat="1" ht="30" customHeight="1" spans="1:14">
      <c r="A29" s="165" t="str">
        <f>"截至"&amp;TEXT(DATE(2021,P2,Q2),"m月d日")&amp;"影响用户数超10户群障完成情况（整体不分部门）"</f>
        <v>截至5月6日影响用户数超10户群障完成情况（整体不分部门）</v>
      </c>
      <c r="B29" s="166"/>
      <c r="C29" s="166"/>
      <c r="D29" s="166"/>
      <c r="E29" s="166"/>
      <c r="F29" s="166"/>
      <c r="G29" s="166"/>
      <c r="H29" s="166"/>
      <c r="I29" s="166"/>
      <c r="J29" s="166"/>
      <c r="K29" s="166"/>
      <c r="L29" s="166"/>
      <c r="M29" s="166"/>
      <c r="N29" s="175"/>
    </row>
    <row r="30" s="144" customFormat="1" ht="30" customHeight="1" spans="1:14">
      <c r="A30" s="153"/>
      <c r="B30" s="153" t="s">
        <v>2</v>
      </c>
      <c r="C30" s="153"/>
      <c r="D30" s="153"/>
      <c r="E30" s="153" t="s">
        <v>3</v>
      </c>
      <c r="F30" s="153"/>
      <c r="G30" s="153"/>
      <c r="H30" s="153"/>
      <c r="I30" s="154" t="s">
        <v>4</v>
      </c>
      <c r="J30" s="153" t="s">
        <v>5</v>
      </c>
      <c r="K30" s="153" t="s">
        <v>6</v>
      </c>
      <c r="L30" s="154" t="s">
        <v>7</v>
      </c>
      <c r="M30" s="154" t="s">
        <v>8</v>
      </c>
      <c r="N30" s="154" t="s">
        <v>9</v>
      </c>
    </row>
    <row r="31" s="144" customFormat="1" ht="30" customHeight="1" spans="1:14">
      <c r="A31" s="153" t="s">
        <v>10</v>
      </c>
      <c r="B31" s="153" t="s">
        <v>11</v>
      </c>
      <c r="C31" s="153" t="s">
        <v>12</v>
      </c>
      <c r="D31" s="154" t="s">
        <v>13</v>
      </c>
      <c r="E31" s="153" t="s">
        <v>11</v>
      </c>
      <c r="F31" s="153" t="s">
        <v>12</v>
      </c>
      <c r="G31" s="154" t="s">
        <v>14</v>
      </c>
      <c r="H31" s="154" t="s">
        <v>15</v>
      </c>
      <c r="I31" s="154"/>
      <c r="J31" s="153"/>
      <c r="K31" s="153"/>
      <c r="L31" s="154"/>
      <c r="M31" s="154"/>
      <c r="N31" s="154"/>
    </row>
    <row r="32" s="144" customFormat="1" ht="30" customHeight="1" spans="1:14">
      <c r="A32" s="155" t="s">
        <v>16</v>
      </c>
      <c r="B32" s="156">
        <f>COUNTIFS(已修复!B:B,A32,已修复!D:D,$B$31,已修复!F:F,"&gt;=10")</f>
        <v>6</v>
      </c>
      <c r="C32" s="156">
        <f>COUNTIFS(已修复!B:B,A32,已修复!D:D,$C$31,已修复!F:F,"&gt;=10")</f>
        <v>8</v>
      </c>
      <c r="D32" s="156">
        <f t="shared" ref="D32:D38" si="4">SUM(B32:C32)</f>
        <v>14</v>
      </c>
      <c r="E32" s="157">
        <f>AVERAGEIFS(已修复!R:R,已修复!B:B,A32,已修复!D:D,$E$31,已修复!F:F,"&gt;=10")</f>
        <v>113.689351851266</v>
      </c>
      <c r="F32" s="157">
        <f>AVERAGEIFS(已修复!R:R,已修复!B:B,A32,已修复!D:D,$F$31,已修复!F:F,"&gt;=10")</f>
        <v>35.2082986116438</v>
      </c>
      <c r="G32" s="157">
        <f>AVERAGEIFS(已修复!R:R,已修复!B:B,A32,已修复!F:F,"&gt;=10")</f>
        <v>68.8430357143391</v>
      </c>
      <c r="H32" s="158">
        <f>(COUNTIFS(已修复!B:B,A32,已修复!D:D,$B$31,已修复!R:R,"&lt;=18")+COUNTIFS(已修复!B:B,A32,已修复!D:D,$C$31,已修复!R:R,"&lt;=36"))/COUNTIF(已修复!B:B,A32)</f>
        <v>0.8</v>
      </c>
      <c r="I32" s="156">
        <f>SUMIFS(已修复!F:F,已修复!B:B,A32,已修复!F:F,"&gt;=10")</f>
        <v>347</v>
      </c>
      <c r="J32" s="156">
        <f>COUNTIFS(今日新增!B:B,A19,今日新增!F:F,"&gt;=10")</f>
        <v>4</v>
      </c>
      <c r="K32" s="156">
        <f>COUNTIFS(今日恢复!B:B,A32,今日恢复!F:F,"&gt;=10")</f>
        <v>4</v>
      </c>
      <c r="L32" s="156">
        <f>COUNTIFS(积压故障!B:B,A19,积压故障!F:F,"&gt;=10")</f>
        <v>2</v>
      </c>
      <c r="M32" s="156">
        <f ca="1">COUNTIFS(积压故障!B:B,A32,积压故障!F:F,"&gt;=10",积压故障!R:R,"&gt;=48")</f>
        <v>0</v>
      </c>
      <c r="N32" s="156">
        <f ca="1">SUMIFS(积压故障!F:F,积压故障!B:B,A32,积压故障!F:F,"&gt;=10",积压故障!R:R,"&gt;=48")</f>
        <v>0</v>
      </c>
    </row>
    <row r="33" s="144" customFormat="1" ht="30" customHeight="1" spans="1:14">
      <c r="A33" s="155" t="s">
        <v>17</v>
      </c>
      <c r="B33" s="156">
        <f>COUNTIFS(已修复!B:B,A33,已修复!D:D,$B$31,已修复!F:F,"&gt;=10")</f>
        <v>5</v>
      </c>
      <c r="C33" s="156">
        <f>COUNTIFS(已修复!B:B,A33,已修复!D:D,$C$31,已修复!F:F,"&gt;=10")</f>
        <v>30</v>
      </c>
      <c r="D33" s="156">
        <f t="shared" si="4"/>
        <v>35</v>
      </c>
      <c r="E33" s="157">
        <f>AVERAGEIFS(已修复!R:R,已修复!B:B,A33,已修复!D:D,$E$31,已修复!F:F,"&gt;=10")</f>
        <v>35.1999999997672</v>
      </c>
      <c r="F33" s="157">
        <f>AVERAGEIFS(已修复!R:R,已修复!B:B,A33,已修复!D:D,$F$31,已修复!F:F,"&gt;=10")</f>
        <v>27.4827592594534</v>
      </c>
      <c r="G33" s="157">
        <f>AVERAGEIFS(已修复!R:R,已修复!B:B,A33,已修复!F:F,"&gt;=10")</f>
        <v>28.5852222223554</v>
      </c>
      <c r="H33" s="158">
        <f>(COUNTIFS(已修复!B:B,A33,已修复!D:D,$B$31,已修复!R:R,"&lt;=18")+COUNTIFS(已修复!B:B,A33,已修复!D:D,$C$31,已修复!R:R,"&lt;=36"))/COUNTIF(已修复!B:B,A33)</f>
        <v>0.739130434782609</v>
      </c>
      <c r="I33" s="156">
        <f>SUMIFS(已修复!F:F,已修复!B:B,A33,已修复!F:F,"&gt;=10")</f>
        <v>1702</v>
      </c>
      <c r="J33" s="156">
        <f>COUNTIFS(今日新增!B:B,A20,今日新增!F:F,"&gt;=10")</f>
        <v>10</v>
      </c>
      <c r="K33" s="156">
        <f>COUNTIFS(今日恢复!B:B,A33,今日恢复!F:F,"&gt;=10")</f>
        <v>5</v>
      </c>
      <c r="L33" s="156">
        <f>COUNTIFS(积压故障!B:B,A20,积压故障!F:F,"&gt;=10")</f>
        <v>11</v>
      </c>
      <c r="M33" s="156">
        <f ca="1">COUNTIFS(积压故障!B:B,A33,积压故障!F:F,"&gt;=10",积压故障!R:R,"&gt;=48")</f>
        <v>2</v>
      </c>
      <c r="N33" s="156">
        <f ca="1">SUMIFS(积压故障!F:F,积压故障!B:B,A33,积压故障!F:F,"&gt;=10",积压故障!R:R,"&gt;=48")</f>
        <v>32</v>
      </c>
    </row>
    <row r="34" s="144" customFormat="1" ht="30" customHeight="1" spans="1:14">
      <c r="A34" s="155" t="s">
        <v>18</v>
      </c>
      <c r="B34" s="156">
        <f>COUNTIFS(已修复!B:B,A34,已修复!D:D,$B$31,已修复!F:F,"&gt;=10")</f>
        <v>1</v>
      </c>
      <c r="C34" s="156">
        <f>COUNTIFS(已修复!B:B,A34,已修复!D:D,$C$31,已修复!F:F,"&gt;=10")</f>
        <v>25</v>
      </c>
      <c r="D34" s="156">
        <f t="shared" si="4"/>
        <v>26</v>
      </c>
      <c r="E34" s="157">
        <f>AVERAGEIFS(已修复!R:R,已修复!B:B,A34,已修复!D:D,$E$31,已修复!F:F,"&gt;=10")</f>
        <v>2.25249999988591</v>
      </c>
      <c r="F34" s="157">
        <f>AVERAGEIFS(已修复!R:R,已修复!B:B,A34,已修复!D:D,$F$31,已修复!F:F,"&gt;=10")</f>
        <v>23.8249333334668</v>
      </c>
      <c r="G34" s="157">
        <f>AVERAGEIFS(已修复!R:R,已修复!B:B,A34,已修复!F:F,"&gt;=10")</f>
        <v>22.9952243590983</v>
      </c>
      <c r="H34" s="158">
        <f>(COUNTIFS(已修复!B:B,A34,已修复!D:D,$B$31,已修复!R:R,"&lt;=18")+COUNTIFS(已修复!B:B,A34,已修复!D:D,$C$31,已修复!R:R,"&lt;=36"))/COUNTIF(已修复!B:B,A34)</f>
        <v>0.763157894736842</v>
      </c>
      <c r="I34" s="156">
        <f>SUMIFS(已修复!F:F,已修复!B:B,A34,已修复!F:F,"&gt;=10")</f>
        <v>876</v>
      </c>
      <c r="J34" s="156">
        <f>COUNTIFS(今日新增!B:B,A21,今日新增!F:F,"&gt;=10")</f>
        <v>2</v>
      </c>
      <c r="K34" s="156">
        <f>COUNTIFS(今日恢复!B:B,A34,今日恢复!F:F,"&gt;=10")</f>
        <v>9</v>
      </c>
      <c r="L34" s="156">
        <f>COUNTIFS(积压故障!B:B,A21,积压故障!F:F,"&gt;=10")</f>
        <v>4</v>
      </c>
      <c r="M34" s="156">
        <f ca="1">COUNTIFS(积压故障!B:B,A34,积压故障!F:F,"&gt;=10",积压故障!R:R,"&gt;=48")</f>
        <v>1</v>
      </c>
      <c r="N34" s="156">
        <f ca="1">SUMIFS(积压故障!F:F,积压故障!B:B,A34,积压故障!F:F,"&gt;=10",积压故障!R:R,"&gt;=48")</f>
        <v>14</v>
      </c>
    </row>
    <row r="35" s="144" customFormat="1" ht="30" customHeight="1" spans="1:14">
      <c r="A35" s="155" t="s">
        <v>19</v>
      </c>
      <c r="B35" s="156">
        <f>COUNTIFS(已修复!B:B,A35,已修复!D:D,$B$31,已修复!F:F,"&gt;=10")</f>
        <v>5</v>
      </c>
      <c r="C35" s="156">
        <f>COUNTIFS(已修复!B:B,A35,已修复!D:D,$C$31,已修复!F:F,"&gt;=10")</f>
        <v>23</v>
      </c>
      <c r="D35" s="156">
        <f t="shared" si="4"/>
        <v>28</v>
      </c>
      <c r="E35" s="157">
        <f>AVERAGEIFS(已修复!R:R,已修复!B:B,A35,已修复!D:D,$E$31,已修复!F:F,"&gt;=10")</f>
        <v>8.22666666676523</v>
      </c>
      <c r="F35" s="157">
        <f>AVERAGEIFS(已修复!R:R,已修复!B:B,A35,已修复!D:D,$F$31,已修复!F:F,"&gt;=10")</f>
        <v>13.7789855072371</v>
      </c>
      <c r="G35" s="157">
        <f>AVERAGEIFS(已修复!R:R,已修复!B:B,A35,已修复!F:F,"&gt;=10")</f>
        <v>12.78750000001</v>
      </c>
      <c r="H35" s="158">
        <f>(COUNTIFS(已修复!B:B,A35,已修复!D:D,$B$31,已修复!R:R,"&lt;=18")+COUNTIFS(已修复!B:B,A35,已修复!D:D,$C$31,已修复!R:R,"&lt;=36"))/COUNTIF(已修复!B:B,A35)</f>
        <v>0.916666666666667</v>
      </c>
      <c r="I35" s="156">
        <f>SUMIFS(已修复!F:F,已修复!B:B,A35,已修复!F:F,"&gt;=10")</f>
        <v>1123</v>
      </c>
      <c r="J35" s="156">
        <f>COUNTIFS(今日新增!B:B,A22,今日新增!F:F,"&gt;=10")</f>
        <v>7</v>
      </c>
      <c r="K35" s="156">
        <f>COUNTIFS(今日恢复!B:B,A35,今日恢复!F:F,"&gt;=10")</f>
        <v>5</v>
      </c>
      <c r="L35" s="156">
        <f>COUNTIFS(积压故障!B:B,A22,积压故障!F:F,"&gt;=10")</f>
        <v>5</v>
      </c>
      <c r="M35" s="156">
        <f ca="1">COUNTIFS(积压故障!B:B,A35,积压故障!F:F,"&gt;=10",积压故障!R:R,"&gt;=48")</f>
        <v>1</v>
      </c>
      <c r="N35" s="156">
        <f ca="1">SUMIFS(积压故障!F:F,积压故障!B:B,A35,积压故障!F:F,"&gt;=10",积压故障!R:R,"&gt;=48")</f>
        <v>20</v>
      </c>
    </row>
    <row r="36" s="144" customFormat="1" ht="30" customHeight="1" spans="1:14">
      <c r="A36" s="155" t="s">
        <v>20</v>
      </c>
      <c r="B36" s="156">
        <f>COUNTIFS(已修复!B:B,A36,已修复!D:D,$B$31,已修复!F:F,"&gt;=10")</f>
        <v>11</v>
      </c>
      <c r="C36" s="156">
        <f>COUNTIFS(已修复!B:B,A36,已修复!D:D,$C$31,已修复!F:F,"&gt;=10")</f>
        <v>15</v>
      </c>
      <c r="D36" s="156">
        <f t="shared" si="4"/>
        <v>26</v>
      </c>
      <c r="E36" s="157">
        <f>AVERAGEIFS(已修复!R:R,已修复!B:B,A36,已修复!D:D,$E$31,已修复!F:F,"&gt;=10")</f>
        <v>8.78542929290349</v>
      </c>
      <c r="F36" s="157">
        <f>AVERAGEIFS(已修复!R:R,已修复!B:B,A36,已修复!D:D,$F$31,已修复!F:F,"&gt;=10")</f>
        <v>9.37335185196717</v>
      </c>
      <c r="G36" s="157">
        <f>AVERAGEIFS(已修复!R:R,已修复!B:B,A36,已修复!F:F,"&gt;=10")</f>
        <v>9.124615384671</v>
      </c>
      <c r="H36" s="158">
        <f>(COUNTIFS(已修复!B:B,A36,已修复!D:D,$B$31,已修复!R:R,"&lt;=18")+COUNTIFS(已修复!B:B,A36,已修复!D:D,$C$31,已修复!R:R,"&lt;=36"))/COUNTIF(已修复!B:B,A36)</f>
        <v>0.916666666666667</v>
      </c>
      <c r="I36" s="156">
        <f>SUMIFS(已修复!F:F,已修复!B:B,A36,已修复!F:F,"&gt;=10")</f>
        <v>895</v>
      </c>
      <c r="J36" s="156">
        <f>COUNTIFS(今日新增!B:B,A23,今日新增!F:F,"&gt;=10")</f>
        <v>6</v>
      </c>
      <c r="K36" s="156">
        <f>COUNTIFS(今日恢复!B:B,A36,今日恢复!F:F,"&gt;=10")</f>
        <v>6</v>
      </c>
      <c r="L36" s="156">
        <f>COUNTIFS(积压故障!B:B,A23,积压故障!F:F,"&gt;=10")</f>
        <v>1</v>
      </c>
      <c r="M36" s="156">
        <f ca="1">COUNTIFS(积压故障!B:B,A36,积压故障!F:F,"&gt;=10",积压故障!R:R,"&gt;=48")</f>
        <v>0</v>
      </c>
      <c r="N36" s="156">
        <f ca="1">SUMIFS(积压故障!F:F,积压故障!B:B,A36,积压故障!F:F,"&gt;=10",积压故障!R:R,"&gt;=48")</f>
        <v>0</v>
      </c>
    </row>
    <row r="37" s="144" customFormat="1" ht="30" customHeight="1" spans="1:14">
      <c r="A37" s="155" t="s">
        <v>21</v>
      </c>
      <c r="B37" s="156">
        <f>COUNTIFS(已修复!B:B,A37,已修复!D:D,$B$31,已修复!F:F,"&gt;=10")</f>
        <v>6</v>
      </c>
      <c r="C37" s="156">
        <f>COUNTIFS(已修复!B:B,A37,已修复!D:D,$C$31,已修复!F:F,"&gt;=10")</f>
        <v>10</v>
      </c>
      <c r="D37" s="156">
        <f t="shared" si="4"/>
        <v>16</v>
      </c>
      <c r="E37" s="157">
        <f>AVERAGEIFS(已修复!R:R,已修复!B:B,A37,已修复!D:D,$E$31,已修复!F:F,"&gt;=10")</f>
        <v>20.9079166665906</v>
      </c>
      <c r="F37" s="157">
        <f>AVERAGEIFS(已修复!R:R,已修复!B:B,A37,已修复!D:D,$F$31,已修复!F:F,"&gt;=10")</f>
        <v>15.079916666873</v>
      </c>
      <c r="G37" s="157">
        <f>AVERAGEIFS(已修复!R:R,已修复!B:B,A37,已修复!F:F,"&gt;=10")</f>
        <v>17.2654166667671</v>
      </c>
      <c r="H37" s="158">
        <f>(COUNTIFS(已修复!B:B,A37,已修复!D:D,$B$31,已修复!R:R,"&lt;=18")+COUNTIFS(已修复!B:B,A37,已修复!D:D,$C$31,已修复!R:R,"&lt;=36"))/COUNTIF(已修复!B:B,A37)</f>
        <v>0.736842105263158</v>
      </c>
      <c r="I37" s="156">
        <f>SUMIFS(已修复!F:F,已修复!B:B,A37,已修复!F:F,"&gt;=10")</f>
        <v>570</v>
      </c>
      <c r="J37" s="156">
        <f>COUNTIFS(今日新增!B:B,A24,今日新增!F:F,"&gt;=10")</f>
        <v>3</v>
      </c>
      <c r="K37" s="156">
        <f>COUNTIFS(今日恢复!B:B,A37,今日恢复!F:F,"&gt;=10")</f>
        <v>5</v>
      </c>
      <c r="L37" s="156">
        <f>COUNTIFS(积压故障!B:B,A24,积压故障!F:F,"&gt;=10")</f>
        <v>3</v>
      </c>
      <c r="M37" s="156">
        <f ca="1">COUNTIFS(积压故障!B:B,A37,积压故障!F:F,"&gt;=10",积压故障!R:R,"&gt;=48")</f>
        <v>0</v>
      </c>
      <c r="N37" s="156">
        <f ca="1">SUMIFS(积压故障!F:F,积压故障!B:B,A37,积压故障!F:F,"&gt;=10",积压故障!R:R,"&gt;=48")</f>
        <v>0</v>
      </c>
    </row>
    <row r="38" s="144" customFormat="1" ht="30" customHeight="1" spans="1:14">
      <c r="A38" s="155" t="s">
        <v>22</v>
      </c>
      <c r="B38" s="156">
        <f>COUNTIFS(已修复!B:B,A38,已修复!D:D,$B$31,已修复!F:F,"&gt;=10")</f>
        <v>2</v>
      </c>
      <c r="C38" s="156">
        <f>COUNTIFS(已修复!B:B,A38,已修复!D:D,$C$31,已修复!F:F,"&gt;=10")</f>
        <v>21</v>
      </c>
      <c r="D38" s="156">
        <f t="shared" si="4"/>
        <v>23</v>
      </c>
      <c r="E38" s="157">
        <f>AVERAGEIFS(已修复!R:R,已修复!B:B,A38,已修复!D:D,$E$31,已修复!F:F,"&gt;=10")</f>
        <v>10.8859722226916</v>
      </c>
      <c r="F38" s="157">
        <f>AVERAGEIFS(已修复!R:R,已修复!B:B,A38,已修复!D:D,$F$31,已修复!F:F,"&gt;=10")</f>
        <v>27.0738359788416</v>
      </c>
      <c r="G38" s="157">
        <f>AVERAGEIFS(已修复!R:R,已修复!B:B,A38,已修复!F:F,"&gt;=10")</f>
        <v>25.6661956522199</v>
      </c>
      <c r="H38" s="158">
        <f>(COUNTIFS(已修复!B:B,A38,已修复!D:D,$B$31,已修复!R:R,"&lt;=18")+COUNTIFS(已修复!B:B,A38,已修复!D:D,$C$31,已修复!R:R,"&lt;=36"))/COUNTIF(已修复!B:B,A38)</f>
        <v>0.807692307692308</v>
      </c>
      <c r="I38" s="156">
        <f>SUMIFS(已修复!F:F,已修复!B:B,A38,已修复!F:F,"&gt;=10")</f>
        <v>979</v>
      </c>
      <c r="J38" s="156">
        <f>COUNTIFS(今日新增!B:B,A25,今日新增!F:F,"&gt;=10")</f>
        <v>0</v>
      </c>
      <c r="K38" s="156">
        <f>COUNTIFS(今日恢复!B:B,A38,今日恢复!F:F,"&gt;=10")</f>
        <v>1</v>
      </c>
      <c r="L38" s="156">
        <f>COUNTIFS(积压故障!B:B,A25,积压故障!F:F,"&gt;=10")</f>
        <v>1</v>
      </c>
      <c r="M38" s="156">
        <f ca="1">COUNTIFS(积压故障!B:B,A38,积压故障!F:F,"&gt;=10",积压故障!R:R,"&gt;=48")</f>
        <v>1</v>
      </c>
      <c r="N38" s="156">
        <f ca="1">SUMIFS(积压故障!F:F,积压故障!B:B,A38,积压故障!F:F,"&gt;=10",积压故障!R:R,"&gt;=48")</f>
        <v>21</v>
      </c>
    </row>
    <row r="39" s="145" customFormat="1" ht="30" customHeight="1" spans="1:14">
      <c r="A39" s="159" t="s">
        <v>23</v>
      </c>
      <c r="B39" s="160">
        <f>SUM(B32:B38)</f>
        <v>36</v>
      </c>
      <c r="C39" s="160">
        <f>SUM(C32:C38)</f>
        <v>132</v>
      </c>
      <c r="D39" s="160">
        <f>SUM(D32:D38)</f>
        <v>168</v>
      </c>
      <c r="E39" s="161">
        <f>AVERAGEIFS(已修复!R:R,已修复!D:D,E31,已修复!F:F,"&gt;=10")</f>
        <v>31.8161419751947</v>
      </c>
      <c r="F39" s="161">
        <f>AVERAGEIFS(已修复!R:R,已修复!D:D,F31,已修复!F:F,"&gt;=10")</f>
        <v>21.8078724748772</v>
      </c>
      <c r="G39" s="161">
        <f>AVERAGEIF(已修复!F:F,"&gt;=10",已修复!R:R)</f>
        <v>23.9525016535167</v>
      </c>
      <c r="H39" s="162">
        <f>(COUNTIFS(已修复!D:D,B31,已修复!R:R,"&lt;=18")+COUNTIFS(已修复!D:D,C31,已修复!R:R,"&lt;=36"))/(COUNTA(已修复!B:B)-1)</f>
        <v>0.81447963800905</v>
      </c>
      <c r="I39" s="160">
        <f>SUMIF(已修复!F:F,"&gt;=10",已修复!F:F)</f>
        <v>6492</v>
      </c>
      <c r="J39" s="160">
        <f>SUM(J32:J38)</f>
        <v>32</v>
      </c>
      <c r="K39" s="160">
        <f>SUM(K32:K38)</f>
        <v>35</v>
      </c>
      <c r="L39" s="160">
        <f>SUM(L32:L38)</f>
        <v>27</v>
      </c>
      <c r="M39" s="160">
        <f ca="1">SUM(M32:M38)</f>
        <v>5</v>
      </c>
      <c r="N39" s="160">
        <f ca="1">SUM(N32:N38)</f>
        <v>87</v>
      </c>
    </row>
    <row r="40" s="144" customFormat="1" ht="30" customHeight="1" spans="1:14">
      <c r="A40" s="163" t="s">
        <v>24</v>
      </c>
      <c r="B40" s="164"/>
      <c r="C40" s="164"/>
      <c r="D40" s="164"/>
      <c r="E40" s="164"/>
      <c r="F40" s="164"/>
      <c r="G40" s="164"/>
      <c r="H40" s="164"/>
      <c r="I40" s="164"/>
      <c r="J40" s="164"/>
      <c r="K40" s="164"/>
      <c r="L40" s="164"/>
      <c r="M40" s="164"/>
      <c r="N40" s="174"/>
    </row>
    <row r="41" s="146" customFormat="1" spans="8:8">
      <c r="H41" s="140"/>
    </row>
    <row r="42" s="140" customFormat="1" spans="8:8">
      <c r="H42" s="167"/>
    </row>
    <row r="43" s="140" customFormat="1" ht="28" customHeight="1" spans="1:8">
      <c r="A43" s="159" t="s">
        <v>25</v>
      </c>
      <c r="B43" s="159"/>
      <c r="C43" s="159"/>
      <c r="D43" s="159"/>
      <c r="E43" s="159"/>
      <c r="H43" s="167"/>
    </row>
    <row r="44" ht="28.5" spans="1:5">
      <c r="A44" s="153" t="s">
        <v>10</v>
      </c>
      <c r="B44" s="159" t="s">
        <v>26</v>
      </c>
      <c r="C44" s="159" t="s">
        <v>27</v>
      </c>
      <c r="D44" s="168" t="s">
        <v>28</v>
      </c>
      <c r="E44" s="168" t="s">
        <v>29</v>
      </c>
    </row>
    <row r="45" ht="25" customHeight="1" spans="1:5">
      <c r="A45" s="155" t="s">
        <v>16</v>
      </c>
      <c r="B45" s="155">
        <f>J32</f>
        <v>4</v>
      </c>
      <c r="C45" s="155">
        <f>L32</f>
        <v>2</v>
      </c>
      <c r="D45" s="155">
        <f ca="1">M32</f>
        <v>0</v>
      </c>
      <c r="E45" s="155">
        <f>SUMIFS(积压故障!F:F,积压故障!B:B,A32,积压故障!F:F,"&gt;=10")</f>
        <v>97</v>
      </c>
    </row>
    <row r="46" ht="25" customHeight="1" spans="1:5">
      <c r="A46" s="155" t="s">
        <v>17</v>
      </c>
      <c r="B46" s="155">
        <f t="shared" ref="B46:B52" si="5">J33</f>
        <v>10</v>
      </c>
      <c r="C46" s="155">
        <f t="shared" ref="C46:C52" si="6">L33</f>
        <v>11</v>
      </c>
      <c r="D46" s="155">
        <f ca="1" t="shared" ref="D46:D52" si="7">M33</f>
        <v>2</v>
      </c>
      <c r="E46" s="155">
        <f>SUMIFS(积压故障!F:F,积压故障!B:B,A33,积压故障!F:F,"&gt;=10")</f>
        <v>1709</v>
      </c>
    </row>
    <row r="47" ht="25" customHeight="1" spans="1:5">
      <c r="A47" s="155" t="s">
        <v>18</v>
      </c>
      <c r="B47" s="155">
        <f t="shared" si="5"/>
        <v>2</v>
      </c>
      <c r="C47" s="155">
        <f t="shared" si="6"/>
        <v>4</v>
      </c>
      <c r="D47" s="155">
        <f ca="1" t="shared" si="7"/>
        <v>1</v>
      </c>
      <c r="E47" s="155">
        <f>SUMIFS(积压故障!F:F,积压故障!B:B,A34,积压故障!F:F,"&gt;=10")</f>
        <v>117</v>
      </c>
    </row>
    <row r="48" ht="25" customHeight="1" spans="1:5">
      <c r="A48" s="155" t="s">
        <v>19</v>
      </c>
      <c r="B48" s="155">
        <f t="shared" si="5"/>
        <v>7</v>
      </c>
      <c r="C48" s="155">
        <f t="shared" si="6"/>
        <v>5</v>
      </c>
      <c r="D48" s="155">
        <f ca="1" t="shared" si="7"/>
        <v>1</v>
      </c>
      <c r="E48" s="155">
        <f>SUMIFS(积压故障!F:F,积压故障!B:B,A35,积压故障!F:F,"&gt;=10")</f>
        <v>195</v>
      </c>
    </row>
    <row r="49" ht="25" customHeight="1" spans="1:5">
      <c r="A49" s="155" t="s">
        <v>20</v>
      </c>
      <c r="B49" s="155">
        <f t="shared" si="5"/>
        <v>6</v>
      </c>
      <c r="C49" s="155">
        <f t="shared" si="6"/>
        <v>1</v>
      </c>
      <c r="D49" s="155">
        <f ca="1" t="shared" si="7"/>
        <v>0</v>
      </c>
      <c r="E49" s="155">
        <f>SUMIFS(积压故障!F:F,积压故障!B:B,A36,积压故障!F:F,"&gt;=10")</f>
        <v>37</v>
      </c>
    </row>
    <row r="50" ht="25" customHeight="1" spans="1:5">
      <c r="A50" s="155" t="s">
        <v>21</v>
      </c>
      <c r="B50" s="155">
        <f t="shared" si="5"/>
        <v>3</v>
      </c>
      <c r="C50" s="155">
        <f t="shared" si="6"/>
        <v>3</v>
      </c>
      <c r="D50" s="155">
        <f ca="1" t="shared" si="7"/>
        <v>0</v>
      </c>
      <c r="E50" s="155">
        <f>SUMIFS(积压故障!F:F,积压故障!B:B,A37,积压故障!F:F,"&gt;=10")</f>
        <v>106</v>
      </c>
    </row>
    <row r="51" ht="25" customHeight="1" spans="1:5">
      <c r="A51" s="155" t="s">
        <v>22</v>
      </c>
      <c r="B51" s="155">
        <f t="shared" si="5"/>
        <v>0</v>
      </c>
      <c r="C51" s="155">
        <f t="shared" si="6"/>
        <v>1</v>
      </c>
      <c r="D51" s="155">
        <f ca="1" t="shared" si="7"/>
        <v>1</v>
      </c>
      <c r="E51" s="155">
        <f>SUMIFS(积压故障!F:F,积压故障!B:B,A38,积压故障!F:F,"&gt;=10")</f>
        <v>21</v>
      </c>
    </row>
    <row r="52" ht="25" customHeight="1" spans="1:5">
      <c r="A52" s="159" t="s">
        <v>23</v>
      </c>
      <c r="B52" s="155">
        <f t="shared" si="5"/>
        <v>32</v>
      </c>
      <c r="C52" s="155">
        <f t="shared" si="6"/>
        <v>27</v>
      </c>
      <c r="D52" s="155">
        <f ca="1" t="shared" si="7"/>
        <v>5</v>
      </c>
      <c r="E52" s="155">
        <f>SUM(E45:E51)</f>
        <v>2282</v>
      </c>
    </row>
  </sheetData>
  <mergeCells count="31">
    <mergeCell ref="A3:N3"/>
    <mergeCell ref="B4:D4"/>
    <mergeCell ref="E4:H4"/>
    <mergeCell ref="A14:N14"/>
    <mergeCell ref="A16:N16"/>
    <mergeCell ref="B17:D17"/>
    <mergeCell ref="E17:H17"/>
    <mergeCell ref="A27:N27"/>
    <mergeCell ref="A29:N29"/>
    <mergeCell ref="B30:D30"/>
    <mergeCell ref="E30:H30"/>
    <mergeCell ref="A40:N40"/>
    <mergeCell ref="A43:E43"/>
    <mergeCell ref="I4:I5"/>
    <mergeCell ref="I17:I18"/>
    <mergeCell ref="I30:I31"/>
    <mergeCell ref="J4:J5"/>
    <mergeCell ref="J17:J18"/>
    <mergeCell ref="J30:J31"/>
    <mergeCell ref="K4:K5"/>
    <mergeCell ref="K17:K18"/>
    <mergeCell ref="K30:K31"/>
    <mergeCell ref="L4:L5"/>
    <mergeCell ref="L17:L18"/>
    <mergeCell ref="L30:L31"/>
    <mergeCell ref="M4:M5"/>
    <mergeCell ref="M17:M18"/>
    <mergeCell ref="M30:M31"/>
    <mergeCell ref="N4:N5"/>
    <mergeCell ref="N17:N18"/>
    <mergeCell ref="N30:N31"/>
  </mergeCells>
  <conditionalFormatting sqref="E6:E13">
    <cfRule type="cellIs" dxfId="0" priority="10" operator="greaterThanOrEqual">
      <formula>18</formula>
    </cfRule>
    <cfRule type="cellIs" dxfId="0" priority="12" operator="greaterThanOrEqual">
      <formula>18</formula>
    </cfRule>
  </conditionalFormatting>
  <conditionalFormatting sqref="E19:E26">
    <cfRule type="cellIs" dxfId="0" priority="8" operator="greaterThanOrEqual">
      <formula>18</formula>
    </cfRule>
  </conditionalFormatting>
  <conditionalFormatting sqref="E32:E39">
    <cfRule type="cellIs" dxfId="0" priority="5" operator="greaterThanOrEqual">
      <formula>18</formula>
    </cfRule>
  </conditionalFormatting>
  <conditionalFormatting sqref="F6:F13">
    <cfRule type="cellIs" priority="11" operator="greaterThanOrEqual">
      <formula>36</formula>
    </cfRule>
    <cfRule type="cellIs" dxfId="0" priority="1" operator="greaterThanOrEqual">
      <formula>36</formula>
    </cfRule>
  </conditionalFormatting>
  <conditionalFormatting sqref="F19:F26">
    <cfRule type="cellIs" dxfId="0" priority="7" operator="greaterThanOrEqual">
      <formula>36</formula>
    </cfRule>
  </conditionalFormatting>
  <conditionalFormatting sqref="F32:F39">
    <cfRule type="cellIs" dxfId="0" priority="3" operator="greaterThanOrEqual">
      <formula>36</formula>
    </cfRule>
    <cfRule type="cellIs" priority="4" operator="greaterThanOrEqual">
      <formula>36</formula>
    </cfRule>
  </conditionalFormatting>
  <conditionalFormatting sqref="G6:G13">
    <cfRule type="cellIs" dxfId="0" priority="9" operator="greaterThanOrEqual">
      <formula>22</formula>
    </cfRule>
  </conditionalFormatting>
  <conditionalFormatting sqref="G19:G26">
    <cfRule type="cellIs" dxfId="0" priority="6" operator="greaterThanOrEqual">
      <formula>22</formula>
    </cfRule>
  </conditionalFormatting>
  <conditionalFormatting sqref="G32:G39">
    <cfRule type="cellIs" dxfId="0" priority="2" operator="greaterThanOrEqual">
      <formula>22</formula>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222"/>
  <sheetViews>
    <sheetView workbookViewId="0">
      <pane ySplit="1" topLeftCell="A199" activePane="bottomLeft" state="frozen"/>
      <selection/>
      <selection pane="bottomLeft" activeCell="A222" sqref="$A222:$XFD222"/>
    </sheetView>
  </sheetViews>
  <sheetFormatPr defaultColWidth="9" defaultRowHeight="11.25"/>
  <cols>
    <col min="1" max="1" width="5.25833333333333" style="5" customWidth="1"/>
    <col min="2" max="2" width="7.25833333333333" style="5" customWidth="1"/>
    <col min="3" max="3" width="35.625" style="120" customWidth="1"/>
    <col min="4" max="4" width="5.25833333333333" style="5" customWidth="1"/>
    <col min="5" max="5" width="7.125" style="5" customWidth="1"/>
    <col min="6" max="6" width="6.875" style="5" customWidth="1"/>
    <col min="7" max="7" width="65.625" style="120" customWidth="1"/>
    <col min="8" max="10" width="14.625" style="5" customWidth="1"/>
    <col min="11" max="11" width="9" style="5"/>
    <col min="12" max="12" width="24.625" style="5" customWidth="1"/>
    <col min="13" max="15" width="10.625" style="5" customWidth="1"/>
    <col min="16" max="16" width="12.625" style="5"/>
    <col min="17" max="18" width="13.7583333333333" style="5"/>
    <col min="19" max="19" width="14.625" style="5" customWidth="1"/>
    <col min="20" max="20" width="9" style="5"/>
    <col min="21" max="16384" width="9" style="9"/>
  </cols>
  <sheetData>
    <row r="1" s="119" customFormat="1" ht="34" customHeight="1" spans="1:22">
      <c r="A1" s="59" t="s">
        <v>30</v>
      </c>
      <c r="B1" s="59" t="s">
        <v>31</v>
      </c>
      <c r="C1" s="59" t="s">
        <v>32</v>
      </c>
      <c r="D1" s="59" t="s">
        <v>33</v>
      </c>
      <c r="E1" s="59" t="s">
        <v>34</v>
      </c>
      <c r="F1" s="59" t="s">
        <v>35</v>
      </c>
      <c r="G1" s="59" t="s">
        <v>36</v>
      </c>
      <c r="H1" s="114" t="s">
        <v>37</v>
      </c>
      <c r="I1" s="114" t="s">
        <v>38</v>
      </c>
      <c r="J1" s="114" t="s">
        <v>39</v>
      </c>
      <c r="K1" s="113" t="s">
        <v>40</v>
      </c>
      <c r="L1" s="126" t="s">
        <v>41</v>
      </c>
      <c r="M1" s="58" t="s">
        <v>42</v>
      </c>
      <c r="N1" s="58" t="s">
        <v>43</v>
      </c>
      <c r="O1" s="58" t="s">
        <v>44</v>
      </c>
      <c r="P1" s="70" t="s">
        <v>45</v>
      </c>
      <c r="Q1" s="70" t="s">
        <v>46</v>
      </c>
      <c r="R1" s="81" t="s">
        <v>47</v>
      </c>
      <c r="S1" s="114" t="s">
        <v>48</v>
      </c>
      <c r="T1" s="126" t="s">
        <v>49</v>
      </c>
      <c r="U1" s="126" t="s">
        <v>50</v>
      </c>
      <c r="V1" s="126" t="s">
        <v>51</v>
      </c>
    </row>
    <row r="2" s="86" customFormat="1" ht="13.5" customHeight="1" spans="1:20">
      <c r="A2" s="88" t="s">
        <v>52</v>
      </c>
      <c r="B2" s="88" t="s">
        <v>19</v>
      </c>
      <c r="C2" s="87" t="s">
        <v>53</v>
      </c>
      <c r="D2" s="88" t="s">
        <v>12</v>
      </c>
      <c r="E2" s="88"/>
      <c r="F2" s="89">
        <v>22</v>
      </c>
      <c r="G2" s="90" t="s">
        <v>54</v>
      </c>
      <c r="H2" s="91">
        <v>44311.5907523148</v>
      </c>
      <c r="I2" s="91">
        <v>44311.6347222222</v>
      </c>
      <c r="J2" s="99">
        <v>44317.5881944444</v>
      </c>
      <c r="K2" s="89"/>
      <c r="L2" s="100" t="s">
        <v>55</v>
      </c>
      <c r="M2" s="88" t="s">
        <v>56</v>
      </c>
      <c r="N2" s="88" t="s">
        <v>57</v>
      </c>
      <c r="O2" s="88" t="s">
        <v>58</v>
      </c>
      <c r="P2" s="101" t="b">
        <v>0</v>
      </c>
      <c r="Q2" s="108">
        <v>142.88333333371</v>
      </c>
      <c r="R2" s="101">
        <v>142.88333333371</v>
      </c>
      <c r="S2" s="109">
        <v>44317.9649305556</v>
      </c>
      <c r="T2" s="89"/>
    </row>
    <row r="3" s="86" customFormat="1" ht="13.5" customHeight="1" spans="1:20">
      <c r="A3" s="121" t="s">
        <v>59</v>
      </c>
      <c r="B3" s="121" t="s">
        <v>20</v>
      </c>
      <c r="C3" s="122" t="s">
        <v>60</v>
      </c>
      <c r="D3" s="121" t="s">
        <v>12</v>
      </c>
      <c r="E3" s="121">
        <v>6</v>
      </c>
      <c r="F3" s="123">
        <v>22</v>
      </c>
      <c r="G3" s="122" t="s">
        <v>61</v>
      </c>
      <c r="H3" s="91">
        <v>44316.8333333333</v>
      </c>
      <c r="I3" s="91">
        <v>44316.8486111111</v>
      </c>
      <c r="J3" s="127">
        <v>44317.6604166667</v>
      </c>
      <c r="K3" s="87"/>
      <c r="L3" s="100" t="s">
        <v>62</v>
      </c>
      <c r="M3" s="121" t="s">
        <v>63</v>
      </c>
      <c r="N3" s="121" t="s">
        <v>64</v>
      </c>
      <c r="O3" s="88" t="s">
        <v>65</v>
      </c>
      <c r="P3" s="101">
        <v>19.4833333336283</v>
      </c>
      <c r="Q3" s="108" t="b">
        <v>0</v>
      </c>
      <c r="R3" s="101">
        <v>19.4833333336283</v>
      </c>
      <c r="S3" s="109">
        <v>44316.9649305556</v>
      </c>
      <c r="T3" s="123"/>
    </row>
    <row r="4" s="86" customFormat="1" ht="13.5" customHeight="1" spans="1:20">
      <c r="A4" s="121" t="s">
        <v>52</v>
      </c>
      <c r="B4" s="121" t="s">
        <v>17</v>
      </c>
      <c r="C4" s="122" t="s">
        <v>66</v>
      </c>
      <c r="D4" s="121" t="s">
        <v>12</v>
      </c>
      <c r="E4" s="121"/>
      <c r="F4" s="123">
        <v>23</v>
      </c>
      <c r="G4" s="122" t="s">
        <v>67</v>
      </c>
      <c r="H4" s="91">
        <v>44314.3694444444</v>
      </c>
      <c r="I4" s="91">
        <v>44314.39375</v>
      </c>
      <c r="J4" s="127">
        <v>44317.4671296296</v>
      </c>
      <c r="K4" s="87"/>
      <c r="L4" s="100" t="s">
        <v>68</v>
      </c>
      <c r="M4" s="121" t="s">
        <v>69</v>
      </c>
      <c r="N4" s="121" t="s">
        <v>57</v>
      </c>
      <c r="O4" s="88" t="s">
        <v>70</v>
      </c>
      <c r="P4" s="101" t="b">
        <v>0</v>
      </c>
      <c r="Q4" s="108">
        <v>73.7611111110309</v>
      </c>
      <c r="R4" s="101">
        <v>73.7611111110309</v>
      </c>
      <c r="S4" s="129">
        <v>44317.9655787037</v>
      </c>
      <c r="T4" s="123"/>
    </row>
    <row r="5" s="86" customFormat="1" ht="13.5" customHeight="1" spans="1:20">
      <c r="A5" s="121" t="s">
        <v>59</v>
      </c>
      <c r="B5" s="121" t="s">
        <v>17</v>
      </c>
      <c r="C5" s="122" t="s">
        <v>71</v>
      </c>
      <c r="D5" s="121" t="s">
        <v>11</v>
      </c>
      <c r="E5" s="121"/>
      <c r="F5" s="123">
        <v>19</v>
      </c>
      <c r="G5" s="90" t="s">
        <v>72</v>
      </c>
      <c r="H5" s="91">
        <v>44314.4194444444</v>
      </c>
      <c r="I5" s="91">
        <v>44314.4375</v>
      </c>
      <c r="J5" s="127">
        <v>44317.7916666667</v>
      </c>
      <c r="K5" s="87"/>
      <c r="L5" s="100" t="s">
        <v>73</v>
      </c>
      <c r="M5" s="121" t="s">
        <v>56</v>
      </c>
      <c r="N5" s="121" t="s">
        <v>74</v>
      </c>
      <c r="O5" s="88" t="s">
        <v>58</v>
      </c>
      <c r="P5" s="101">
        <v>80.4999999999418</v>
      </c>
      <c r="Q5" s="108" t="b">
        <v>0</v>
      </c>
      <c r="R5" s="101">
        <v>80.4999999999418</v>
      </c>
      <c r="S5" s="129">
        <v>44319.9990509259</v>
      </c>
      <c r="T5" s="123"/>
    </row>
    <row r="6" s="86" customFormat="1" ht="13.5" customHeight="1" spans="1:20">
      <c r="A6" s="88" t="s">
        <v>52</v>
      </c>
      <c r="B6" s="88" t="s">
        <v>17</v>
      </c>
      <c r="C6" s="87" t="s">
        <v>75</v>
      </c>
      <c r="D6" s="88" t="s">
        <v>12</v>
      </c>
      <c r="E6" s="88"/>
      <c r="F6" s="89">
        <v>32</v>
      </c>
      <c r="G6" s="87" t="s">
        <v>76</v>
      </c>
      <c r="H6" s="91">
        <v>44314.7493055556</v>
      </c>
      <c r="I6" s="91">
        <v>44314.7756944444</v>
      </c>
      <c r="J6" s="127">
        <v>44317.5215277778</v>
      </c>
      <c r="K6" s="87"/>
      <c r="L6" s="100" t="s">
        <v>77</v>
      </c>
      <c r="M6" s="88" t="s">
        <v>69</v>
      </c>
      <c r="N6" s="88" t="s">
        <v>78</v>
      </c>
      <c r="O6" s="88" t="s">
        <v>70</v>
      </c>
      <c r="P6" s="101" t="b">
        <v>0</v>
      </c>
      <c r="Q6" s="108">
        <v>65.900000001071</v>
      </c>
      <c r="R6" s="101">
        <v>65.900000001071</v>
      </c>
      <c r="S6" s="130">
        <v>44317.9774189815</v>
      </c>
      <c r="T6" s="87"/>
    </row>
    <row r="7" s="86" customFormat="1" ht="13.5" customHeight="1" spans="1:20">
      <c r="A7" s="88" t="s">
        <v>59</v>
      </c>
      <c r="B7" s="88" t="s">
        <v>20</v>
      </c>
      <c r="C7" s="87" t="s">
        <v>79</v>
      </c>
      <c r="D7" s="88" t="s">
        <v>12</v>
      </c>
      <c r="E7" s="88">
        <v>1</v>
      </c>
      <c r="F7" s="89">
        <v>16</v>
      </c>
      <c r="G7" s="87" t="s">
        <v>80</v>
      </c>
      <c r="H7" s="91">
        <v>44315.0280208333</v>
      </c>
      <c r="I7" s="91">
        <v>44315.3705671296</v>
      </c>
      <c r="J7" s="127">
        <v>44317.5354166667</v>
      </c>
      <c r="K7" s="87"/>
      <c r="L7" s="100" t="s">
        <v>81</v>
      </c>
      <c r="M7" s="88" t="s">
        <v>56</v>
      </c>
      <c r="N7" s="88" t="s">
        <v>64</v>
      </c>
      <c r="O7" s="88" t="s">
        <v>82</v>
      </c>
      <c r="P7" s="101">
        <v>51.9563888896373</v>
      </c>
      <c r="Q7" s="108" t="b">
        <v>0</v>
      </c>
      <c r="R7" s="101">
        <v>51.9563888896373</v>
      </c>
      <c r="S7" s="130">
        <v>44317.9446875</v>
      </c>
      <c r="T7" s="87"/>
    </row>
    <row r="8" s="86" customFormat="1" ht="15" customHeight="1" spans="1:20">
      <c r="A8" s="88" t="s">
        <v>59</v>
      </c>
      <c r="B8" s="88" t="s">
        <v>17</v>
      </c>
      <c r="C8" s="87" t="s">
        <v>83</v>
      </c>
      <c r="D8" s="88" t="s">
        <v>11</v>
      </c>
      <c r="E8" s="88"/>
      <c r="F8" s="89">
        <v>10</v>
      </c>
      <c r="G8" s="87" t="s">
        <v>84</v>
      </c>
      <c r="H8" s="91">
        <v>44315.4826388889</v>
      </c>
      <c r="I8" s="91">
        <v>44315.4993055556</v>
      </c>
      <c r="J8" s="99">
        <v>44317.6194444444</v>
      </c>
      <c r="K8" s="87"/>
      <c r="L8" s="124" t="s">
        <v>85</v>
      </c>
      <c r="M8" s="88" t="s">
        <v>56</v>
      </c>
      <c r="N8" s="88" t="s">
        <v>86</v>
      </c>
      <c r="O8" s="88" t="s">
        <v>82</v>
      </c>
      <c r="P8" s="101">
        <v>50.8833333322546</v>
      </c>
      <c r="Q8" s="108" t="b">
        <v>0</v>
      </c>
      <c r="R8" s="101">
        <v>50.8833333322546</v>
      </c>
      <c r="S8" s="130">
        <v>44317.9725925926</v>
      </c>
      <c r="T8" s="87"/>
    </row>
    <row r="9" s="86" customFormat="1" ht="13.5" customHeight="1" spans="1:20">
      <c r="A9" s="88" t="s">
        <v>59</v>
      </c>
      <c r="B9" s="88" t="s">
        <v>17</v>
      </c>
      <c r="C9" s="87" t="s">
        <v>87</v>
      </c>
      <c r="D9" s="88" t="s">
        <v>12</v>
      </c>
      <c r="E9" s="88"/>
      <c r="F9" s="89">
        <v>10</v>
      </c>
      <c r="G9" s="87" t="s">
        <v>88</v>
      </c>
      <c r="H9" s="91">
        <v>44316.3777777778</v>
      </c>
      <c r="I9" s="91">
        <v>44316.3895833333</v>
      </c>
      <c r="J9" s="127">
        <v>44317.4784722222</v>
      </c>
      <c r="K9" s="87"/>
      <c r="L9" s="100" t="s">
        <v>89</v>
      </c>
      <c r="M9" s="88" t="s">
        <v>69</v>
      </c>
      <c r="N9" s="88" t="s">
        <v>90</v>
      </c>
      <c r="O9" s="88" t="s">
        <v>70</v>
      </c>
      <c r="P9" s="101">
        <v>26.1333333341754</v>
      </c>
      <c r="Q9" s="108" t="b">
        <v>0</v>
      </c>
      <c r="R9" s="101">
        <v>26.1333333341754</v>
      </c>
      <c r="S9" s="99">
        <v>44318.9708333333</v>
      </c>
      <c r="T9" s="87"/>
    </row>
    <row r="10" s="86" customFormat="1" ht="13.5" customHeight="1" spans="1:20">
      <c r="A10" s="88" t="s">
        <v>59</v>
      </c>
      <c r="B10" s="88" t="s">
        <v>17</v>
      </c>
      <c r="C10" s="87" t="s">
        <v>91</v>
      </c>
      <c r="D10" s="88" t="s">
        <v>12</v>
      </c>
      <c r="E10" s="88">
        <v>2</v>
      </c>
      <c r="F10" s="89">
        <v>17</v>
      </c>
      <c r="G10" s="87" t="s">
        <v>92</v>
      </c>
      <c r="H10" s="91">
        <v>44316.3833333333</v>
      </c>
      <c r="I10" s="91">
        <v>44316.3944444444</v>
      </c>
      <c r="J10" s="127">
        <v>44317.5493055556</v>
      </c>
      <c r="K10" s="87"/>
      <c r="L10" s="100" t="s">
        <v>93</v>
      </c>
      <c r="M10" s="88" t="s">
        <v>69</v>
      </c>
      <c r="N10" s="88" t="s">
        <v>94</v>
      </c>
      <c r="O10" s="88" t="s">
        <v>70</v>
      </c>
      <c r="P10" s="101">
        <v>27.7166666677804</v>
      </c>
      <c r="Q10" s="108" t="b">
        <v>0</v>
      </c>
      <c r="R10" s="101">
        <v>27.7166666677804</v>
      </c>
      <c r="S10" s="99">
        <v>44318.9708333333</v>
      </c>
      <c r="T10" s="87"/>
    </row>
    <row r="11" s="86" customFormat="1" ht="13.5" customHeight="1" spans="1:20">
      <c r="A11" s="88" t="s">
        <v>59</v>
      </c>
      <c r="B11" s="88" t="s">
        <v>17</v>
      </c>
      <c r="C11" s="87" t="s">
        <v>95</v>
      </c>
      <c r="D11" s="88" t="s">
        <v>12</v>
      </c>
      <c r="E11" s="88"/>
      <c r="F11" s="89">
        <v>34</v>
      </c>
      <c r="G11" s="87" t="s">
        <v>96</v>
      </c>
      <c r="H11" s="91">
        <v>44316.3951388889</v>
      </c>
      <c r="I11" s="91">
        <v>44316.4083333333</v>
      </c>
      <c r="J11" s="127">
        <v>44317.4784722222</v>
      </c>
      <c r="K11" s="87"/>
      <c r="L11" s="100" t="s">
        <v>89</v>
      </c>
      <c r="M11" s="88" t="s">
        <v>69</v>
      </c>
      <c r="N11" s="88" t="s">
        <v>90</v>
      </c>
      <c r="O11" s="88" t="s">
        <v>70</v>
      </c>
      <c r="P11" s="101">
        <v>25.6833333342802</v>
      </c>
      <c r="Q11" s="108" t="b">
        <v>0</v>
      </c>
      <c r="R11" s="101">
        <v>25.6833333342802</v>
      </c>
      <c r="S11" s="99">
        <v>44318.9895833333</v>
      </c>
      <c r="T11" s="87"/>
    </row>
    <row r="12" s="86" customFormat="1" ht="13.5" customHeight="1" spans="1:20">
      <c r="A12" s="88" t="s">
        <v>59</v>
      </c>
      <c r="B12" s="88" t="s">
        <v>20</v>
      </c>
      <c r="C12" s="87" t="s">
        <v>97</v>
      </c>
      <c r="D12" s="88" t="s">
        <v>12</v>
      </c>
      <c r="E12" s="88"/>
      <c r="F12" s="89">
        <v>4</v>
      </c>
      <c r="G12" s="87" t="s">
        <v>98</v>
      </c>
      <c r="H12" s="91">
        <v>44316.4041666667</v>
      </c>
      <c r="I12" s="91">
        <v>44316.4194444444</v>
      </c>
      <c r="J12" s="127">
        <v>44317.5868055556</v>
      </c>
      <c r="K12" s="87"/>
      <c r="L12" s="100" t="s">
        <v>99</v>
      </c>
      <c r="M12" s="88" t="s">
        <v>56</v>
      </c>
      <c r="N12" s="88" t="s">
        <v>100</v>
      </c>
      <c r="O12" s="88" t="s">
        <v>82</v>
      </c>
      <c r="P12" s="101">
        <v>28.0166666677105</v>
      </c>
      <c r="Q12" s="108" t="b">
        <v>0</v>
      </c>
      <c r="R12" s="101">
        <v>28.0166666677105</v>
      </c>
      <c r="S12" s="89"/>
      <c r="T12" s="87"/>
    </row>
    <row r="13" s="86" customFormat="1" ht="13.5" customHeight="1" spans="1:20">
      <c r="A13" s="88" t="s">
        <v>59</v>
      </c>
      <c r="B13" s="88" t="s">
        <v>22</v>
      </c>
      <c r="C13" s="87" t="s">
        <v>101</v>
      </c>
      <c r="D13" s="88" t="s">
        <v>12</v>
      </c>
      <c r="E13" s="88"/>
      <c r="F13" s="89">
        <v>6</v>
      </c>
      <c r="G13" s="87" t="s">
        <v>102</v>
      </c>
      <c r="H13" s="91">
        <v>44316.6379861111</v>
      </c>
      <c r="I13" s="91">
        <v>44316.6486111111</v>
      </c>
      <c r="J13" s="99">
        <v>44317.5495486111</v>
      </c>
      <c r="K13" s="87"/>
      <c r="L13" s="100" t="s">
        <v>103</v>
      </c>
      <c r="M13" s="88" t="s">
        <v>63</v>
      </c>
      <c r="N13" s="88" t="s">
        <v>100</v>
      </c>
      <c r="O13" s="88" t="s">
        <v>104</v>
      </c>
      <c r="P13" s="101">
        <v>21.6225000002305</v>
      </c>
      <c r="Q13" s="108" t="b">
        <v>0</v>
      </c>
      <c r="R13" s="101">
        <v>21.6225000002305</v>
      </c>
      <c r="S13" s="89"/>
      <c r="T13" s="87"/>
    </row>
    <row r="14" s="86" customFormat="1" ht="13.5" customHeight="1" spans="1:20">
      <c r="A14" s="88" t="s">
        <v>59</v>
      </c>
      <c r="B14" s="88" t="s">
        <v>21</v>
      </c>
      <c r="C14" s="87" t="s">
        <v>105</v>
      </c>
      <c r="D14" s="88" t="s">
        <v>12</v>
      </c>
      <c r="E14" s="88"/>
      <c r="F14" s="89">
        <v>4</v>
      </c>
      <c r="G14" s="87" t="s">
        <v>106</v>
      </c>
      <c r="H14" s="91">
        <v>44316.6435416667</v>
      </c>
      <c r="I14" s="91">
        <v>44316.65625</v>
      </c>
      <c r="J14" s="99">
        <v>44317.4590277778</v>
      </c>
      <c r="K14" s="87"/>
      <c r="L14" s="100" t="s">
        <v>107</v>
      </c>
      <c r="M14" s="88" t="s">
        <v>56</v>
      </c>
      <c r="N14" s="88" t="s">
        <v>90</v>
      </c>
      <c r="O14" s="88" t="s">
        <v>58</v>
      </c>
      <c r="P14" s="101">
        <v>19.2666666666046</v>
      </c>
      <c r="Q14" s="108" t="b">
        <v>0</v>
      </c>
      <c r="R14" s="101">
        <v>19.2666666666046</v>
      </c>
      <c r="S14" s="99">
        <v>44317.9305902778</v>
      </c>
      <c r="T14" s="87"/>
    </row>
    <row r="15" s="86" customFormat="1" ht="13.5" customHeight="1" spans="1:20">
      <c r="A15" s="88" t="s">
        <v>59</v>
      </c>
      <c r="B15" s="88" t="s">
        <v>21</v>
      </c>
      <c r="C15" s="87" t="s">
        <v>108</v>
      </c>
      <c r="D15" s="88" t="s">
        <v>11</v>
      </c>
      <c r="E15" s="88"/>
      <c r="F15" s="89">
        <v>30</v>
      </c>
      <c r="G15" s="90" t="s">
        <v>109</v>
      </c>
      <c r="H15" s="91">
        <v>44316.61875</v>
      </c>
      <c r="I15" s="91">
        <v>44316.7027777778</v>
      </c>
      <c r="J15" s="99">
        <v>44317.7979166667</v>
      </c>
      <c r="K15" s="87"/>
      <c r="L15" s="100" t="s">
        <v>110</v>
      </c>
      <c r="M15" s="88" t="s">
        <v>69</v>
      </c>
      <c r="N15" s="88" t="s">
        <v>94</v>
      </c>
      <c r="O15" s="88" t="s">
        <v>111</v>
      </c>
      <c r="P15" s="101">
        <v>26.2833333329181</v>
      </c>
      <c r="Q15" s="108" t="b">
        <v>0</v>
      </c>
      <c r="R15" s="101">
        <v>26.2833333329181</v>
      </c>
      <c r="S15" s="99">
        <v>44317.9405092593</v>
      </c>
      <c r="T15" s="87"/>
    </row>
    <row r="16" s="86" customFormat="1" ht="13.5" customHeight="1" spans="1:20">
      <c r="A16" s="88" t="s">
        <v>59</v>
      </c>
      <c r="B16" s="88" t="s">
        <v>17</v>
      </c>
      <c r="C16" s="87" t="s">
        <v>112</v>
      </c>
      <c r="D16" s="88" t="s">
        <v>12</v>
      </c>
      <c r="E16" s="88"/>
      <c r="F16" s="89">
        <v>12</v>
      </c>
      <c r="G16" s="90" t="s">
        <v>113</v>
      </c>
      <c r="H16" s="124" t="s">
        <v>114</v>
      </c>
      <c r="I16" s="91">
        <v>44316.7069444444</v>
      </c>
      <c r="J16" s="99">
        <v>44317.4798611111</v>
      </c>
      <c r="K16" s="87"/>
      <c r="L16" s="100" t="s">
        <v>115</v>
      </c>
      <c r="M16" s="88" t="s">
        <v>69</v>
      </c>
      <c r="N16" s="88" t="s">
        <v>64</v>
      </c>
      <c r="O16" s="88" t="s">
        <v>70</v>
      </c>
      <c r="P16" s="101">
        <v>18.5500000010943</v>
      </c>
      <c r="Q16" s="108" t="b">
        <v>0</v>
      </c>
      <c r="R16" s="101">
        <v>18.5500000010943</v>
      </c>
      <c r="S16" s="99">
        <v>44317.9554050926</v>
      </c>
      <c r="T16" s="87"/>
    </row>
    <row r="17" s="86" customFormat="1" ht="13.5" customHeight="1" spans="1:20">
      <c r="A17" s="88" t="s">
        <v>59</v>
      </c>
      <c r="B17" s="88" t="s">
        <v>22</v>
      </c>
      <c r="C17" s="87" t="s">
        <v>116</v>
      </c>
      <c r="D17" s="88" t="s">
        <v>12</v>
      </c>
      <c r="E17" s="88"/>
      <c r="F17" s="89">
        <v>35</v>
      </c>
      <c r="G17" s="87" t="s">
        <v>117</v>
      </c>
      <c r="H17" s="91">
        <v>44316.7077777778</v>
      </c>
      <c r="I17" s="91">
        <v>44316.7340277778</v>
      </c>
      <c r="J17" s="99">
        <v>44317.5645833333</v>
      </c>
      <c r="K17" s="87"/>
      <c r="L17" s="100" t="s">
        <v>118</v>
      </c>
      <c r="M17" s="88" t="s">
        <v>56</v>
      </c>
      <c r="N17" s="88" t="s">
        <v>119</v>
      </c>
      <c r="O17" s="88" t="s">
        <v>82</v>
      </c>
      <c r="P17" s="101">
        <v>19.933333332825</v>
      </c>
      <c r="Q17" s="108" t="b">
        <v>0</v>
      </c>
      <c r="R17" s="101">
        <v>19.933333332825</v>
      </c>
      <c r="S17" s="99">
        <v>44317.9554050926</v>
      </c>
      <c r="T17" s="87"/>
    </row>
    <row r="18" s="86" customFormat="1" ht="13.5" customHeight="1" spans="1:20">
      <c r="A18" s="88" t="s">
        <v>59</v>
      </c>
      <c r="B18" s="88" t="s">
        <v>20</v>
      </c>
      <c r="C18" s="87" t="s">
        <v>120</v>
      </c>
      <c r="D18" s="88" t="s">
        <v>12</v>
      </c>
      <c r="E18" s="88"/>
      <c r="F18" s="89">
        <v>25</v>
      </c>
      <c r="G18" s="87" t="s">
        <v>121</v>
      </c>
      <c r="H18" s="91">
        <v>44316.7666666667</v>
      </c>
      <c r="I18" s="91">
        <v>44316.8236111111</v>
      </c>
      <c r="J18" s="99">
        <v>44317.46875</v>
      </c>
      <c r="K18" s="87"/>
      <c r="L18" s="100" t="s">
        <v>122</v>
      </c>
      <c r="M18" s="88" t="s">
        <v>69</v>
      </c>
      <c r="N18" s="88" t="s">
        <v>57</v>
      </c>
      <c r="O18" s="88" t="s">
        <v>70</v>
      </c>
      <c r="P18" s="101">
        <v>15.4833333336865</v>
      </c>
      <c r="Q18" s="108" t="b">
        <v>0</v>
      </c>
      <c r="R18" s="101">
        <v>15.4833333336865</v>
      </c>
      <c r="S18" s="99">
        <v>44318.9338541667</v>
      </c>
      <c r="T18" s="87"/>
    </row>
    <row r="19" s="86" customFormat="1" ht="13.5" customHeight="1" spans="1:20">
      <c r="A19" s="88" t="s">
        <v>59</v>
      </c>
      <c r="B19" s="88" t="s">
        <v>18</v>
      </c>
      <c r="C19" s="87" t="s">
        <v>123</v>
      </c>
      <c r="D19" s="88" t="s">
        <v>12</v>
      </c>
      <c r="E19" s="88"/>
      <c r="F19" s="89">
        <v>2</v>
      </c>
      <c r="G19" s="87" t="s">
        <v>124</v>
      </c>
      <c r="H19" s="91">
        <v>44316.8051736111</v>
      </c>
      <c r="I19" s="91">
        <v>44316.8576388889</v>
      </c>
      <c r="J19" s="99">
        <v>44317.6944444444</v>
      </c>
      <c r="K19" s="87"/>
      <c r="L19" s="100" t="s">
        <v>125</v>
      </c>
      <c r="M19" s="88" t="s">
        <v>69</v>
      </c>
      <c r="N19" s="88" t="s">
        <v>74</v>
      </c>
      <c r="O19" s="88" t="s">
        <v>70</v>
      </c>
      <c r="P19" s="101">
        <v>20.0833333331393</v>
      </c>
      <c r="Q19" s="108" t="b">
        <v>0</v>
      </c>
      <c r="R19" s="101">
        <v>20.0833333331393</v>
      </c>
      <c r="S19" s="89"/>
      <c r="T19" s="87"/>
    </row>
    <row r="20" s="86" customFormat="1" ht="13.5" customHeight="1" spans="1:20">
      <c r="A20" s="101" t="s">
        <v>59</v>
      </c>
      <c r="B20" s="101" t="s">
        <v>17</v>
      </c>
      <c r="C20" s="108" t="s">
        <v>126</v>
      </c>
      <c r="D20" s="101" t="s">
        <v>12</v>
      </c>
      <c r="E20" s="101">
        <v>1</v>
      </c>
      <c r="F20" s="101">
        <v>31</v>
      </c>
      <c r="G20" s="108" t="s">
        <v>127</v>
      </c>
      <c r="H20" s="125">
        <v>44307.4694444444</v>
      </c>
      <c r="I20" s="125">
        <v>44316.6680555556</v>
      </c>
      <c r="J20" s="99">
        <v>44317.8104166667</v>
      </c>
      <c r="K20" s="108"/>
      <c r="L20" s="128" t="s">
        <v>128</v>
      </c>
      <c r="M20" s="101" t="s">
        <v>69</v>
      </c>
      <c r="N20" s="88" t="s">
        <v>74</v>
      </c>
      <c r="O20" s="101" t="s">
        <v>70</v>
      </c>
      <c r="P20" s="101">
        <v>3.896944444</v>
      </c>
      <c r="Q20" s="108" t="b">
        <v>0</v>
      </c>
      <c r="R20" s="101">
        <v>3.896944444</v>
      </c>
      <c r="S20" s="109"/>
      <c r="T20" s="108"/>
    </row>
    <row r="21" s="86" customFormat="1" ht="13.5" customHeight="1" spans="1:20">
      <c r="A21" s="88" t="s">
        <v>59</v>
      </c>
      <c r="B21" s="88" t="s">
        <v>18</v>
      </c>
      <c r="C21" s="87" t="s">
        <v>129</v>
      </c>
      <c r="D21" s="88" t="s">
        <v>12</v>
      </c>
      <c r="E21" s="88"/>
      <c r="F21" s="89">
        <v>14</v>
      </c>
      <c r="G21" s="87" t="s">
        <v>130</v>
      </c>
      <c r="H21" s="91">
        <v>44317.3583680556</v>
      </c>
      <c r="I21" s="91">
        <v>44317.3819444444</v>
      </c>
      <c r="J21" s="99">
        <v>44317.8493055556</v>
      </c>
      <c r="K21" s="87"/>
      <c r="L21" s="100" t="s">
        <v>131</v>
      </c>
      <c r="M21" s="88" t="s">
        <v>69</v>
      </c>
      <c r="N21" s="88" t="s">
        <v>86</v>
      </c>
      <c r="O21" s="88" t="s">
        <v>70</v>
      </c>
      <c r="P21" s="101">
        <v>11.2166666667326</v>
      </c>
      <c r="Q21" s="108" t="b">
        <v>0</v>
      </c>
      <c r="R21" s="101">
        <v>11.2166666667326</v>
      </c>
      <c r="S21" s="99">
        <v>44319.9598726852</v>
      </c>
      <c r="T21" s="87"/>
    </row>
    <row r="22" s="86" customFormat="1" ht="13.5" customHeight="1" spans="1:20">
      <c r="A22" s="88" t="s">
        <v>59</v>
      </c>
      <c r="B22" s="88" t="s">
        <v>18</v>
      </c>
      <c r="C22" s="87" t="s">
        <v>132</v>
      </c>
      <c r="D22" s="88" t="s">
        <v>12</v>
      </c>
      <c r="E22" s="88"/>
      <c r="F22" s="89">
        <v>35</v>
      </c>
      <c r="G22" s="87" t="s">
        <v>133</v>
      </c>
      <c r="H22" s="94">
        <v>44317.3604513889</v>
      </c>
      <c r="I22" s="91">
        <v>44317.3819444444</v>
      </c>
      <c r="J22" s="99">
        <v>44317.8493055556</v>
      </c>
      <c r="K22" s="87"/>
      <c r="L22" s="100" t="s">
        <v>131</v>
      </c>
      <c r="M22" s="88" t="s">
        <v>69</v>
      </c>
      <c r="N22" s="88" t="s">
        <v>86</v>
      </c>
      <c r="O22" s="88" t="s">
        <v>70</v>
      </c>
      <c r="P22" s="101">
        <v>11.2166666667326</v>
      </c>
      <c r="Q22" s="108" t="b">
        <v>0</v>
      </c>
      <c r="R22" s="101">
        <v>11.2166666667326</v>
      </c>
      <c r="S22" s="99">
        <v>44319.9623263889</v>
      </c>
      <c r="T22" s="87"/>
    </row>
    <row r="23" s="86" customFormat="1" ht="13.5" customHeight="1" spans="1:20">
      <c r="A23" s="88" t="s">
        <v>59</v>
      </c>
      <c r="B23" s="88" t="s">
        <v>17</v>
      </c>
      <c r="C23" s="87" t="s">
        <v>134</v>
      </c>
      <c r="D23" s="88" t="s">
        <v>11</v>
      </c>
      <c r="E23" s="88"/>
      <c r="F23" s="89">
        <v>50</v>
      </c>
      <c r="G23" s="87" t="s">
        <v>135</v>
      </c>
      <c r="H23" s="91">
        <v>44317.3685185185</v>
      </c>
      <c r="I23" s="91">
        <v>44317.3958333333</v>
      </c>
      <c r="J23" s="99">
        <v>44317.5645833333</v>
      </c>
      <c r="K23" s="87"/>
      <c r="L23" s="100" t="s">
        <v>136</v>
      </c>
      <c r="M23" s="88" t="s">
        <v>56</v>
      </c>
      <c r="N23" s="88" t="s">
        <v>100</v>
      </c>
      <c r="O23" s="88" t="s">
        <v>58</v>
      </c>
      <c r="P23" s="101">
        <v>4.04999999993015</v>
      </c>
      <c r="Q23" s="108" t="b">
        <v>0</v>
      </c>
      <c r="R23" s="101">
        <v>4.04999999993015</v>
      </c>
      <c r="S23" s="99">
        <v>44318.9623263889</v>
      </c>
      <c r="T23" s="87"/>
    </row>
    <row r="24" s="86" customFormat="1" ht="13.5" customHeight="1" spans="1:20">
      <c r="A24" s="88" t="s">
        <v>52</v>
      </c>
      <c r="B24" s="88" t="s">
        <v>19</v>
      </c>
      <c r="C24" s="87" t="s">
        <v>137</v>
      </c>
      <c r="D24" s="88" t="s">
        <v>12</v>
      </c>
      <c r="E24" s="88"/>
      <c r="F24" s="89">
        <v>132</v>
      </c>
      <c r="G24" s="93" t="s">
        <v>138</v>
      </c>
      <c r="H24" s="91">
        <v>44317.3768518519</v>
      </c>
      <c r="I24" s="91">
        <v>44317.40625</v>
      </c>
      <c r="J24" s="99">
        <v>44317.8501967593</v>
      </c>
      <c r="K24" s="87"/>
      <c r="L24" s="100" t="s">
        <v>139</v>
      </c>
      <c r="M24" s="88" t="s">
        <v>69</v>
      </c>
      <c r="N24" s="88" t="s">
        <v>86</v>
      </c>
      <c r="O24" s="88" t="s">
        <v>70</v>
      </c>
      <c r="P24" s="101" t="b">
        <v>0</v>
      </c>
      <c r="Q24" s="108">
        <v>10.6547222222434</v>
      </c>
      <c r="R24" s="101">
        <v>10.6547222222434</v>
      </c>
      <c r="S24" s="99">
        <v>44318.9623263889</v>
      </c>
      <c r="T24" s="87"/>
    </row>
    <row r="25" s="86" customFormat="1" ht="13.5" customHeight="1" spans="1:20">
      <c r="A25" s="88" t="s">
        <v>52</v>
      </c>
      <c r="B25" s="88" t="s">
        <v>20</v>
      </c>
      <c r="C25" s="87" t="s">
        <v>140</v>
      </c>
      <c r="D25" s="88" t="s">
        <v>12</v>
      </c>
      <c r="E25" s="88"/>
      <c r="F25" s="89">
        <v>14</v>
      </c>
      <c r="G25" s="87" t="s">
        <v>141</v>
      </c>
      <c r="H25" s="91">
        <v>44317.3784722222</v>
      </c>
      <c r="I25" s="91">
        <v>44317.7131944444</v>
      </c>
      <c r="J25" s="99">
        <v>44317.8125</v>
      </c>
      <c r="K25" s="87"/>
      <c r="L25" s="100" t="s">
        <v>142</v>
      </c>
      <c r="M25" s="88" t="s">
        <v>69</v>
      </c>
      <c r="N25" s="88" t="s">
        <v>74</v>
      </c>
      <c r="O25" s="88" t="s">
        <v>70</v>
      </c>
      <c r="P25" s="101" t="b">
        <v>0</v>
      </c>
      <c r="Q25" s="108">
        <v>2.3833333334187</v>
      </c>
      <c r="R25" s="101">
        <v>2.3833333334187</v>
      </c>
      <c r="S25" s="99">
        <v>44319.9901041667</v>
      </c>
      <c r="T25" s="87"/>
    </row>
    <row r="26" s="86" customFormat="1" ht="13.5" customHeight="1" spans="1:20">
      <c r="A26" s="88" t="s">
        <v>59</v>
      </c>
      <c r="B26" s="88" t="s">
        <v>19</v>
      </c>
      <c r="C26" s="87" t="s">
        <v>143</v>
      </c>
      <c r="D26" s="88" t="s">
        <v>12</v>
      </c>
      <c r="E26" s="88"/>
      <c r="F26" s="89">
        <v>61</v>
      </c>
      <c r="G26" s="87" t="s">
        <v>144</v>
      </c>
      <c r="H26" s="91">
        <v>44317.4081018519</v>
      </c>
      <c r="I26" s="91">
        <v>44317.4215277778</v>
      </c>
      <c r="J26" s="99">
        <v>44317.7040277778</v>
      </c>
      <c r="K26" s="87"/>
      <c r="L26" s="100" t="s">
        <v>145</v>
      </c>
      <c r="M26" s="88" t="s">
        <v>56</v>
      </c>
      <c r="N26" s="88" t="s">
        <v>78</v>
      </c>
      <c r="O26" s="88" t="s">
        <v>58</v>
      </c>
      <c r="P26" s="101">
        <v>6.78000000002794</v>
      </c>
      <c r="Q26" s="108" t="b">
        <v>0</v>
      </c>
      <c r="R26" s="101">
        <v>6.78000000002794</v>
      </c>
      <c r="S26" s="99">
        <v>44319.9611458333</v>
      </c>
      <c r="T26" s="87"/>
    </row>
    <row r="27" s="86" customFormat="1" ht="13.5" customHeight="1" spans="1:20">
      <c r="A27" s="88" t="s">
        <v>59</v>
      </c>
      <c r="B27" s="88" t="s">
        <v>17</v>
      </c>
      <c r="C27" s="87" t="s">
        <v>146</v>
      </c>
      <c r="D27" s="88" t="s">
        <v>12</v>
      </c>
      <c r="E27" s="88"/>
      <c r="F27" s="89">
        <v>10</v>
      </c>
      <c r="G27" s="87" t="s">
        <v>147</v>
      </c>
      <c r="H27" s="91">
        <v>44317.4053240741</v>
      </c>
      <c r="I27" s="91">
        <v>44317.43125</v>
      </c>
      <c r="J27" s="99">
        <v>44317.825</v>
      </c>
      <c r="K27" s="87"/>
      <c r="L27" s="100" t="s">
        <v>73</v>
      </c>
      <c r="M27" s="88" t="s">
        <v>63</v>
      </c>
      <c r="N27" s="88" t="s">
        <v>74</v>
      </c>
      <c r="O27" s="88" t="s">
        <v>58</v>
      </c>
      <c r="P27" s="101">
        <v>9.44999999989523</v>
      </c>
      <c r="Q27" s="108" t="b">
        <v>0</v>
      </c>
      <c r="R27" s="101">
        <v>9.44999999989523</v>
      </c>
      <c r="S27" s="99">
        <v>44319.9611458333</v>
      </c>
      <c r="T27" s="87"/>
    </row>
    <row r="28" s="86" customFormat="1" ht="13.5" customHeight="1" spans="1:20">
      <c r="A28" s="88" t="s">
        <v>59</v>
      </c>
      <c r="B28" s="88" t="s">
        <v>19</v>
      </c>
      <c r="C28" s="87" t="s">
        <v>148</v>
      </c>
      <c r="D28" s="88" t="s">
        <v>12</v>
      </c>
      <c r="E28" s="88">
        <v>1</v>
      </c>
      <c r="F28" s="89">
        <v>35</v>
      </c>
      <c r="G28" s="87" t="s">
        <v>149</v>
      </c>
      <c r="H28" s="91">
        <v>44317.4574074074</v>
      </c>
      <c r="I28" s="91">
        <v>44317.4736111111</v>
      </c>
      <c r="J28" s="99">
        <v>44317.8270833333</v>
      </c>
      <c r="K28" s="87"/>
      <c r="L28" s="100" t="s">
        <v>150</v>
      </c>
      <c r="M28" s="88" t="s">
        <v>150</v>
      </c>
      <c r="N28" s="88" t="s">
        <v>150</v>
      </c>
      <c r="O28" s="88" t="s">
        <v>150</v>
      </c>
      <c r="P28" s="101">
        <v>8.4833333332208</v>
      </c>
      <c r="Q28" s="108" t="b">
        <v>0</v>
      </c>
      <c r="R28" s="101">
        <v>8.4833333332208</v>
      </c>
      <c r="S28" s="99">
        <v>44319.9901041667</v>
      </c>
      <c r="T28" s="87"/>
    </row>
    <row r="29" s="86" customFormat="1" ht="13.5" customHeight="1" spans="1:20">
      <c r="A29" s="88" t="s">
        <v>59</v>
      </c>
      <c r="B29" s="88" t="s">
        <v>19</v>
      </c>
      <c r="C29" s="87" t="s">
        <v>151</v>
      </c>
      <c r="D29" s="88" t="s">
        <v>11</v>
      </c>
      <c r="E29" s="88"/>
      <c r="F29" s="89">
        <v>10</v>
      </c>
      <c r="G29" s="87" t="s">
        <v>152</v>
      </c>
      <c r="H29" s="91">
        <v>44317.48125</v>
      </c>
      <c r="I29" s="91">
        <v>44317.5</v>
      </c>
      <c r="J29" s="99">
        <v>44317.8298611111</v>
      </c>
      <c r="K29" s="87"/>
      <c r="L29" s="100" t="s">
        <v>150</v>
      </c>
      <c r="M29" s="88" t="s">
        <v>150</v>
      </c>
      <c r="N29" s="88" t="s">
        <v>150</v>
      </c>
      <c r="O29" s="88" t="s">
        <v>150</v>
      </c>
      <c r="P29" s="101">
        <v>7.91666666662786</v>
      </c>
      <c r="Q29" s="108" t="b">
        <v>0</v>
      </c>
      <c r="R29" s="101">
        <v>7.91666666662786</v>
      </c>
      <c r="S29" s="99">
        <v>44318.9984375</v>
      </c>
      <c r="T29" s="87"/>
    </row>
    <row r="30" s="86" customFormat="1" ht="13.5" customHeight="1" spans="1:20">
      <c r="A30" s="88" t="s">
        <v>59</v>
      </c>
      <c r="B30" s="88" t="s">
        <v>20</v>
      </c>
      <c r="C30" s="87" t="s">
        <v>153</v>
      </c>
      <c r="D30" s="88" t="s">
        <v>11</v>
      </c>
      <c r="E30" s="88"/>
      <c r="F30" s="89">
        <v>3</v>
      </c>
      <c r="G30" s="87" t="s">
        <v>154</v>
      </c>
      <c r="H30" s="91">
        <v>44317.4921875</v>
      </c>
      <c r="I30" s="91">
        <v>44317.5118055556</v>
      </c>
      <c r="J30" s="99">
        <v>44317.6520833333</v>
      </c>
      <c r="K30" s="87"/>
      <c r="L30" s="100" t="s">
        <v>155</v>
      </c>
      <c r="M30" s="88" t="s">
        <v>56</v>
      </c>
      <c r="N30" s="88" t="s">
        <v>90</v>
      </c>
      <c r="O30" s="88" t="s">
        <v>82</v>
      </c>
      <c r="P30" s="101">
        <v>3.3666666666395</v>
      </c>
      <c r="Q30" s="108" t="b">
        <v>0</v>
      </c>
      <c r="R30" s="101">
        <v>3.3666666666395</v>
      </c>
      <c r="S30" s="99">
        <v>44318.9681018519</v>
      </c>
      <c r="T30" s="87"/>
    </row>
    <row r="31" s="86" customFormat="1" ht="13.5" customHeight="1" spans="1:20">
      <c r="A31" s="88" t="s">
        <v>59</v>
      </c>
      <c r="B31" s="88" t="s">
        <v>22</v>
      </c>
      <c r="C31" s="87" t="s">
        <v>156</v>
      </c>
      <c r="D31" s="88" t="s">
        <v>11</v>
      </c>
      <c r="E31" s="88">
        <v>1</v>
      </c>
      <c r="F31" s="89">
        <v>39</v>
      </c>
      <c r="G31" s="93" t="s">
        <v>157</v>
      </c>
      <c r="H31" s="91">
        <v>44317.505</v>
      </c>
      <c r="I31" s="91">
        <v>44317.5333333333</v>
      </c>
      <c r="J31" s="99">
        <v>44317.6953587963</v>
      </c>
      <c r="K31" s="87"/>
      <c r="L31" s="100" t="s">
        <v>158</v>
      </c>
      <c r="M31" s="88" t="s">
        <v>69</v>
      </c>
      <c r="N31" s="88" t="s">
        <v>74</v>
      </c>
      <c r="O31" s="88" t="s">
        <v>159</v>
      </c>
      <c r="P31" s="101">
        <v>3.88861111120786</v>
      </c>
      <c r="Q31" s="108" t="b">
        <v>0</v>
      </c>
      <c r="R31" s="101">
        <v>3.88861111120786</v>
      </c>
      <c r="S31" s="99">
        <v>44318.9756134259</v>
      </c>
      <c r="T31" s="87"/>
    </row>
    <row r="32" s="86" customFormat="1" ht="13.5" customHeight="1" spans="1:20">
      <c r="A32" s="88" t="s">
        <v>59</v>
      </c>
      <c r="B32" s="88" t="s">
        <v>22</v>
      </c>
      <c r="C32" s="87" t="s">
        <v>160</v>
      </c>
      <c r="D32" s="88" t="s">
        <v>12</v>
      </c>
      <c r="E32" s="88"/>
      <c r="F32" s="89">
        <v>33</v>
      </c>
      <c r="G32" s="87" t="s">
        <v>161</v>
      </c>
      <c r="H32" s="91">
        <v>44317.5190625</v>
      </c>
      <c r="I32" s="91">
        <v>44317.5478935185</v>
      </c>
      <c r="J32" s="99">
        <v>44317.5854166667</v>
      </c>
      <c r="K32" s="87"/>
      <c r="L32" s="100" t="s">
        <v>162</v>
      </c>
      <c r="M32" s="88" t="s">
        <v>63</v>
      </c>
      <c r="N32" s="88" t="s">
        <v>86</v>
      </c>
      <c r="O32" s="88" t="s">
        <v>163</v>
      </c>
      <c r="P32" s="101">
        <v>0.900555555650499</v>
      </c>
      <c r="Q32" s="108" t="b">
        <v>0</v>
      </c>
      <c r="R32" s="101">
        <v>0.900555555650499</v>
      </c>
      <c r="S32" s="99">
        <v>44319.9357291667</v>
      </c>
      <c r="T32" s="87"/>
    </row>
    <row r="33" s="86" customFormat="1" ht="13.5" customHeight="1" spans="1:20">
      <c r="A33" s="88" t="s">
        <v>59</v>
      </c>
      <c r="B33" s="88" t="s">
        <v>21</v>
      </c>
      <c r="C33" s="87" t="s">
        <v>164</v>
      </c>
      <c r="D33" s="88" t="s">
        <v>12</v>
      </c>
      <c r="E33" s="88">
        <v>1</v>
      </c>
      <c r="F33" s="89">
        <v>13</v>
      </c>
      <c r="G33" s="90" t="s">
        <v>165</v>
      </c>
      <c r="H33" s="91">
        <v>44316.6217824074</v>
      </c>
      <c r="I33" s="91">
        <v>44317.5609606481</v>
      </c>
      <c r="J33" s="99">
        <v>44317.8333333333</v>
      </c>
      <c r="K33" s="87"/>
      <c r="L33" s="100" t="s">
        <v>166</v>
      </c>
      <c r="M33" s="88" t="s">
        <v>69</v>
      </c>
      <c r="N33" s="88" t="s">
        <v>94</v>
      </c>
      <c r="O33" s="88" t="s">
        <v>111</v>
      </c>
      <c r="P33" s="101">
        <v>6.53694444458233</v>
      </c>
      <c r="Q33" s="108" t="b">
        <v>0</v>
      </c>
      <c r="R33" s="101">
        <v>6.53694444458233</v>
      </c>
      <c r="S33" s="99">
        <v>44319.9369560185</v>
      </c>
      <c r="T33" s="87"/>
    </row>
    <row r="34" s="86" customFormat="1" ht="13.5" customHeight="1" spans="1:20">
      <c r="A34" s="88" t="s">
        <v>59</v>
      </c>
      <c r="B34" s="88" t="s">
        <v>17</v>
      </c>
      <c r="C34" s="87" t="s">
        <v>167</v>
      </c>
      <c r="D34" s="88" t="s">
        <v>12</v>
      </c>
      <c r="E34" s="88"/>
      <c r="F34" s="89">
        <v>18</v>
      </c>
      <c r="G34" s="87" t="s">
        <v>168</v>
      </c>
      <c r="H34" s="91">
        <v>44317.5591898148</v>
      </c>
      <c r="I34" s="91">
        <v>44317.6139699074</v>
      </c>
      <c r="J34" s="99">
        <v>44317.64375</v>
      </c>
      <c r="K34" s="87"/>
      <c r="L34" s="100" t="s">
        <v>169</v>
      </c>
      <c r="M34" s="88" t="s">
        <v>56</v>
      </c>
      <c r="N34" s="88" t="s">
        <v>57</v>
      </c>
      <c r="O34" s="88" t="s">
        <v>58</v>
      </c>
      <c r="P34" s="101">
        <v>0.714722222357523</v>
      </c>
      <c r="Q34" s="108" t="b">
        <v>0</v>
      </c>
      <c r="R34" s="101">
        <v>0.714722222357523</v>
      </c>
      <c r="S34" s="99">
        <v>44318.9484837963</v>
      </c>
      <c r="T34" s="87"/>
    </row>
    <row r="35" s="86" customFormat="1" ht="13.5" customHeight="1" spans="1:20">
      <c r="A35" s="88" t="s">
        <v>59</v>
      </c>
      <c r="B35" s="88" t="s">
        <v>19</v>
      </c>
      <c r="C35" s="87" t="s">
        <v>170</v>
      </c>
      <c r="D35" s="88" t="s">
        <v>12</v>
      </c>
      <c r="E35" s="88"/>
      <c r="F35" s="89">
        <v>21</v>
      </c>
      <c r="G35" s="87" t="s">
        <v>171</v>
      </c>
      <c r="H35" s="91">
        <v>44317.5993055556</v>
      </c>
      <c r="I35" s="91">
        <v>44317.6201388889</v>
      </c>
      <c r="J35" s="99">
        <v>44317.7319444444</v>
      </c>
      <c r="K35" s="87"/>
      <c r="L35" s="100" t="s">
        <v>172</v>
      </c>
      <c r="M35" s="88" t="s">
        <v>56</v>
      </c>
      <c r="N35" s="88" t="s">
        <v>78</v>
      </c>
      <c r="O35" s="88" t="s">
        <v>58</v>
      </c>
      <c r="P35" s="101">
        <v>2.68333333334886</v>
      </c>
      <c r="Q35" s="108" t="b">
        <v>0</v>
      </c>
      <c r="R35" s="101">
        <v>2.68333333334886</v>
      </c>
      <c r="S35" s="99">
        <v>44319.9845601852</v>
      </c>
      <c r="T35" s="87"/>
    </row>
    <row r="36" s="86" customFormat="1" ht="13.5" customHeight="1" spans="1:20">
      <c r="A36" s="88" t="s">
        <v>59</v>
      </c>
      <c r="B36" s="88" t="s">
        <v>19</v>
      </c>
      <c r="C36" s="87" t="s">
        <v>173</v>
      </c>
      <c r="D36" s="88" t="s">
        <v>12</v>
      </c>
      <c r="E36" s="88"/>
      <c r="F36" s="89">
        <v>7</v>
      </c>
      <c r="G36" s="87" t="s">
        <v>174</v>
      </c>
      <c r="H36" s="91">
        <v>44317.6097916667</v>
      </c>
      <c r="I36" s="91">
        <v>44317.6305555556</v>
      </c>
      <c r="J36" s="99">
        <v>44317.8388888889</v>
      </c>
      <c r="K36" s="87"/>
      <c r="L36" s="100" t="s">
        <v>150</v>
      </c>
      <c r="M36" s="88" t="s">
        <v>150</v>
      </c>
      <c r="N36" s="88" t="s">
        <v>150</v>
      </c>
      <c r="O36" s="88" t="s">
        <v>150</v>
      </c>
      <c r="P36" s="101">
        <v>4.99999999988358</v>
      </c>
      <c r="Q36" s="108" t="b">
        <v>0</v>
      </c>
      <c r="R36" s="101">
        <v>4.99999999988358</v>
      </c>
      <c r="S36" s="99">
        <v>44319.9589930556</v>
      </c>
      <c r="T36" s="87"/>
    </row>
    <row r="37" s="86" customFormat="1" ht="13.5" customHeight="1" spans="1:20">
      <c r="A37" s="88" t="s">
        <v>52</v>
      </c>
      <c r="B37" s="88" t="s">
        <v>22</v>
      </c>
      <c r="C37" s="87" t="s">
        <v>175</v>
      </c>
      <c r="D37" s="88" t="s">
        <v>12</v>
      </c>
      <c r="E37" s="88"/>
      <c r="F37" s="89">
        <v>62</v>
      </c>
      <c r="G37" s="87" t="s">
        <v>176</v>
      </c>
      <c r="H37" s="91">
        <v>44317.6138888889</v>
      </c>
      <c r="I37" s="91">
        <v>44317.63125</v>
      </c>
      <c r="J37" s="99">
        <v>44317.6854166667</v>
      </c>
      <c r="K37" s="87"/>
      <c r="L37" s="100" t="s">
        <v>177</v>
      </c>
      <c r="M37" s="88" t="s">
        <v>69</v>
      </c>
      <c r="N37" s="88" t="s">
        <v>74</v>
      </c>
      <c r="O37" s="88" t="s">
        <v>65</v>
      </c>
      <c r="P37" s="101" t="b">
        <v>0</v>
      </c>
      <c r="Q37" s="108">
        <v>1.30000000004657</v>
      </c>
      <c r="R37" s="101">
        <v>1.30000000004657</v>
      </c>
      <c r="S37" s="99">
        <v>44319.9845601852</v>
      </c>
      <c r="T37" s="87"/>
    </row>
    <row r="38" s="86" customFormat="1" ht="13.5" customHeight="1" spans="1:20">
      <c r="A38" s="88" t="s">
        <v>59</v>
      </c>
      <c r="B38" s="88" t="s">
        <v>17</v>
      </c>
      <c r="C38" s="87" t="s">
        <v>178</v>
      </c>
      <c r="D38" s="88" t="s">
        <v>12</v>
      </c>
      <c r="E38" s="88"/>
      <c r="F38" s="89">
        <v>8</v>
      </c>
      <c r="G38" s="90" t="s">
        <v>179</v>
      </c>
      <c r="H38" s="91">
        <v>44317.6638888889</v>
      </c>
      <c r="I38" s="91">
        <v>44317.6666666667</v>
      </c>
      <c r="J38" s="99">
        <v>44317.8402777778</v>
      </c>
      <c r="K38" s="87"/>
      <c r="L38" s="100" t="s">
        <v>111</v>
      </c>
      <c r="M38" s="88" t="s">
        <v>56</v>
      </c>
      <c r="N38" s="88" t="s">
        <v>86</v>
      </c>
      <c r="O38" s="88" t="s">
        <v>111</v>
      </c>
      <c r="P38" s="101">
        <v>4.16666666680248</v>
      </c>
      <c r="Q38" s="108" t="b">
        <v>0</v>
      </c>
      <c r="R38" s="101">
        <v>4.16666666680248</v>
      </c>
      <c r="S38" s="99">
        <v>44319.9845601852</v>
      </c>
      <c r="T38" s="87"/>
    </row>
    <row r="39" s="86" customFormat="1" ht="13.5" customHeight="1" spans="1:20">
      <c r="A39" s="88" t="s">
        <v>59</v>
      </c>
      <c r="B39" s="88" t="s">
        <v>21</v>
      </c>
      <c r="C39" s="87" t="s">
        <v>180</v>
      </c>
      <c r="D39" s="88" t="s">
        <v>11</v>
      </c>
      <c r="E39" s="88"/>
      <c r="F39" s="89">
        <v>39</v>
      </c>
      <c r="G39" s="87" t="s">
        <v>181</v>
      </c>
      <c r="H39" s="91">
        <v>44317.6693287037</v>
      </c>
      <c r="I39" s="91">
        <v>44317.6791666667</v>
      </c>
      <c r="J39" s="99">
        <v>44317.8465277778</v>
      </c>
      <c r="K39" s="87"/>
      <c r="L39" s="100" t="s">
        <v>150</v>
      </c>
      <c r="M39" s="88" t="s">
        <v>150</v>
      </c>
      <c r="N39" s="88" t="s">
        <v>150</v>
      </c>
      <c r="O39" s="88" t="s">
        <v>150</v>
      </c>
      <c r="P39" s="101">
        <v>4.01666666666279</v>
      </c>
      <c r="Q39" s="108" t="b">
        <v>0</v>
      </c>
      <c r="R39" s="101">
        <v>4.01666666666279</v>
      </c>
      <c r="S39" s="99">
        <v>44318.9678356481</v>
      </c>
      <c r="T39" s="87"/>
    </row>
    <row r="40" s="5" customFormat="1" spans="1:19">
      <c r="A40" s="121" t="s">
        <v>59</v>
      </c>
      <c r="B40" s="121" t="s">
        <v>18</v>
      </c>
      <c r="C40" s="122" t="s">
        <v>182</v>
      </c>
      <c r="D40" s="121" t="s">
        <v>11</v>
      </c>
      <c r="E40" s="121"/>
      <c r="F40" s="123">
        <v>1</v>
      </c>
      <c r="G40" s="122" t="s">
        <v>183</v>
      </c>
      <c r="H40" s="91">
        <v>44314.3430555556</v>
      </c>
      <c r="I40" s="91">
        <v>44314.4583333333</v>
      </c>
      <c r="J40" s="127">
        <v>44318.5319444444</v>
      </c>
      <c r="K40" s="87"/>
      <c r="L40" s="124" t="s">
        <v>184</v>
      </c>
      <c r="M40" s="121" t="s">
        <v>69</v>
      </c>
      <c r="N40" s="121" t="s">
        <v>90</v>
      </c>
      <c r="O40" s="88" t="s">
        <v>70</v>
      </c>
      <c r="P40" s="101">
        <v>97.7666666664882</v>
      </c>
      <c r="Q40" s="131" t="b">
        <v>0</v>
      </c>
      <c r="R40" s="101">
        <v>97.7666666664882</v>
      </c>
      <c r="S40" s="129">
        <v>44319.9990509259</v>
      </c>
    </row>
    <row r="41" s="5" customFormat="1" spans="1:19">
      <c r="A41" s="88" t="s">
        <v>59</v>
      </c>
      <c r="B41" s="88" t="s">
        <v>20</v>
      </c>
      <c r="C41" s="87" t="s">
        <v>185</v>
      </c>
      <c r="D41" s="88" t="s">
        <v>12</v>
      </c>
      <c r="E41" s="88"/>
      <c r="F41" s="89">
        <v>9</v>
      </c>
      <c r="G41" s="90" t="s">
        <v>186</v>
      </c>
      <c r="H41" s="91">
        <v>44312.2527777778</v>
      </c>
      <c r="I41" s="91">
        <v>44314.6861111111</v>
      </c>
      <c r="J41" s="127">
        <v>44318.5027777778</v>
      </c>
      <c r="K41" s="87"/>
      <c r="L41" s="124" t="s">
        <v>187</v>
      </c>
      <c r="M41" s="88" t="s">
        <v>56</v>
      </c>
      <c r="N41" s="88" t="s">
        <v>90</v>
      </c>
      <c r="O41" s="88" t="s">
        <v>82</v>
      </c>
      <c r="P41" s="101">
        <v>91.6000000008498</v>
      </c>
      <c r="Q41" s="131" t="b">
        <v>0</v>
      </c>
      <c r="R41" s="101">
        <v>91.6000000008498</v>
      </c>
      <c r="S41" s="130">
        <v>44319.9774189815</v>
      </c>
    </row>
    <row r="42" s="5" customFormat="1" spans="1:19">
      <c r="A42" s="88" t="s">
        <v>52</v>
      </c>
      <c r="B42" s="88" t="s">
        <v>16</v>
      </c>
      <c r="C42" s="87" t="s">
        <v>188</v>
      </c>
      <c r="D42" s="88" t="s">
        <v>12</v>
      </c>
      <c r="E42" s="88"/>
      <c r="F42" s="89">
        <v>26</v>
      </c>
      <c r="G42" s="90" t="s">
        <v>189</v>
      </c>
      <c r="H42" s="91">
        <v>44314.9553819444</v>
      </c>
      <c r="I42" s="91">
        <v>44315.3777777778</v>
      </c>
      <c r="J42" s="127">
        <v>44318.5152777778</v>
      </c>
      <c r="K42" s="87"/>
      <c r="L42" s="124" t="s">
        <v>190</v>
      </c>
      <c r="M42" s="88" t="s">
        <v>63</v>
      </c>
      <c r="N42" s="88" t="s">
        <v>64</v>
      </c>
      <c r="O42" s="88" t="s">
        <v>163</v>
      </c>
      <c r="P42" s="101" t="b">
        <v>0</v>
      </c>
      <c r="Q42" s="131">
        <v>75.2999999999302</v>
      </c>
      <c r="R42" s="101">
        <v>75.2999999999302</v>
      </c>
      <c r="S42" s="130"/>
    </row>
    <row r="43" s="5" customFormat="1" spans="1:19">
      <c r="A43" s="88" t="s">
        <v>52</v>
      </c>
      <c r="B43" s="88" t="s">
        <v>22</v>
      </c>
      <c r="C43" s="87" t="s">
        <v>191</v>
      </c>
      <c r="D43" s="88" t="s">
        <v>12</v>
      </c>
      <c r="E43" s="88"/>
      <c r="F43" s="89">
        <v>41</v>
      </c>
      <c r="G43" s="87" t="s">
        <v>192</v>
      </c>
      <c r="H43" s="91">
        <v>44315.6629166667</v>
      </c>
      <c r="I43" s="91">
        <v>44315.6833333333</v>
      </c>
      <c r="J43" s="99">
        <v>44318.4638888889</v>
      </c>
      <c r="K43" s="87"/>
      <c r="L43" s="124" t="s">
        <v>193</v>
      </c>
      <c r="M43" s="88" t="s">
        <v>69</v>
      </c>
      <c r="N43" s="88" t="s">
        <v>64</v>
      </c>
      <c r="O43" s="88" t="s">
        <v>65</v>
      </c>
      <c r="P43" s="101" t="b">
        <v>0</v>
      </c>
      <c r="Q43" s="131">
        <v>66.7333333345014</v>
      </c>
      <c r="R43" s="101">
        <v>66.7333333345014</v>
      </c>
      <c r="S43" s="130">
        <v>44319.9923263889</v>
      </c>
    </row>
    <row r="44" s="5" customFormat="1" spans="1:19">
      <c r="A44" s="88" t="s">
        <v>52</v>
      </c>
      <c r="B44" s="88" t="s">
        <v>22</v>
      </c>
      <c r="C44" s="87" t="s">
        <v>194</v>
      </c>
      <c r="D44" s="88" t="s">
        <v>12</v>
      </c>
      <c r="E44" s="88"/>
      <c r="F44" s="89">
        <v>12</v>
      </c>
      <c r="G44" s="87" t="s">
        <v>195</v>
      </c>
      <c r="H44" s="91">
        <v>44315.7697337963</v>
      </c>
      <c r="I44" s="91">
        <v>44315.8125</v>
      </c>
      <c r="J44" s="99">
        <v>44318.6451388889</v>
      </c>
      <c r="K44" s="87"/>
      <c r="L44" s="124" t="s">
        <v>196</v>
      </c>
      <c r="M44" s="88" t="s">
        <v>197</v>
      </c>
      <c r="N44" s="88" t="s">
        <v>74</v>
      </c>
      <c r="O44" s="88" t="s">
        <v>65</v>
      </c>
      <c r="P44" s="101" t="b">
        <v>0</v>
      </c>
      <c r="Q44" s="131">
        <v>67.9833333336865</v>
      </c>
      <c r="R44" s="101">
        <v>67.9833333336865</v>
      </c>
      <c r="S44" s="130">
        <v>44319.9923263889</v>
      </c>
    </row>
    <row r="45" s="5" customFormat="1" spans="1:19">
      <c r="A45" s="88" t="s">
        <v>52</v>
      </c>
      <c r="B45" s="88" t="s">
        <v>22</v>
      </c>
      <c r="C45" s="87" t="s">
        <v>198</v>
      </c>
      <c r="D45" s="88" t="s">
        <v>12</v>
      </c>
      <c r="E45" s="88">
        <v>1</v>
      </c>
      <c r="F45" s="89">
        <v>23</v>
      </c>
      <c r="G45" s="87" t="s">
        <v>199</v>
      </c>
      <c r="H45" s="91">
        <v>44315.7975115741</v>
      </c>
      <c r="I45" s="91">
        <v>44315.8152777778</v>
      </c>
      <c r="J45" s="99">
        <v>44318.6451388889</v>
      </c>
      <c r="K45" s="87"/>
      <c r="L45" s="124" t="s">
        <v>196</v>
      </c>
      <c r="M45" s="88" t="s">
        <v>197</v>
      </c>
      <c r="N45" s="88" t="s">
        <v>74</v>
      </c>
      <c r="O45" s="88" t="s">
        <v>65</v>
      </c>
      <c r="P45" s="101" t="b">
        <v>0</v>
      </c>
      <c r="Q45" s="131">
        <v>67.9166666664532</v>
      </c>
      <c r="R45" s="101">
        <v>67.9166666664532</v>
      </c>
      <c r="S45" s="99">
        <v>44319.9804976852</v>
      </c>
    </row>
    <row r="46" s="5" customFormat="1" spans="1:19">
      <c r="A46" s="88" t="s">
        <v>59</v>
      </c>
      <c r="B46" s="88" t="s">
        <v>18</v>
      </c>
      <c r="C46" s="87" t="s">
        <v>200</v>
      </c>
      <c r="D46" s="88" t="s">
        <v>12</v>
      </c>
      <c r="E46" s="88">
        <v>2</v>
      </c>
      <c r="F46" s="89">
        <v>6</v>
      </c>
      <c r="G46" s="90" t="s">
        <v>201</v>
      </c>
      <c r="H46" s="91">
        <v>44315.6190740741</v>
      </c>
      <c r="I46" s="91">
        <v>44316.44375</v>
      </c>
      <c r="J46" s="127">
        <v>44318.4680555556</v>
      </c>
      <c r="K46" s="87"/>
      <c r="L46" s="124" t="s">
        <v>202</v>
      </c>
      <c r="M46" s="88" t="s">
        <v>69</v>
      </c>
      <c r="N46" s="88" t="s">
        <v>94</v>
      </c>
      <c r="O46" s="88" t="s">
        <v>70</v>
      </c>
      <c r="P46" s="101">
        <v>48.5833333343617</v>
      </c>
      <c r="Q46" s="131" t="b">
        <v>0</v>
      </c>
      <c r="R46" s="101">
        <v>48.5833333343617</v>
      </c>
      <c r="S46" s="89"/>
    </row>
    <row r="47" s="5" customFormat="1" spans="1:19">
      <c r="A47" s="88" t="s">
        <v>52</v>
      </c>
      <c r="B47" s="88" t="s">
        <v>17</v>
      </c>
      <c r="C47" s="87" t="s">
        <v>203</v>
      </c>
      <c r="D47" s="88" t="s">
        <v>12</v>
      </c>
      <c r="E47" s="88"/>
      <c r="F47" s="89">
        <v>22</v>
      </c>
      <c r="G47" s="87" t="s">
        <v>204</v>
      </c>
      <c r="H47" s="91">
        <v>44317.8646180556</v>
      </c>
      <c r="I47" s="91">
        <v>44317.3715277778</v>
      </c>
      <c r="J47" s="99">
        <v>44318.4243055556</v>
      </c>
      <c r="K47" s="87"/>
      <c r="L47" s="124" t="s">
        <v>205</v>
      </c>
      <c r="M47" s="88" t="s">
        <v>69</v>
      </c>
      <c r="N47" s="88" t="s">
        <v>78</v>
      </c>
      <c r="O47" s="88" t="s">
        <v>70</v>
      </c>
      <c r="P47" s="101" t="b">
        <v>0</v>
      </c>
      <c r="Q47" s="131">
        <v>25.2666666671284</v>
      </c>
      <c r="R47" s="101">
        <v>25.2666666671284</v>
      </c>
      <c r="S47" s="99">
        <v>44319.8646180556</v>
      </c>
    </row>
    <row r="48" s="5" customFormat="1" spans="1:19">
      <c r="A48" s="88" t="s">
        <v>59</v>
      </c>
      <c r="B48" s="88" t="s">
        <v>17</v>
      </c>
      <c r="C48" s="87" t="s">
        <v>206</v>
      </c>
      <c r="D48" s="88" t="s">
        <v>11</v>
      </c>
      <c r="E48" s="88"/>
      <c r="F48" s="89">
        <v>23</v>
      </c>
      <c r="G48" s="87" t="s">
        <v>207</v>
      </c>
      <c r="H48" s="91">
        <v>44317.0659722222</v>
      </c>
      <c r="I48" s="91">
        <v>44317.38125</v>
      </c>
      <c r="J48" s="99">
        <v>44318.7951388889</v>
      </c>
      <c r="K48" s="87"/>
      <c r="L48" s="124" t="s">
        <v>208</v>
      </c>
      <c r="M48" s="88" t="s">
        <v>69</v>
      </c>
      <c r="N48" s="88" t="s">
        <v>74</v>
      </c>
      <c r="O48" s="88" t="s">
        <v>70</v>
      </c>
      <c r="P48" s="101">
        <v>33.9333333334071</v>
      </c>
      <c r="Q48" s="131" t="b">
        <v>0</v>
      </c>
      <c r="R48" s="101">
        <v>33.9333333334071</v>
      </c>
      <c r="S48" s="99">
        <v>44319.9623263889</v>
      </c>
    </row>
    <row r="49" s="5" customFormat="1" spans="1:19">
      <c r="A49" s="88" t="s">
        <v>59</v>
      </c>
      <c r="B49" s="88" t="s">
        <v>22</v>
      </c>
      <c r="C49" s="87" t="s">
        <v>209</v>
      </c>
      <c r="D49" s="88" t="s">
        <v>12</v>
      </c>
      <c r="E49" s="88"/>
      <c r="F49" s="89">
        <v>16</v>
      </c>
      <c r="G49" s="87" t="s">
        <v>210</v>
      </c>
      <c r="H49" s="91">
        <v>44317.4</v>
      </c>
      <c r="I49" s="91">
        <v>44317.4159722222</v>
      </c>
      <c r="J49" s="99">
        <v>44318.4604166667</v>
      </c>
      <c r="K49" s="87"/>
      <c r="L49" s="124" t="s">
        <v>211</v>
      </c>
      <c r="M49" s="88" t="s">
        <v>56</v>
      </c>
      <c r="N49" s="88" t="s">
        <v>78</v>
      </c>
      <c r="O49" s="88" t="s">
        <v>58</v>
      </c>
      <c r="P49" s="101">
        <v>25.0666666678735</v>
      </c>
      <c r="Q49" s="131" t="b">
        <v>0</v>
      </c>
      <c r="R49" s="101">
        <v>25.0666666678735</v>
      </c>
      <c r="S49" s="99">
        <v>44319.9901041667</v>
      </c>
    </row>
    <row r="50" s="5" customFormat="1" spans="1:19">
      <c r="A50" s="88" t="s">
        <v>52</v>
      </c>
      <c r="B50" s="88" t="s">
        <v>18</v>
      </c>
      <c r="C50" s="87" t="s">
        <v>212</v>
      </c>
      <c r="D50" s="88" t="s">
        <v>12</v>
      </c>
      <c r="E50" s="88"/>
      <c r="F50" s="89">
        <v>9</v>
      </c>
      <c r="G50" s="87" t="s">
        <v>213</v>
      </c>
      <c r="H50" s="91">
        <v>44317.4159722222</v>
      </c>
      <c r="I50" s="91">
        <v>44317.4465277778</v>
      </c>
      <c r="J50" s="99">
        <v>44318.8631944444</v>
      </c>
      <c r="K50" s="87"/>
      <c r="L50" s="124" t="s">
        <v>214</v>
      </c>
      <c r="M50" s="88" t="s">
        <v>150</v>
      </c>
      <c r="N50" s="88" t="s">
        <v>150</v>
      </c>
      <c r="O50" s="88" t="s">
        <v>150</v>
      </c>
      <c r="P50" s="101" t="b">
        <v>0</v>
      </c>
      <c r="Q50" s="131">
        <v>33.9999999994179</v>
      </c>
      <c r="R50" s="101">
        <v>33.9999999994179</v>
      </c>
      <c r="S50" s="99">
        <v>44319.9901041667</v>
      </c>
    </row>
    <row r="51" s="5" customFormat="1" spans="1:19">
      <c r="A51" s="88" t="s">
        <v>59</v>
      </c>
      <c r="B51" s="88" t="s">
        <v>18</v>
      </c>
      <c r="C51" s="87" t="s">
        <v>215</v>
      </c>
      <c r="D51" s="88" t="s">
        <v>12</v>
      </c>
      <c r="E51" s="88"/>
      <c r="F51" s="89">
        <v>4</v>
      </c>
      <c r="G51" s="87" t="s">
        <v>216</v>
      </c>
      <c r="H51" s="91">
        <v>44317.5547337963</v>
      </c>
      <c r="I51" s="91">
        <v>44317.5701388889</v>
      </c>
      <c r="J51" s="99">
        <v>44318.8638888889</v>
      </c>
      <c r="K51" s="87"/>
      <c r="L51" s="124" t="s">
        <v>214</v>
      </c>
      <c r="M51" s="88" t="s">
        <v>150</v>
      </c>
      <c r="N51" s="88" t="s">
        <v>150</v>
      </c>
      <c r="O51" s="88" t="s">
        <v>150</v>
      </c>
      <c r="P51" s="101">
        <v>31.0499999997555</v>
      </c>
      <c r="Q51" s="131" t="b">
        <v>0</v>
      </c>
      <c r="R51" s="101">
        <v>31.0499999997555</v>
      </c>
      <c r="S51" s="99">
        <v>44319.9670138889</v>
      </c>
    </row>
    <row r="52" s="5" customFormat="1" spans="1:19">
      <c r="A52" s="88" t="s">
        <v>52</v>
      </c>
      <c r="B52" s="88" t="s">
        <v>16</v>
      </c>
      <c r="C52" s="87" t="s">
        <v>217</v>
      </c>
      <c r="D52" s="88" t="s">
        <v>12</v>
      </c>
      <c r="E52" s="88">
        <v>1</v>
      </c>
      <c r="F52" s="89">
        <v>26</v>
      </c>
      <c r="G52" s="87" t="s">
        <v>218</v>
      </c>
      <c r="H52" s="91">
        <v>44317.5659027778</v>
      </c>
      <c r="I52" s="91">
        <v>44317.5833333333</v>
      </c>
      <c r="J52" s="99">
        <v>44318.4465277778</v>
      </c>
      <c r="K52" s="87"/>
      <c r="L52" s="124" t="s">
        <v>219</v>
      </c>
      <c r="M52" s="88" t="s">
        <v>63</v>
      </c>
      <c r="N52" s="88" t="s">
        <v>94</v>
      </c>
      <c r="O52" s="88" t="s">
        <v>104</v>
      </c>
      <c r="P52" s="101" t="b">
        <v>0</v>
      </c>
      <c r="Q52" s="131">
        <v>20.7166666680132</v>
      </c>
      <c r="R52" s="101">
        <v>20.7166666680132</v>
      </c>
      <c r="S52" s="99">
        <v>44319.9928125</v>
      </c>
    </row>
    <row r="53" s="5" customFormat="1" spans="1:19">
      <c r="A53" s="88" t="s">
        <v>59</v>
      </c>
      <c r="B53" s="88" t="s">
        <v>18</v>
      </c>
      <c r="C53" s="87" t="s">
        <v>220</v>
      </c>
      <c r="D53" s="88" t="s">
        <v>12</v>
      </c>
      <c r="E53" s="88"/>
      <c r="F53" s="89">
        <v>11</v>
      </c>
      <c r="G53" s="87" t="s">
        <v>221</v>
      </c>
      <c r="H53" s="91">
        <v>44346.5860300926</v>
      </c>
      <c r="I53" s="91">
        <v>44317.6048611111</v>
      </c>
      <c r="J53" s="99">
        <v>44318.5090277778</v>
      </c>
      <c r="K53" s="87"/>
      <c r="L53" s="124" t="s">
        <v>222</v>
      </c>
      <c r="M53" s="88" t="s">
        <v>56</v>
      </c>
      <c r="N53" s="88" t="s">
        <v>86</v>
      </c>
      <c r="O53" s="88" t="s">
        <v>58</v>
      </c>
      <c r="P53" s="101">
        <v>21.7000000008848</v>
      </c>
      <c r="Q53" s="131" t="b">
        <v>0</v>
      </c>
      <c r="R53" s="101">
        <v>21.7000000008848</v>
      </c>
      <c r="S53" s="99">
        <v>44319.977037037</v>
      </c>
    </row>
    <row r="54" s="5" customFormat="1" spans="1:19">
      <c r="A54" s="88" t="s">
        <v>52</v>
      </c>
      <c r="B54" s="88" t="s">
        <v>17</v>
      </c>
      <c r="C54" s="87" t="s">
        <v>223</v>
      </c>
      <c r="D54" s="88" t="s">
        <v>12</v>
      </c>
      <c r="E54" s="88"/>
      <c r="F54" s="89">
        <v>70</v>
      </c>
      <c r="G54" s="87" t="s">
        <v>224</v>
      </c>
      <c r="H54" s="91">
        <v>44317.6194444444</v>
      </c>
      <c r="I54" s="91">
        <v>44317.6375</v>
      </c>
      <c r="J54" s="99">
        <v>44318.6736111111</v>
      </c>
      <c r="K54" s="87"/>
      <c r="L54" s="124" t="s">
        <v>225</v>
      </c>
      <c r="M54" s="88" t="s">
        <v>69</v>
      </c>
      <c r="N54" s="88" t="s">
        <v>64</v>
      </c>
      <c r="O54" s="88" t="s">
        <v>70</v>
      </c>
      <c r="P54" s="101" t="b">
        <v>0</v>
      </c>
      <c r="Q54" s="131">
        <v>24.8666666665231</v>
      </c>
      <c r="R54" s="101">
        <v>24.8666666665231</v>
      </c>
      <c r="S54" s="99">
        <v>44319.9845601852</v>
      </c>
    </row>
    <row r="55" s="5" customFormat="1" spans="1:19">
      <c r="A55" s="88" t="s">
        <v>52</v>
      </c>
      <c r="B55" s="88" t="s">
        <v>21</v>
      </c>
      <c r="C55" s="87" t="s">
        <v>226</v>
      </c>
      <c r="D55" s="88" t="s">
        <v>12</v>
      </c>
      <c r="E55" s="88"/>
      <c r="F55" s="89">
        <v>69</v>
      </c>
      <c r="G55" s="87" t="s">
        <v>227</v>
      </c>
      <c r="H55" s="91">
        <v>44317.6270833333</v>
      </c>
      <c r="I55" s="91">
        <v>44317.6423611111</v>
      </c>
      <c r="J55" s="99">
        <v>44318.8645833333</v>
      </c>
      <c r="K55" s="87"/>
      <c r="L55" s="124" t="s">
        <v>228</v>
      </c>
      <c r="M55" s="88" t="s">
        <v>69</v>
      </c>
      <c r="N55" s="88" t="s">
        <v>90</v>
      </c>
      <c r="O55" s="88" t="s">
        <v>70</v>
      </c>
      <c r="P55" s="101" t="b">
        <v>0</v>
      </c>
      <c r="Q55" s="131">
        <v>29.333333333605</v>
      </c>
      <c r="R55" s="101">
        <v>29.333333333605</v>
      </c>
      <c r="S55" s="99">
        <v>44319.9845601852</v>
      </c>
    </row>
    <row r="56" s="5" customFormat="1" spans="1:19">
      <c r="A56" s="88" t="s">
        <v>52</v>
      </c>
      <c r="B56" s="88" t="s">
        <v>17</v>
      </c>
      <c r="C56" s="87" t="s">
        <v>229</v>
      </c>
      <c r="D56" s="88" t="s">
        <v>12</v>
      </c>
      <c r="E56" s="88"/>
      <c r="F56" s="89">
        <v>103</v>
      </c>
      <c r="G56" s="87" t="s">
        <v>230</v>
      </c>
      <c r="H56" s="91">
        <v>44317.6547337963</v>
      </c>
      <c r="I56" s="91">
        <v>44317.6701388889</v>
      </c>
      <c r="J56" s="99">
        <v>44318.5277777778</v>
      </c>
      <c r="K56" s="87"/>
      <c r="L56" s="124" t="s">
        <v>231</v>
      </c>
      <c r="M56" s="88" t="s">
        <v>69</v>
      </c>
      <c r="N56" s="88" t="s">
        <v>90</v>
      </c>
      <c r="O56" s="88" t="s">
        <v>232</v>
      </c>
      <c r="P56" s="101" t="b">
        <v>0</v>
      </c>
      <c r="Q56" s="131">
        <v>20.5833333337214</v>
      </c>
      <c r="R56" s="101">
        <v>20.5833333337214</v>
      </c>
      <c r="S56" s="99">
        <v>44318.993912037</v>
      </c>
    </row>
    <row r="57" s="5" customFormat="1" spans="1:19">
      <c r="A57" s="88" t="s">
        <v>59</v>
      </c>
      <c r="B57" s="88" t="s">
        <v>22</v>
      </c>
      <c r="C57" s="87" t="s">
        <v>233</v>
      </c>
      <c r="D57" s="88" t="s">
        <v>12</v>
      </c>
      <c r="E57" s="88"/>
      <c r="F57" s="89">
        <v>13</v>
      </c>
      <c r="G57" s="87" t="s">
        <v>234</v>
      </c>
      <c r="H57" s="91">
        <v>44317.717025463</v>
      </c>
      <c r="I57" s="91">
        <v>44317.7326388889</v>
      </c>
      <c r="J57" s="99">
        <v>44318.4604166667</v>
      </c>
      <c r="K57" s="87"/>
      <c r="L57" s="124" t="s">
        <v>211</v>
      </c>
      <c r="M57" s="88" t="s">
        <v>56</v>
      </c>
      <c r="N57" s="88" t="s">
        <v>78</v>
      </c>
      <c r="O57" s="88" t="s">
        <v>58</v>
      </c>
      <c r="P57" s="101">
        <v>17.4666666671983</v>
      </c>
      <c r="Q57" s="131" t="b">
        <v>0</v>
      </c>
      <c r="R57" s="101">
        <v>17.4666666671983</v>
      </c>
      <c r="S57" s="99">
        <v>44319.980775463</v>
      </c>
    </row>
    <row r="58" s="5" customFormat="1" spans="1:19">
      <c r="A58" s="88" t="s">
        <v>59</v>
      </c>
      <c r="B58" s="88" t="s">
        <v>17</v>
      </c>
      <c r="C58" s="87" t="s">
        <v>235</v>
      </c>
      <c r="D58" s="88" t="s">
        <v>12</v>
      </c>
      <c r="E58" s="88"/>
      <c r="F58" s="89">
        <v>4</v>
      </c>
      <c r="G58" s="90" t="s">
        <v>236</v>
      </c>
      <c r="H58" s="91">
        <v>44316.3775115741</v>
      </c>
      <c r="I58" s="91">
        <v>44317.8265162037</v>
      </c>
      <c r="J58" s="99">
        <v>44318.7201388889</v>
      </c>
      <c r="K58" s="87"/>
      <c r="L58" s="124" t="s">
        <v>237</v>
      </c>
      <c r="M58" s="88" t="s">
        <v>69</v>
      </c>
      <c r="N58" s="88" t="s">
        <v>238</v>
      </c>
      <c r="O58" s="88" t="s">
        <v>70</v>
      </c>
      <c r="P58" s="101">
        <v>21.4469444444985</v>
      </c>
      <c r="Q58" s="131" t="b">
        <v>0</v>
      </c>
      <c r="R58" s="101">
        <v>21.4469444444985</v>
      </c>
      <c r="S58" s="99">
        <v>44319.9938078704</v>
      </c>
    </row>
    <row r="59" s="5" customFormat="1" spans="1:19">
      <c r="A59" s="88" t="s">
        <v>52</v>
      </c>
      <c r="B59" s="88" t="s">
        <v>18</v>
      </c>
      <c r="C59" s="87" t="s">
        <v>239</v>
      </c>
      <c r="D59" s="88" t="s">
        <v>12</v>
      </c>
      <c r="E59" s="88"/>
      <c r="F59" s="89">
        <v>107</v>
      </c>
      <c r="G59" s="87" t="s">
        <v>240</v>
      </c>
      <c r="H59" s="91">
        <v>44317.8148611111</v>
      </c>
      <c r="I59" s="91">
        <v>44317.8606018519</v>
      </c>
      <c r="J59" s="99">
        <v>44318.8631944444</v>
      </c>
      <c r="K59" s="87"/>
      <c r="L59" s="124" t="s">
        <v>241</v>
      </c>
      <c r="M59" s="88" t="s">
        <v>69</v>
      </c>
      <c r="N59" s="88" t="s">
        <v>57</v>
      </c>
      <c r="O59" s="88" t="s">
        <v>70</v>
      </c>
      <c r="P59" s="101" t="b">
        <v>0</v>
      </c>
      <c r="Q59" s="131">
        <v>24.0622222210513</v>
      </c>
      <c r="R59" s="101">
        <v>24.0622222210513</v>
      </c>
      <c r="S59" s="99">
        <v>44320.9444675926</v>
      </c>
    </row>
    <row r="60" s="5" customFormat="1" spans="1:19">
      <c r="A60" s="88" t="s">
        <v>52</v>
      </c>
      <c r="B60" s="88" t="s">
        <v>19</v>
      </c>
      <c r="C60" s="87" t="s">
        <v>242</v>
      </c>
      <c r="D60" s="88" t="s">
        <v>12</v>
      </c>
      <c r="E60" s="88"/>
      <c r="F60" s="89">
        <v>62</v>
      </c>
      <c r="G60" s="87" t="s">
        <v>243</v>
      </c>
      <c r="H60" s="91">
        <v>44318.3340277778</v>
      </c>
      <c r="I60" s="91">
        <v>44318.3743055556</v>
      </c>
      <c r="J60" s="99">
        <v>44318.7743055556</v>
      </c>
      <c r="K60" s="87"/>
      <c r="L60" s="124" t="s">
        <v>244</v>
      </c>
      <c r="M60" s="88" t="s">
        <v>69</v>
      </c>
      <c r="N60" s="88" t="s">
        <v>86</v>
      </c>
      <c r="O60" s="88" t="s">
        <v>70</v>
      </c>
      <c r="P60" s="101" t="b">
        <v>0</v>
      </c>
      <c r="Q60" s="131">
        <v>9.59999999898719</v>
      </c>
      <c r="R60" s="101">
        <v>9.59999999898719</v>
      </c>
      <c r="S60" s="99">
        <v>44320.9861342593</v>
      </c>
    </row>
    <row r="61" s="5" customFormat="1" spans="1:19">
      <c r="A61" s="88" t="s">
        <v>59</v>
      </c>
      <c r="B61" s="88" t="s">
        <v>18</v>
      </c>
      <c r="C61" s="87" t="s">
        <v>245</v>
      </c>
      <c r="D61" s="88" t="s">
        <v>11</v>
      </c>
      <c r="E61" s="88"/>
      <c r="F61" s="89">
        <v>9</v>
      </c>
      <c r="G61" s="90" t="s">
        <v>246</v>
      </c>
      <c r="H61" s="91">
        <v>44318.2145833333</v>
      </c>
      <c r="I61" s="91">
        <v>44318.4180555556</v>
      </c>
      <c r="J61" s="99">
        <v>44318.4756944444</v>
      </c>
      <c r="K61" s="87"/>
      <c r="L61" s="124" t="s">
        <v>247</v>
      </c>
      <c r="M61" s="88" t="s">
        <v>63</v>
      </c>
      <c r="N61" s="88" t="s">
        <v>94</v>
      </c>
      <c r="O61" s="88" t="s">
        <v>65</v>
      </c>
      <c r="P61" s="101">
        <v>1.38333333120681</v>
      </c>
      <c r="Q61" s="131" t="b">
        <v>0</v>
      </c>
      <c r="R61" s="101">
        <v>1.38333333120681</v>
      </c>
      <c r="S61" s="89"/>
    </row>
    <row r="62" s="5" customFormat="1" spans="1:19">
      <c r="A62" s="88" t="s">
        <v>59</v>
      </c>
      <c r="B62" s="88" t="s">
        <v>17</v>
      </c>
      <c r="C62" s="87" t="s">
        <v>248</v>
      </c>
      <c r="D62" s="88" t="s">
        <v>11</v>
      </c>
      <c r="E62" s="88"/>
      <c r="F62" s="89">
        <v>19</v>
      </c>
      <c r="G62" s="87" t="s">
        <v>249</v>
      </c>
      <c r="H62" s="91">
        <v>44318.4274652778</v>
      </c>
      <c r="I62" s="91">
        <v>44318.4375</v>
      </c>
      <c r="J62" s="99">
        <v>44318.7138888889</v>
      </c>
      <c r="K62" s="87"/>
      <c r="L62" s="124" t="s">
        <v>250</v>
      </c>
      <c r="M62" s="88" t="s">
        <v>56</v>
      </c>
      <c r="N62" s="88" t="s">
        <v>251</v>
      </c>
      <c r="O62" s="88" t="s">
        <v>58</v>
      </c>
      <c r="P62" s="101">
        <v>6.63333333330229</v>
      </c>
      <c r="Q62" s="131" t="b">
        <v>0</v>
      </c>
      <c r="R62" s="101">
        <v>6.63333333330229</v>
      </c>
      <c r="S62" s="99">
        <v>44319.9851851852</v>
      </c>
    </row>
    <row r="63" s="5" customFormat="1" spans="1:19">
      <c r="A63" s="88" t="s">
        <v>59</v>
      </c>
      <c r="B63" s="88" t="s">
        <v>19</v>
      </c>
      <c r="C63" s="87" t="s">
        <v>252</v>
      </c>
      <c r="D63" s="88" t="s">
        <v>12</v>
      </c>
      <c r="E63" s="88"/>
      <c r="F63" s="89">
        <v>20</v>
      </c>
      <c r="G63" s="87" t="s">
        <v>253</v>
      </c>
      <c r="H63" s="91">
        <v>44318.4305555556</v>
      </c>
      <c r="I63" s="91">
        <v>44318.45</v>
      </c>
      <c r="J63" s="99">
        <v>44318.7715277778</v>
      </c>
      <c r="K63" s="87"/>
      <c r="L63" s="124" t="s">
        <v>254</v>
      </c>
      <c r="M63" s="88" t="s">
        <v>56</v>
      </c>
      <c r="N63" s="88" t="s">
        <v>86</v>
      </c>
      <c r="O63" s="88" t="s">
        <v>58</v>
      </c>
      <c r="P63" s="101">
        <v>7.71666666667443</v>
      </c>
      <c r="Q63" s="131" t="b">
        <v>0</v>
      </c>
      <c r="R63" s="101">
        <v>7.71666666667443</v>
      </c>
      <c r="S63" s="99">
        <v>44320.9861342593</v>
      </c>
    </row>
    <row r="64" s="5" customFormat="1" spans="1:19">
      <c r="A64" s="88" t="s">
        <v>59</v>
      </c>
      <c r="B64" s="88" t="s">
        <v>20</v>
      </c>
      <c r="C64" s="87" t="s">
        <v>255</v>
      </c>
      <c r="D64" s="88" t="s">
        <v>12</v>
      </c>
      <c r="E64" s="88"/>
      <c r="F64" s="89">
        <v>13</v>
      </c>
      <c r="G64" s="87" t="s">
        <v>256</v>
      </c>
      <c r="H64" s="91">
        <v>44318.4267592593</v>
      </c>
      <c r="I64" s="91">
        <v>44318.4527777778</v>
      </c>
      <c r="J64" s="99">
        <v>44318.6861111111</v>
      </c>
      <c r="K64" s="87"/>
      <c r="L64" s="124" t="s">
        <v>257</v>
      </c>
      <c r="M64" s="88" t="s">
        <v>56</v>
      </c>
      <c r="N64" s="88" t="s">
        <v>251</v>
      </c>
      <c r="O64" s="88" t="s">
        <v>58</v>
      </c>
      <c r="P64" s="101">
        <v>5.59999999956926</v>
      </c>
      <c r="Q64" s="131" t="b">
        <v>0</v>
      </c>
      <c r="R64" s="101">
        <v>5.59999999956926</v>
      </c>
      <c r="S64" s="99">
        <v>44320.9684259259</v>
      </c>
    </row>
    <row r="65" s="5" customFormat="1" spans="1:19">
      <c r="A65" s="88" t="s">
        <v>59</v>
      </c>
      <c r="B65" s="88" t="s">
        <v>17</v>
      </c>
      <c r="C65" s="87" t="s">
        <v>258</v>
      </c>
      <c r="D65" s="88" t="s">
        <v>12</v>
      </c>
      <c r="E65" s="88"/>
      <c r="F65" s="89">
        <v>29</v>
      </c>
      <c r="G65" s="87" t="s">
        <v>259</v>
      </c>
      <c r="H65" s="91">
        <v>44318.4506944444</v>
      </c>
      <c r="I65" s="91">
        <v>44318.4826388889</v>
      </c>
      <c r="J65" s="99">
        <v>44318.8576388889</v>
      </c>
      <c r="K65" s="87"/>
      <c r="L65" s="124" t="s">
        <v>260</v>
      </c>
      <c r="M65" s="88"/>
      <c r="N65" s="88"/>
      <c r="O65" s="88"/>
      <c r="P65" s="101">
        <v>8.99999999982538</v>
      </c>
      <c r="Q65" s="131" t="b">
        <v>0</v>
      </c>
      <c r="R65" s="101">
        <v>8.99999999982538</v>
      </c>
      <c r="S65" s="99">
        <v>44320.9684259259</v>
      </c>
    </row>
    <row r="66" s="5" customFormat="1" spans="1:19">
      <c r="A66" s="88" t="s">
        <v>59</v>
      </c>
      <c r="B66" s="88" t="s">
        <v>19</v>
      </c>
      <c r="C66" s="87" t="s">
        <v>261</v>
      </c>
      <c r="D66" s="88" t="s">
        <v>12</v>
      </c>
      <c r="E66" s="88"/>
      <c r="F66" s="89">
        <v>16</v>
      </c>
      <c r="G66" s="87" t="s">
        <v>262</v>
      </c>
      <c r="H66" s="91">
        <v>44318.5013888889</v>
      </c>
      <c r="I66" s="91">
        <v>44318.5104166667</v>
      </c>
      <c r="J66" s="99">
        <v>44318.7881944444</v>
      </c>
      <c r="K66" s="87"/>
      <c r="L66" s="124" t="s">
        <v>263</v>
      </c>
      <c r="M66" s="88" t="s">
        <v>56</v>
      </c>
      <c r="N66" s="88" t="s">
        <v>90</v>
      </c>
      <c r="O66" s="88" t="s">
        <v>70</v>
      </c>
      <c r="P66" s="101">
        <v>6.66666666587116</v>
      </c>
      <c r="Q66" s="131" t="b">
        <v>0</v>
      </c>
      <c r="R66" s="101">
        <v>6.66666666587116</v>
      </c>
      <c r="S66" s="99">
        <v>44320.9694444444</v>
      </c>
    </row>
    <row r="67" s="5" customFormat="1" spans="1:19">
      <c r="A67" s="88" t="s">
        <v>59</v>
      </c>
      <c r="B67" s="88" t="s">
        <v>19</v>
      </c>
      <c r="C67" s="87" t="s">
        <v>264</v>
      </c>
      <c r="D67" s="88" t="s">
        <v>12</v>
      </c>
      <c r="E67" s="88"/>
      <c r="F67" s="89">
        <v>43</v>
      </c>
      <c r="G67" s="87" t="s">
        <v>265</v>
      </c>
      <c r="H67" s="91">
        <v>44318.50625</v>
      </c>
      <c r="I67" s="91">
        <v>44318.525</v>
      </c>
      <c r="J67" s="99">
        <v>44318.6041666667</v>
      </c>
      <c r="K67" s="87"/>
      <c r="L67" s="124" t="s">
        <v>266</v>
      </c>
      <c r="M67" s="88" t="s">
        <v>56</v>
      </c>
      <c r="N67" s="88" t="s">
        <v>90</v>
      </c>
      <c r="O67" s="88" t="s">
        <v>58</v>
      </c>
      <c r="P67" s="101">
        <v>1.89999999990687</v>
      </c>
      <c r="Q67" s="131" t="b">
        <v>0</v>
      </c>
      <c r="R67" s="101">
        <v>1.89999999990687</v>
      </c>
      <c r="S67" s="99">
        <v>44320.9694444444</v>
      </c>
    </row>
    <row r="68" s="5" customFormat="1" spans="1:19">
      <c r="A68" s="88" t="s">
        <v>59</v>
      </c>
      <c r="B68" s="88" t="s">
        <v>20</v>
      </c>
      <c r="C68" s="87" t="s">
        <v>267</v>
      </c>
      <c r="D68" s="88" t="s">
        <v>11</v>
      </c>
      <c r="E68" s="88"/>
      <c r="F68" s="89">
        <v>17</v>
      </c>
      <c r="G68" s="87" t="s">
        <v>268</v>
      </c>
      <c r="H68" s="91">
        <v>44318.5145833333</v>
      </c>
      <c r="I68" s="91">
        <v>44318.5354166667</v>
      </c>
      <c r="J68" s="99">
        <v>44318.6368055556</v>
      </c>
      <c r="K68" s="87"/>
      <c r="L68" s="124" t="s">
        <v>269</v>
      </c>
      <c r="M68" s="88" t="s">
        <v>56</v>
      </c>
      <c r="N68" s="88" t="s">
        <v>251</v>
      </c>
      <c r="O68" s="88" t="s">
        <v>58</v>
      </c>
      <c r="P68" s="101">
        <v>2.43333333358169</v>
      </c>
      <c r="Q68" s="131" t="b">
        <v>0</v>
      </c>
      <c r="R68" s="101">
        <v>2.43333333358169</v>
      </c>
      <c r="S68" s="99">
        <v>44319.9851851852</v>
      </c>
    </row>
    <row r="69" s="5" customFormat="1" spans="1:19">
      <c r="A69" s="88" t="s">
        <v>52</v>
      </c>
      <c r="B69" s="88" t="s">
        <v>20</v>
      </c>
      <c r="C69" s="87" t="s">
        <v>270</v>
      </c>
      <c r="D69" s="88" t="s">
        <v>12</v>
      </c>
      <c r="E69" s="88"/>
      <c r="F69" s="89">
        <v>29</v>
      </c>
      <c r="G69" s="87" t="s">
        <v>271</v>
      </c>
      <c r="H69" s="91">
        <v>44318.5319444444</v>
      </c>
      <c r="I69" s="91">
        <v>44318.5472222222</v>
      </c>
      <c r="J69" s="99">
        <v>44318.6895833333</v>
      </c>
      <c r="K69" s="87"/>
      <c r="L69" s="124" t="s">
        <v>272</v>
      </c>
      <c r="M69" s="88" t="s">
        <v>56</v>
      </c>
      <c r="N69" s="88" t="s">
        <v>64</v>
      </c>
      <c r="O69" s="88" t="s">
        <v>58</v>
      </c>
      <c r="P69" s="101" t="b">
        <v>0</v>
      </c>
      <c r="Q69" s="131">
        <v>3.41666666715173</v>
      </c>
      <c r="R69" s="101">
        <v>3.41666666715173</v>
      </c>
      <c r="S69" s="99">
        <v>44320.9851851852</v>
      </c>
    </row>
    <row r="70" s="5" customFormat="1" spans="1:19">
      <c r="A70" s="88" t="s">
        <v>59</v>
      </c>
      <c r="B70" s="88" t="s">
        <v>17</v>
      </c>
      <c r="C70" s="87" t="s">
        <v>273</v>
      </c>
      <c r="D70" s="88" t="s">
        <v>12</v>
      </c>
      <c r="E70" s="88"/>
      <c r="F70" s="89">
        <v>4</v>
      </c>
      <c r="G70" s="87" t="s">
        <v>274</v>
      </c>
      <c r="H70" s="91">
        <v>44318.5916666667</v>
      </c>
      <c r="I70" s="91">
        <v>44318.6215277778</v>
      </c>
      <c r="J70" s="99">
        <v>44318.8583333333</v>
      </c>
      <c r="K70" s="87"/>
      <c r="L70" s="124" t="s">
        <v>260</v>
      </c>
      <c r="M70" s="88"/>
      <c r="N70" s="88"/>
      <c r="O70" s="88"/>
      <c r="P70" s="101">
        <v>5.68333333265036</v>
      </c>
      <c r="Q70" s="131" t="b">
        <v>0</v>
      </c>
      <c r="R70" s="101">
        <v>5.68333333265036</v>
      </c>
      <c r="S70" s="99"/>
    </row>
    <row r="71" s="5" customFormat="1" spans="1:19">
      <c r="A71" s="95" t="s">
        <v>59</v>
      </c>
      <c r="B71" s="95" t="s">
        <v>17</v>
      </c>
      <c r="C71" s="96" t="s">
        <v>275</v>
      </c>
      <c r="D71" s="95" t="s">
        <v>11</v>
      </c>
      <c r="E71" s="95"/>
      <c r="F71" s="97">
        <v>4</v>
      </c>
      <c r="G71" s="96" t="s">
        <v>276</v>
      </c>
      <c r="H71" s="132">
        <v>44318.7250925926</v>
      </c>
      <c r="I71" s="132">
        <v>44318.7458333333</v>
      </c>
      <c r="J71" s="103">
        <v>44318.8277777778</v>
      </c>
      <c r="K71" s="96"/>
      <c r="L71" s="134" t="s">
        <v>277</v>
      </c>
      <c r="M71" s="95" t="s">
        <v>56</v>
      </c>
      <c r="N71" s="95" t="s">
        <v>251</v>
      </c>
      <c r="O71" s="95" t="s">
        <v>82</v>
      </c>
      <c r="P71" s="104">
        <v>1.96666666661622</v>
      </c>
      <c r="Q71" s="136" t="b">
        <v>0</v>
      </c>
      <c r="R71" s="104">
        <v>1.96666666661622</v>
      </c>
      <c r="S71" s="97"/>
    </row>
    <row r="72" s="2" customFormat="1" ht="13.5" customHeight="1" spans="1:20">
      <c r="A72" s="88" t="s">
        <v>52</v>
      </c>
      <c r="B72" s="88" t="s">
        <v>16</v>
      </c>
      <c r="C72" s="87" t="s">
        <v>278</v>
      </c>
      <c r="D72" s="88" t="s">
        <v>12</v>
      </c>
      <c r="E72" s="88"/>
      <c r="F72" s="89">
        <v>32</v>
      </c>
      <c r="G72" s="87" t="s">
        <v>279</v>
      </c>
      <c r="H72" s="91">
        <v>44316.4472222222</v>
      </c>
      <c r="I72" s="91">
        <v>44316.4590277778</v>
      </c>
      <c r="J72" s="127">
        <v>44319.4506944444</v>
      </c>
      <c r="K72" s="87"/>
      <c r="L72" s="100" t="s">
        <v>280</v>
      </c>
      <c r="M72" s="88" t="s">
        <v>69</v>
      </c>
      <c r="N72" s="88" t="s">
        <v>78</v>
      </c>
      <c r="O72" s="88" t="s">
        <v>281</v>
      </c>
      <c r="P72" s="101" t="b">
        <v>0</v>
      </c>
      <c r="Q72" s="108">
        <v>71.7999999995227</v>
      </c>
      <c r="R72" s="101">
        <v>71.7999999995227</v>
      </c>
      <c r="S72" s="99">
        <v>44320.9965277778</v>
      </c>
      <c r="T72" s="89"/>
    </row>
    <row r="73" s="2" customFormat="1" ht="13.5" customHeight="1" spans="1:20">
      <c r="A73" s="88" t="s">
        <v>52</v>
      </c>
      <c r="B73" s="88" t="s">
        <v>21</v>
      </c>
      <c r="C73" s="87" t="s">
        <v>282</v>
      </c>
      <c r="D73" s="88" t="s">
        <v>12</v>
      </c>
      <c r="E73" s="88"/>
      <c r="F73" s="89">
        <v>16</v>
      </c>
      <c r="G73" s="87" t="s">
        <v>283</v>
      </c>
      <c r="H73" s="91">
        <v>44316.4703587963</v>
      </c>
      <c r="I73" s="91">
        <v>44317.5451388889</v>
      </c>
      <c r="J73" s="127">
        <v>44319.75</v>
      </c>
      <c r="K73" s="87"/>
      <c r="L73" s="100" t="s">
        <v>284</v>
      </c>
      <c r="M73" s="88" t="s">
        <v>69</v>
      </c>
      <c r="N73" s="88" t="s">
        <v>100</v>
      </c>
      <c r="O73" s="88" t="s">
        <v>70</v>
      </c>
      <c r="P73" s="101" t="b">
        <v>0</v>
      </c>
      <c r="Q73" s="108">
        <v>52.9166666664532</v>
      </c>
      <c r="R73" s="101">
        <v>52.9166666664532</v>
      </c>
      <c r="S73" s="109">
        <v>44320.9649305556</v>
      </c>
      <c r="T73" s="89"/>
    </row>
    <row r="74" s="2" customFormat="1" ht="13.5" customHeight="1" spans="1:20">
      <c r="A74" s="88" t="s">
        <v>52</v>
      </c>
      <c r="B74" s="88" t="s">
        <v>21</v>
      </c>
      <c r="C74" s="87" t="s">
        <v>285</v>
      </c>
      <c r="D74" s="88" t="s">
        <v>12</v>
      </c>
      <c r="E74" s="88"/>
      <c r="F74" s="89">
        <v>13</v>
      </c>
      <c r="G74" s="90" t="s">
        <v>286</v>
      </c>
      <c r="H74" s="91">
        <v>44316.5430555556</v>
      </c>
      <c r="I74" s="91">
        <v>44319.6680555556</v>
      </c>
      <c r="J74" s="99">
        <v>44319.8423611111</v>
      </c>
      <c r="K74" s="87"/>
      <c r="L74" s="100" t="s">
        <v>287</v>
      </c>
      <c r="M74" s="88" t="s">
        <v>288</v>
      </c>
      <c r="N74" s="88" t="s">
        <v>100</v>
      </c>
      <c r="O74" s="88" t="s">
        <v>104</v>
      </c>
      <c r="P74" s="101" t="b">
        <v>0</v>
      </c>
      <c r="Q74" s="108">
        <v>4.18333333334886</v>
      </c>
      <c r="R74" s="101">
        <v>4.18333333334886</v>
      </c>
      <c r="S74" s="99">
        <v>44320.9305902778</v>
      </c>
      <c r="T74" s="89"/>
    </row>
    <row r="75" s="2" customFormat="1" ht="13.5" customHeight="1" spans="1:20">
      <c r="A75" s="88" t="s">
        <v>59</v>
      </c>
      <c r="B75" s="88" t="s">
        <v>17</v>
      </c>
      <c r="C75" s="87" t="s">
        <v>289</v>
      </c>
      <c r="D75" s="88" t="s">
        <v>12</v>
      </c>
      <c r="E75" s="88"/>
      <c r="F75" s="89">
        <v>4</v>
      </c>
      <c r="G75" s="87" t="s">
        <v>290</v>
      </c>
      <c r="H75" s="94">
        <v>44316.6313310185</v>
      </c>
      <c r="I75" s="91">
        <v>44316.7104166667</v>
      </c>
      <c r="J75" s="99">
        <v>44319.5125</v>
      </c>
      <c r="K75" s="87"/>
      <c r="L75" s="100" t="s">
        <v>291</v>
      </c>
      <c r="M75" s="88" t="s">
        <v>56</v>
      </c>
      <c r="N75" s="88" t="s">
        <v>90</v>
      </c>
      <c r="O75" s="88" t="s">
        <v>58</v>
      </c>
      <c r="P75" s="101">
        <v>67.2499999991851</v>
      </c>
      <c r="Q75" s="108" t="b">
        <v>0</v>
      </c>
      <c r="R75" s="101">
        <v>67.2499999991851</v>
      </c>
      <c r="S75" s="89"/>
      <c r="T75" s="89"/>
    </row>
    <row r="76" s="2" customFormat="1" ht="13.5" customHeight="1" spans="1:20">
      <c r="A76" s="88" t="s">
        <v>59</v>
      </c>
      <c r="B76" s="88" t="s">
        <v>18</v>
      </c>
      <c r="C76" s="87" t="s">
        <v>292</v>
      </c>
      <c r="D76" s="88" t="s">
        <v>12</v>
      </c>
      <c r="E76" s="88"/>
      <c r="F76" s="89">
        <v>43</v>
      </c>
      <c r="G76" s="90" t="s">
        <v>293</v>
      </c>
      <c r="H76" s="91">
        <v>44316.7511226852</v>
      </c>
      <c r="I76" s="91">
        <v>44316.7673611111</v>
      </c>
      <c r="J76" s="99">
        <v>44319.8486111111</v>
      </c>
      <c r="K76" s="87"/>
      <c r="L76" s="100" t="s">
        <v>294</v>
      </c>
      <c r="M76" s="88"/>
      <c r="N76" s="88"/>
      <c r="O76" s="88"/>
      <c r="P76" s="101">
        <v>73.9500000002445</v>
      </c>
      <c r="Q76" s="108" t="b">
        <v>0</v>
      </c>
      <c r="R76" s="101">
        <v>73.9500000002445</v>
      </c>
      <c r="S76" s="99">
        <v>44320.9734027778</v>
      </c>
      <c r="T76" s="89"/>
    </row>
    <row r="77" s="2" customFormat="1" ht="13.5" customHeight="1" spans="1:20">
      <c r="A77" s="88" t="s">
        <v>52</v>
      </c>
      <c r="B77" s="88" t="s">
        <v>16</v>
      </c>
      <c r="C77" s="87" t="s">
        <v>295</v>
      </c>
      <c r="D77" s="88" t="s">
        <v>12</v>
      </c>
      <c r="E77" s="88"/>
      <c r="F77" s="89">
        <v>28</v>
      </c>
      <c r="G77" s="87" t="s">
        <v>296</v>
      </c>
      <c r="H77" s="91">
        <v>44317.5750231482</v>
      </c>
      <c r="I77" s="91">
        <v>44318.4402777778</v>
      </c>
      <c r="J77" s="99">
        <v>44319.6076388889</v>
      </c>
      <c r="K77" s="87"/>
      <c r="L77" s="100" t="s">
        <v>297</v>
      </c>
      <c r="M77" s="88" t="s">
        <v>56</v>
      </c>
      <c r="N77" s="88" t="s">
        <v>74</v>
      </c>
      <c r="O77" s="88" t="s">
        <v>58</v>
      </c>
      <c r="P77" s="101" t="b">
        <v>0</v>
      </c>
      <c r="Q77" s="108">
        <v>28.0166666661389</v>
      </c>
      <c r="R77" s="101">
        <v>28.0166666661389</v>
      </c>
      <c r="S77" s="99">
        <v>44320.9916898148</v>
      </c>
      <c r="T77" s="89"/>
    </row>
    <row r="78" s="2" customFormat="1" ht="13.5" customHeight="1" spans="1:20">
      <c r="A78" s="88" t="s">
        <v>52</v>
      </c>
      <c r="B78" s="88" t="s">
        <v>18</v>
      </c>
      <c r="C78" s="87" t="s">
        <v>298</v>
      </c>
      <c r="D78" s="88" t="s">
        <v>12</v>
      </c>
      <c r="E78" s="88">
        <v>1</v>
      </c>
      <c r="F78" s="89">
        <v>31</v>
      </c>
      <c r="G78" s="87" t="s">
        <v>299</v>
      </c>
      <c r="H78" s="91">
        <v>44317.5981481482</v>
      </c>
      <c r="I78" s="91">
        <v>44318.4694444444</v>
      </c>
      <c r="J78" s="99">
        <v>44319.65</v>
      </c>
      <c r="K78" s="87"/>
      <c r="L78" s="100" t="s">
        <v>300</v>
      </c>
      <c r="M78" s="88" t="s">
        <v>69</v>
      </c>
      <c r="N78" s="88" t="s">
        <v>86</v>
      </c>
      <c r="O78" s="88" t="s">
        <v>281</v>
      </c>
      <c r="P78" s="101" t="b">
        <v>0</v>
      </c>
      <c r="Q78" s="108">
        <v>28.3333333343617</v>
      </c>
      <c r="R78" s="101">
        <v>28.3333333343617</v>
      </c>
      <c r="S78" s="99">
        <v>44319.9845601852</v>
      </c>
      <c r="T78" s="89"/>
    </row>
    <row r="79" s="2" customFormat="1" ht="13.5" customHeight="1" spans="1:20">
      <c r="A79" s="88" t="s">
        <v>59</v>
      </c>
      <c r="B79" s="88" t="s">
        <v>18</v>
      </c>
      <c r="C79" s="87" t="s">
        <v>301</v>
      </c>
      <c r="D79" s="88" t="s">
        <v>12</v>
      </c>
      <c r="E79" s="88"/>
      <c r="F79" s="89">
        <v>19</v>
      </c>
      <c r="G79" s="87" t="s">
        <v>302</v>
      </c>
      <c r="H79" s="91">
        <v>44317.9821180556</v>
      </c>
      <c r="I79" s="91">
        <v>44318.3875</v>
      </c>
      <c r="J79" s="99">
        <v>44319.50625</v>
      </c>
      <c r="K79" s="87"/>
      <c r="L79" s="100" t="s">
        <v>303</v>
      </c>
      <c r="M79" s="88" t="s">
        <v>63</v>
      </c>
      <c r="N79" s="88" t="s">
        <v>100</v>
      </c>
      <c r="O79" s="88" t="s">
        <v>65</v>
      </c>
      <c r="P79" s="101">
        <v>26.8500000000349</v>
      </c>
      <c r="Q79" s="108" t="b">
        <v>0</v>
      </c>
      <c r="R79" s="101">
        <v>26.8500000000349</v>
      </c>
      <c r="S79" s="99">
        <v>44320.977037037</v>
      </c>
      <c r="T79" s="89"/>
    </row>
    <row r="80" s="2" customFormat="1" ht="13.5" customHeight="1" spans="1:20">
      <c r="A80" s="88" t="s">
        <v>59</v>
      </c>
      <c r="B80" s="88" t="s">
        <v>18</v>
      </c>
      <c r="C80" s="87" t="s">
        <v>304</v>
      </c>
      <c r="D80" s="88" t="s">
        <v>12</v>
      </c>
      <c r="E80" s="88"/>
      <c r="F80" s="89">
        <v>8</v>
      </c>
      <c r="G80" s="90" t="s">
        <v>305</v>
      </c>
      <c r="H80" s="91">
        <v>44318.1847222222</v>
      </c>
      <c r="I80" s="91">
        <v>44318.3875</v>
      </c>
      <c r="J80" s="99">
        <v>44319.6229166667</v>
      </c>
      <c r="K80" s="87"/>
      <c r="L80" s="100" t="s">
        <v>306</v>
      </c>
      <c r="M80" s="88" t="s">
        <v>56</v>
      </c>
      <c r="N80" s="88" t="s">
        <v>78</v>
      </c>
      <c r="O80" s="88" t="s">
        <v>82</v>
      </c>
      <c r="P80" s="101">
        <v>29.6500000000815</v>
      </c>
      <c r="Q80" s="108" t="b">
        <v>0</v>
      </c>
      <c r="R80" s="101">
        <v>29.6500000000815</v>
      </c>
      <c r="S80" s="99">
        <v>44320.9861342593</v>
      </c>
      <c r="T80" s="89"/>
    </row>
    <row r="81" s="2" customFormat="1" ht="13.5" customHeight="1" spans="1:20">
      <c r="A81" s="88" t="s">
        <v>59</v>
      </c>
      <c r="B81" s="88" t="s">
        <v>22</v>
      </c>
      <c r="C81" s="87" t="s">
        <v>307</v>
      </c>
      <c r="D81" s="88" t="s">
        <v>12</v>
      </c>
      <c r="E81" s="88"/>
      <c r="F81" s="89">
        <v>24</v>
      </c>
      <c r="G81" s="87" t="s">
        <v>308</v>
      </c>
      <c r="H81" s="91">
        <v>44318.3743055556</v>
      </c>
      <c r="I81" s="91">
        <v>44318.3916666667</v>
      </c>
      <c r="J81" s="99">
        <v>44319.53125</v>
      </c>
      <c r="K81" s="87"/>
      <c r="L81" s="100" t="s">
        <v>309</v>
      </c>
      <c r="M81" s="88" t="s">
        <v>56</v>
      </c>
      <c r="N81" s="88" t="s">
        <v>64</v>
      </c>
      <c r="O81" s="88" t="s">
        <v>58</v>
      </c>
      <c r="P81" s="101">
        <v>27.34999999922</v>
      </c>
      <c r="Q81" s="108" t="b">
        <v>0</v>
      </c>
      <c r="R81" s="101">
        <v>27.34999999922</v>
      </c>
      <c r="S81" s="99">
        <v>44320.9861342593</v>
      </c>
      <c r="T81" s="89"/>
    </row>
    <row r="82" s="2" customFormat="1" ht="13.5" customHeight="1" spans="1:20">
      <c r="A82" s="88" t="s">
        <v>52</v>
      </c>
      <c r="B82" s="88" t="s">
        <v>16</v>
      </c>
      <c r="C82" s="87" t="s">
        <v>310</v>
      </c>
      <c r="D82" s="88" t="s">
        <v>12</v>
      </c>
      <c r="E82" s="88"/>
      <c r="F82" s="89">
        <v>38</v>
      </c>
      <c r="G82" s="87" t="s">
        <v>311</v>
      </c>
      <c r="H82" s="91">
        <v>44318.4097222222</v>
      </c>
      <c r="I82" s="91">
        <v>44318.4333333333</v>
      </c>
      <c r="J82" s="99">
        <v>44319.4854166667</v>
      </c>
      <c r="K82" s="87"/>
      <c r="L82" s="100" t="s">
        <v>312</v>
      </c>
      <c r="M82" s="88" t="s">
        <v>69</v>
      </c>
      <c r="N82" s="88" t="s">
        <v>86</v>
      </c>
      <c r="O82" s="88" t="s">
        <v>70</v>
      </c>
      <c r="P82" s="101" t="b">
        <v>0</v>
      </c>
      <c r="Q82" s="108">
        <v>25.2500000009313</v>
      </c>
      <c r="R82" s="101">
        <v>25.2500000009313</v>
      </c>
      <c r="S82" s="89"/>
      <c r="T82" s="89"/>
    </row>
    <row r="83" s="2" customFormat="1" ht="13.5" customHeight="1" spans="1:20">
      <c r="A83" s="88" t="s">
        <v>52</v>
      </c>
      <c r="B83" s="88" t="s">
        <v>20</v>
      </c>
      <c r="C83" s="87" t="s">
        <v>313</v>
      </c>
      <c r="D83" s="88" t="s">
        <v>12</v>
      </c>
      <c r="E83" s="88"/>
      <c r="F83" s="89">
        <v>3</v>
      </c>
      <c r="G83" s="87" t="s">
        <v>314</v>
      </c>
      <c r="H83" s="91">
        <v>44318.6034722222</v>
      </c>
      <c r="I83" s="91">
        <v>44318.6215277778</v>
      </c>
      <c r="J83" s="99">
        <v>44319.7402777778</v>
      </c>
      <c r="K83" s="87"/>
      <c r="L83" s="100" t="s">
        <v>315</v>
      </c>
      <c r="M83" s="88" t="s">
        <v>69</v>
      </c>
      <c r="N83" s="88" t="s">
        <v>86</v>
      </c>
      <c r="O83" s="88" t="s">
        <v>70</v>
      </c>
      <c r="P83" s="101" t="b">
        <v>0</v>
      </c>
      <c r="Q83" s="108">
        <v>26.8499999993364</v>
      </c>
      <c r="R83" s="101">
        <v>26.8499999993364</v>
      </c>
      <c r="S83" s="99">
        <v>44320.9862731481</v>
      </c>
      <c r="T83" s="89"/>
    </row>
    <row r="84" s="2" customFormat="1" ht="13.5" customHeight="1" spans="1:20">
      <c r="A84" s="88" t="s">
        <v>59</v>
      </c>
      <c r="B84" s="88" t="s">
        <v>17</v>
      </c>
      <c r="C84" s="87" t="s">
        <v>316</v>
      </c>
      <c r="D84" s="88" t="s">
        <v>12</v>
      </c>
      <c r="E84" s="88"/>
      <c r="F84" s="89">
        <v>37</v>
      </c>
      <c r="G84" s="86" t="s">
        <v>317</v>
      </c>
      <c r="H84" s="91">
        <v>44318.6837384259</v>
      </c>
      <c r="I84" s="91">
        <v>44318.6958333333</v>
      </c>
      <c r="J84" s="99">
        <v>44319.7298611111</v>
      </c>
      <c r="K84" s="87"/>
      <c r="L84" s="100" t="s">
        <v>318</v>
      </c>
      <c r="M84" s="88"/>
      <c r="N84" s="88"/>
      <c r="O84" s="88"/>
      <c r="P84" s="101">
        <v>24.8166666674078</v>
      </c>
      <c r="Q84" s="108" t="b">
        <v>0</v>
      </c>
      <c r="R84" s="101">
        <v>24.8166666674078</v>
      </c>
      <c r="S84" s="99">
        <v>44320.9862731481</v>
      </c>
      <c r="T84" s="89"/>
    </row>
    <row r="85" s="2" customFormat="1" ht="13.5" customHeight="1" spans="1:20">
      <c r="A85" s="88" t="s">
        <v>52</v>
      </c>
      <c r="B85" s="88" t="s">
        <v>19</v>
      </c>
      <c r="C85" s="87" t="s">
        <v>319</v>
      </c>
      <c r="D85" s="88" t="s">
        <v>12</v>
      </c>
      <c r="E85" s="88"/>
      <c r="F85" s="89">
        <v>133</v>
      </c>
      <c r="G85" s="87" t="s">
        <v>320</v>
      </c>
      <c r="H85" s="91">
        <v>44318.6944444444</v>
      </c>
      <c r="I85" s="91">
        <v>44318.7097222222</v>
      </c>
      <c r="J85" s="99">
        <v>44319.6243055556</v>
      </c>
      <c r="K85" s="87"/>
      <c r="L85" s="100" t="s">
        <v>321</v>
      </c>
      <c r="M85" s="88" t="s">
        <v>69</v>
      </c>
      <c r="N85" s="88" t="s">
        <v>74</v>
      </c>
      <c r="O85" s="88" t="s">
        <v>70</v>
      </c>
      <c r="P85" s="101" t="b">
        <v>0</v>
      </c>
      <c r="Q85" s="108">
        <v>21.9500000004773</v>
      </c>
      <c r="R85" s="101">
        <v>21.9500000004773</v>
      </c>
      <c r="S85" s="99">
        <v>44319.9953703704</v>
      </c>
      <c r="T85" s="89"/>
    </row>
    <row r="86" s="2" customFormat="1" ht="13.5" customHeight="1" spans="1:20">
      <c r="A86" s="88" t="s">
        <v>52</v>
      </c>
      <c r="B86" s="88" t="s">
        <v>19</v>
      </c>
      <c r="C86" s="87" t="s">
        <v>322</v>
      </c>
      <c r="D86" s="88" t="s">
        <v>12</v>
      </c>
      <c r="E86" s="88">
        <v>1</v>
      </c>
      <c r="F86" s="89">
        <v>100</v>
      </c>
      <c r="G86" s="87" t="s">
        <v>323</v>
      </c>
      <c r="H86" s="91">
        <v>44318.7004166667</v>
      </c>
      <c r="I86" s="91">
        <v>44318.7090277778</v>
      </c>
      <c r="J86" s="99">
        <v>44319.6263888889</v>
      </c>
      <c r="K86" s="87"/>
      <c r="L86" s="100" t="s">
        <v>321</v>
      </c>
      <c r="M86" s="88" t="s">
        <v>69</v>
      </c>
      <c r="N86" s="88" t="s">
        <v>74</v>
      </c>
      <c r="O86" s="88" t="s">
        <v>70</v>
      </c>
      <c r="P86" s="101" t="b">
        <v>0</v>
      </c>
      <c r="Q86" s="108">
        <v>22.0166666661389</v>
      </c>
      <c r="R86" s="101">
        <v>22.0166666661389</v>
      </c>
      <c r="S86" s="99">
        <v>44319.997349537</v>
      </c>
      <c r="T86" s="89"/>
    </row>
    <row r="87" s="2" customFormat="1" ht="13.5" customHeight="1" spans="1:20">
      <c r="A87" s="88" t="s">
        <v>52</v>
      </c>
      <c r="B87" s="88" t="s">
        <v>16</v>
      </c>
      <c r="C87" s="87" t="s">
        <v>324</v>
      </c>
      <c r="D87" s="88" t="s">
        <v>12</v>
      </c>
      <c r="E87" s="88"/>
      <c r="F87" s="89">
        <v>24</v>
      </c>
      <c r="G87" s="87" t="s">
        <v>325</v>
      </c>
      <c r="H87" s="91">
        <v>44317.8638888889</v>
      </c>
      <c r="I87" s="91">
        <v>44318.8</v>
      </c>
      <c r="J87" s="99">
        <v>44319.4888888889</v>
      </c>
      <c r="K87" s="87"/>
      <c r="L87" s="100" t="s">
        <v>326</v>
      </c>
      <c r="M87" s="88" t="s">
        <v>69</v>
      </c>
      <c r="N87" s="88" t="s">
        <v>86</v>
      </c>
      <c r="O87" s="88" t="s">
        <v>70</v>
      </c>
      <c r="P87" s="101" t="b">
        <v>0</v>
      </c>
      <c r="Q87" s="108">
        <v>16.5333333332674</v>
      </c>
      <c r="R87" s="101">
        <v>16.5333333332674</v>
      </c>
      <c r="S87" s="99">
        <v>44320.9630902778</v>
      </c>
      <c r="T87" s="89"/>
    </row>
    <row r="88" s="2" customFormat="1" ht="13.5" customHeight="1" spans="1:20">
      <c r="A88" s="88" t="s">
        <v>59</v>
      </c>
      <c r="B88" s="88" t="s">
        <v>22</v>
      </c>
      <c r="C88" s="87" t="s">
        <v>327</v>
      </c>
      <c r="D88" s="88" t="s">
        <v>12</v>
      </c>
      <c r="E88" s="88"/>
      <c r="F88" s="89">
        <v>18</v>
      </c>
      <c r="G88" s="87" t="s">
        <v>328</v>
      </c>
      <c r="H88" s="91">
        <v>44318.7948611111</v>
      </c>
      <c r="I88" s="91">
        <v>44318.8118055556</v>
      </c>
      <c r="J88" s="99">
        <v>44319.61875</v>
      </c>
      <c r="K88" s="87"/>
      <c r="L88" s="100" t="s">
        <v>329</v>
      </c>
      <c r="M88" s="88" t="s">
        <v>56</v>
      </c>
      <c r="N88" s="88" t="s">
        <v>90</v>
      </c>
      <c r="O88" s="88" t="s">
        <v>82</v>
      </c>
      <c r="P88" s="101">
        <v>19.3666666657082</v>
      </c>
      <c r="Q88" s="108" t="b">
        <v>0</v>
      </c>
      <c r="R88" s="101">
        <v>19.3666666657082</v>
      </c>
      <c r="S88" s="99">
        <v>44320.9769212963</v>
      </c>
      <c r="T88" s="89"/>
    </row>
    <row r="89" s="2" customFormat="1" ht="13.5" customHeight="1" spans="1:20">
      <c r="A89" s="88" t="s">
        <v>59</v>
      </c>
      <c r="B89" s="88" t="s">
        <v>22</v>
      </c>
      <c r="C89" s="87" t="s">
        <v>330</v>
      </c>
      <c r="D89" s="88" t="s">
        <v>12</v>
      </c>
      <c r="E89" s="88">
        <v>1</v>
      </c>
      <c r="F89" s="89">
        <v>12</v>
      </c>
      <c r="G89" s="87" t="s">
        <v>331</v>
      </c>
      <c r="H89" s="91">
        <v>44318.8006944444</v>
      </c>
      <c r="I89" s="91">
        <v>44318.8138888889</v>
      </c>
      <c r="J89" s="99">
        <v>44319.7479166667</v>
      </c>
      <c r="K89" s="87"/>
      <c r="L89" s="100" t="s">
        <v>332</v>
      </c>
      <c r="M89" s="88" t="s">
        <v>56</v>
      </c>
      <c r="N89" s="88" t="s">
        <v>86</v>
      </c>
      <c r="O89" s="88" t="s">
        <v>82</v>
      </c>
      <c r="P89" s="101">
        <v>22.416666666395</v>
      </c>
      <c r="Q89" s="108" t="b">
        <v>0</v>
      </c>
      <c r="R89" s="101">
        <v>22.416666666395</v>
      </c>
      <c r="S89" s="99">
        <v>44320.9769212963</v>
      </c>
      <c r="T89" s="89"/>
    </row>
    <row r="90" s="2" customFormat="1" ht="13.5" customHeight="1" spans="1:20">
      <c r="A90" s="88" t="s">
        <v>59</v>
      </c>
      <c r="B90" s="88" t="s">
        <v>21</v>
      </c>
      <c r="C90" s="87" t="s">
        <v>333</v>
      </c>
      <c r="D90" s="88" t="s">
        <v>12</v>
      </c>
      <c r="E90" s="88"/>
      <c r="F90" s="89">
        <v>4</v>
      </c>
      <c r="G90" s="90" t="s">
        <v>334</v>
      </c>
      <c r="H90" s="91">
        <v>44318.8108333333</v>
      </c>
      <c r="I90" s="91">
        <v>44318.8208333333</v>
      </c>
      <c r="J90" s="99">
        <v>44319.3673611111</v>
      </c>
      <c r="K90" s="87"/>
      <c r="L90" s="100" t="s">
        <v>335</v>
      </c>
      <c r="M90" s="88" t="s">
        <v>63</v>
      </c>
      <c r="N90" s="88" t="s">
        <v>64</v>
      </c>
      <c r="O90" s="88" t="s">
        <v>163</v>
      </c>
      <c r="P90" s="101">
        <v>13.116666667338</v>
      </c>
      <c r="Q90" s="108" t="b">
        <v>0</v>
      </c>
      <c r="R90" s="101">
        <v>13.116666667338</v>
      </c>
      <c r="S90" s="99">
        <v>44320.9769212963</v>
      </c>
      <c r="T90" s="89"/>
    </row>
    <row r="91" s="2" customFormat="1" ht="13.5" customHeight="1" spans="1:20">
      <c r="A91" s="88" t="s">
        <v>59</v>
      </c>
      <c r="B91" s="88" t="s">
        <v>16</v>
      </c>
      <c r="C91" s="87" t="s">
        <v>336</v>
      </c>
      <c r="D91" s="88" t="s">
        <v>12</v>
      </c>
      <c r="E91" s="88"/>
      <c r="F91" s="89">
        <v>4</v>
      </c>
      <c r="G91" s="87" t="s">
        <v>337</v>
      </c>
      <c r="H91" s="91">
        <v>44318.8236111111</v>
      </c>
      <c r="I91" s="91">
        <v>44318.8916666667</v>
      </c>
      <c r="J91" s="99">
        <v>44319.3840277778</v>
      </c>
      <c r="K91" s="87"/>
      <c r="L91" s="100" t="s">
        <v>338</v>
      </c>
      <c r="M91" s="88" t="s">
        <v>63</v>
      </c>
      <c r="N91" s="88" t="s">
        <v>64</v>
      </c>
      <c r="O91" s="88" t="s">
        <v>163</v>
      </c>
      <c r="P91" s="101">
        <v>11.8166666658944</v>
      </c>
      <c r="Q91" s="108" t="b">
        <v>0</v>
      </c>
      <c r="R91" s="101">
        <v>11.8166666658944</v>
      </c>
      <c r="S91" s="99"/>
      <c r="T91" s="89"/>
    </row>
    <row r="92" s="2" customFormat="1" ht="13.5" customHeight="1" spans="1:20">
      <c r="A92" s="88" t="s">
        <v>59</v>
      </c>
      <c r="B92" s="88" t="s">
        <v>18</v>
      </c>
      <c r="C92" s="87" t="s">
        <v>339</v>
      </c>
      <c r="D92" s="88" t="s">
        <v>12</v>
      </c>
      <c r="E92" s="88">
        <v>1</v>
      </c>
      <c r="F92" s="89">
        <v>39</v>
      </c>
      <c r="G92" s="87" t="s">
        <v>340</v>
      </c>
      <c r="H92" s="94">
        <v>44319.0783564815</v>
      </c>
      <c r="I92" s="91">
        <v>44319.3666666667</v>
      </c>
      <c r="J92" s="99">
        <v>44319.5854166667</v>
      </c>
      <c r="K92" s="87"/>
      <c r="L92" s="100" t="s">
        <v>341</v>
      </c>
      <c r="M92" s="88" t="s">
        <v>69</v>
      </c>
      <c r="N92" s="88" t="s">
        <v>100</v>
      </c>
      <c r="O92" s="88" t="s">
        <v>342</v>
      </c>
      <c r="P92" s="101">
        <v>5.25</v>
      </c>
      <c r="Q92" s="108" t="b">
        <v>0</v>
      </c>
      <c r="R92" s="101">
        <v>5.25</v>
      </c>
      <c r="S92" s="99">
        <v>44320.9950231481</v>
      </c>
      <c r="T92" s="89"/>
    </row>
    <row r="93" s="2" customFormat="1" ht="13.5" customHeight="1" spans="1:20">
      <c r="A93" s="88" t="s">
        <v>52</v>
      </c>
      <c r="B93" s="88" t="s">
        <v>22</v>
      </c>
      <c r="C93" s="87" t="s">
        <v>343</v>
      </c>
      <c r="D93" s="88" t="s">
        <v>12</v>
      </c>
      <c r="E93" s="88"/>
      <c r="F93" s="89">
        <v>106</v>
      </c>
      <c r="G93" s="87" t="s">
        <v>344</v>
      </c>
      <c r="H93" s="91">
        <v>44318.88125</v>
      </c>
      <c r="I93" s="91">
        <v>44319.3680555556</v>
      </c>
      <c r="J93" s="99">
        <v>44319.4854166667</v>
      </c>
      <c r="K93" s="87"/>
      <c r="L93" s="100" t="s">
        <v>345</v>
      </c>
      <c r="M93" s="88" t="s">
        <v>69</v>
      </c>
      <c r="N93" s="88" t="s">
        <v>90</v>
      </c>
      <c r="O93" s="88" t="s">
        <v>70</v>
      </c>
      <c r="P93" s="101" t="b">
        <v>0</v>
      </c>
      <c r="Q93" s="108">
        <v>2.81666666676756</v>
      </c>
      <c r="R93" s="101">
        <v>2.81666666676756</v>
      </c>
      <c r="S93" s="99">
        <v>44321.9950231481</v>
      </c>
      <c r="T93" s="89"/>
    </row>
    <row r="94" s="2" customFormat="1" ht="13.5" customHeight="1" spans="1:20">
      <c r="A94" s="88" t="s">
        <v>59</v>
      </c>
      <c r="B94" s="88" t="s">
        <v>19</v>
      </c>
      <c r="C94" s="87" t="s">
        <v>346</v>
      </c>
      <c r="D94" s="88" t="s">
        <v>12</v>
      </c>
      <c r="E94" s="88"/>
      <c r="F94" s="89">
        <v>23</v>
      </c>
      <c r="G94" s="87" t="s">
        <v>347</v>
      </c>
      <c r="H94" s="91">
        <v>44319.2625</v>
      </c>
      <c r="I94" s="91">
        <v>44319.3729166667</v>
      </c>
      <c r="J94" s="99">
        <v>44319.5645833333</v>
      </c>
      <c r="K94" s="87"/>
      <c r="L94" s="100" t="s">
        <v>348</v>
      </c>
      <c r="M94" s="88" t="s">
        <v>56</v>
      </c>
      <c r="N94" s="88" t="s">
        <v>90</v>
      </c>
      <c r="O94" s="88" t="s">
        <v>58</v>
      </c>
      <c r="P94" s="101">
        <v>4.59999999997672</v>
      </c>
      <c r="Q94" s="108" t="b">
        <v>0</v>
      </c>
      <c r="R94" s="101">
        <v>4.59999999997672</v>
      </c>
      <c r="S94" s="99">
        <v>44321.9950231481</v>
      </c>
      <c r="T94" s="89"/>
    </row>
    <row r="95" s="2" customFormat="1" ht="13.5" customHeight="1" spans="1:20">
      <c r="A95" s="88" t="s">
        <v>59</v>
      </c>
      <c r="B95" s="88" t="s">
        <v>21</v>
      </c>
      <c r="C95" s="93" t="s">
        <v>349</v>
      </c>
      <c r="D95" s="88" t="s">
        <v>11</v>
      </c>
      <c r="E95" s="88"/>
      <c r="F95" s="89">
        <v>5</v>
      </c>
      <c r="G95" s="87" t="s">
        <v>350</v>
      </c>
      <c r="H95" s="91">
        <v>44319.0882407407</v>
      </c>
      <c r="I95" s="91">
        <v>44319.3756944444</v>
      </c>
      <c r="J95" s="99">
        <v>44319.43125</v>
      </c>
      <c r="K95" s="87"/>
      <c r="L95" s="100" t="s">
        <v>351</v>
      </c>
      <c r="M95" s="88" t="s">
        <v>69</v>
      </c>
      <c r="N95" s="88" t="s">
        <v>238</v>
      </c>
      <c r="O95" s="88" t="s">
        <v>70</v>
      </c>
      <c r="P95" s="101">
        <v>1.33333333331393</v>
      </c>
      <c r="Q95" s="108" t="b">
        <v>0</v>
      </c>
      <c r="R95" s="101">
        <v>1.33333333331393</v>
      </c>
      <c r="S95" s="99">
        <v>44320.9950231481</v>
      </c>
      <c r="T95" s="89"/>
    </row>
    <row r="96" s="2" customFormat="1" ht="13.5" customHeight="1" spans="1:20">
      <c r="A96" s="88" t="s">
        <v>59</v>
      </c>
      <c r="B96" s="88" t="s">
        <v>20</v>
      </c>
      <c r="C96" s="87" t="s">
        <v>352</v>
      </c>
      <c r="D96" s="88" t="s">
        <v>11</v>
      </c>
      <c r="E96" s="88"/>
      <c r="F96" s="89">
        <v>34</v>
      </c>
      <c r="G96" s="87" t="s">
        <v>353</v>
      </c>
      <c r="H96" s="91">
        <v>44319.3614583333</v>
      </c>
      <c r="I96" s="91">
        <v>44319.3819444444</v>
      </c>
      <c r="J96" s="99">
        <v>44319.4138888889</v>
      </c>
      <c r="K96" s="87"/>
      <c r="L96" s="100" t="s">
        <v>354</v>
      </c>
      <c r="M96" s="88" t="s">
        <v>56</v>
      </c>
      <c r="N96" s="88" t="s">
        <v>251</v>
      </c>
      <c r="O96" s="88" t="s">
        <v>58</v>
      </c>
      <c r="P96" s="101">
        <v>0.766666666720994</v>
      </c>
      <c r="Q96" s="108" t="b">
        <v>0</v>
      </c>
      <c r="R96" s="101">
        <v>0.766666666720994</v>
      </c>
      <c r="S96" s="99">
        <v>44319.9851851852</v>
      </c>
      <c r="T96" s="89"/>
    </row>
    <row r="97" s="2" customFormat="1" ht="13.5" customHeight="1" spans="1:20">
      <c r="A97" s="88" t="s">
        <v>52</v>
      </c>
      <c r="B97" s="88" t="s">
        <v>21</v>
      </c>
      <c r="C97" s="87" t="s">
        <v>355</v>
      </c>
      <c r="D97" s="88" t="s">
        <v>12</v>
      </c>
      <c r="E97" s="88"/>
      <c r="F97" s="89">
        <v>185</v>
      </c>
      <c r="G97" s="93" t="s">
        <v>356</v>
      </c>
      <c r="H97" s="91">
        <v>44319.3861111111</v>
      </c>
      <c r="I97" s="91">
        <v>44319.4013888889</v>
      </c>
      <c r="J97" s="99">
        <v>44319.54375</v>
      </c>
      <c r="K97" s="87"/>
      <c r="L97" s="100" t="s">
        <v>357</v>
      </c>
      <c r="M97" s="88" t="s">
        <v>69</v>
      </c>
      <c r="N97" s="88" t="s">
        <v>90</v>
      </c>
      <c r="O97" s="88" t="s">
        <v>70</v>
      </c>
      <c r="P97" s="101" t="b">
        <v>0</v>
      </c>
      <c r="Q97" s="108">
        <v>3.41666666662786</v>
      </c>
      <c r="R97" s="101">
        <v>3.41666666662786</v>
      </c>
      <c r="S97" s="99">
        <v>44321.9950231481</v>
      </c>
      <c r="T97" s="89"/>
    </row>
    <row r="98" s="2" customFormat="1" ht="13.5" customHeight="1" spans="1:20">
      <c r="A98" s="88" t="s">
        <v>59</v>
      </c>
      <c r="B98" s="88" t="s">
        <v>17</v>
      </c>
      <c r="C98" s="87" t="s">
        <v>358</v>
      </c>
      <c r="D98" s="88" t="s">
        <v>12</v>
      </c>
      <c r="E98" s="88"/>
      <c r="F98" s="89">
        <v>39</v>
      </c>
      <c r="G98" s="133" t="s">
        <v>359</v>
      </c>
      <c r="H98" s="94">
        <v>44318.6913541667</v>
      </c>
      <c r="I98" s="91">
        <v>44319.4361111111</v>
      </c>
      <c r="J98" s="99">
        <v>44319.4993055556</v>
      </c>
      <c r="K98" s="87"/>
      <c r="L98" s="100" t="s">
        <v>360</v>
      </c>
      <c r="M98" s="88" t="s">
        <v>63</v>
      </c>
      <c r="N98" s="88" t="s">
        <v>64</v>
      </c>
      <c r="O98" s="88" t="s">
        <v>163</v>
      </c>
      <c r="P98" s="101">
        <v>1.51666666654637</v>
      </c>
      <c r="Q98" s="108" t="b">
        <v>0</v>
      </c>
      <c r="R98" s="101">
        <v>1.51666666654637</v>
      </c>
      <c r="S98" s="99">
        <v>44320.9385763889</v>
      </c>
      <c r="T98" s="89"/>
    </row>
    <row r="99" s="2" customFormat="1" ht="13.5" customHeight="1" spans="1:20">
      <c r="A99" s="88" t="s">
        <v>59</v>
      </c>
      <c r="B99" s="88" t="s">
        <v>19</v>
      </c>
      <c r="C99" s="87" t="s">
        <v>361</v>
      </c>
      <c r="D99" s="88" t="s">
        <v>12</v>
      </c>
      <c r="E99" s="88"/>
      <c r="F99" s="89">
        <v>2</v>
      </c>
      <c r="G99" s="90" t="s">
        <v>362</v>
      </c>
      <c r="H99" s="91">
        <v>44319.4363888889</v>
      </c>
      <c r="I99" s="91">
        <v>44319.4451388889</v>
      </c>
      <c r="J99" s="99">
        <v>44319.58125</v>
      </c>
      <c r="K99" s="87"/>
      <c r="L99" s="100" t="s">
        <v>363</v>
      </c>
      <c r="M99" s="88" t="s">
        <v>56</v>
      </c>
      <c r="N99" s="88" t="s">
        <v>74</v>
      </c>
      <c r="O99" s="88" t="s">
        <v>104</v>
      </c>
      <c r="P99" s="101">
        <v>3.26666666666279</v>
      </c>
      <c r="Q99" s="108" t="b">
        <v>0</v>
      </c>
      <c r="R99" s="101">
        <v>3.26666666666279</v>
      </c>
      <c r="S99" s="89"/>
      <c r="T99" s="89"/>
    </row>
    <row r="100" s="2" customFormat="1" ht="13.5" customHeight="1" spans="1:20">
      <c r="A100" s="88" t="s">
        <v>59</v>
      </c>
      <c r="B100" s="88" t="s">
        <v>20</v>
      </c>
      <c r="C100" s="87" t="s">
        <v>364</v>
      </c>
      <c r="D100" s="88" t="s">
        <v>12</v>
      </c>
      <c r="E100" s="88"/>
      <c r="F100" s="89">
        <v>29</v>
      </c>
      <c r="G100" s="87" t="s">
        <v>365</v>
      </c>
      <c r="H100" s="91">
        <v>44319.4416666667</v>
      </c>
      <c r="I100" s="91">
        <v>44319.4583333333</v>
      </c>
      <c r="J100" s="99">
        <v>44319.8368055556</v>
      </c>
      <c r="K100" s="87"/>
      <c r="L100" s="100" t="s">
        <v>260</v>
      </c>
      <c r="M100" s="88"/>
      <c r="N100" s="88"/>
      <c r="O100" s="88"/>
      <c r="P100" s="101">
        <v>9.08333333325572</v>
      </c>
      <c r="Q100" s="108" t="b">
        <v>0</v>
      </c>
      <c r="R100" s="101">
        <v>9.08333333325572</v>
      </c>
      <c r="S100" s="99">
        <v>44321.9950231481</v>
      </c>
      <c r="T100" s="89"/>
    </row>
    <row r="101" s="2" customFormat="1" ht="13.5" customHeight="1" spans="1:20">
      <c r="A101" s="88" t="s">
        <v>59</v>
      </c>
      <c r="B101" s="88" t="s">
        <v>17</v>
      </c>
      <c r="C101" s="87" t="s">
        <v>366</v>
      </c>
      <c r="D101" s="88" t="s">
        <v>12</v>
      </c>
      <c r="E101" s="88"/>
      <c r="F101" s="89">
        <v>25</v>
      </c>
      <c r="G101" s="87" t="s">
        <v>367</v>
      </c>
      <c r="H101" s="91">
        <v>44319.4493055556</v>
      </c>
      <c r="I101" s="91">
        <v>44319.4625</v>
      </c>
      <c r="J101" s="99">
        <v>44319.6513888889</v>
      </c>
      <c r="K101" s="87"/>
      <c r="L101" s="100" t="s">
        <v>368</v>
      </c>
      <c r="M101" s="88" t="s">
        <v>69</v>
      </c>
      <c r="N101" s="88" t="s">
        <v>78</v>
      </c>
      <c r="O101" s="88" t="s">
        <v>70</v>
      </c>
      <c r="P101" s="101">
        <v>4.53333333326736</v>
      </c>
      <c r="Q101" s="108" t="b">
        <v>0</v>
      </c>
      <c r="R101" s="101">
        <v>4.53333333326736</v>
      </c>
      <c r="S101" s="99">
        <v>44321.9950231481</v>
      </c>
      <c r="T101" s="89"/>
    </row>
    <row r="102" s="2" customFormat="1" ht="13.5" customHeight="1" spans="1:20">
      <c r="A102" s="88" t="s">
        <v>59</v>
      </c>
      <c r="B102" s="88" t="s">
        <v>20</v>
      </c>
      <c r="C102" s="87" t="s">
        <v>369</v>
      </c>
      <c r="D102" s="88" t="s">
        <v>12</v>
      </c>
      <c r="E102" s="88"/>
      <c r="F102" s="89">
        <v>6</v>
      </c>
      <c r="G102" s="87" t="s">
        <v>370</v>
      </c>
      <c r="H102" s="91">
        <v>44319.4847222222</v>
      </c>
      <c r="I102" s="91">
        <v>44319.51875</v>
      </c>
      <c r="J102" s="99">
        <v>44319.7083333333</v>
      </c>
      <c r="K102" s="87"/>
      <c r="L102" s="100" t="s">
        <v>371</v>
      </c>
      <c r="M102" s="88" t="s">
        <v>56</v>
      </c>
      <c r="N102" s="88" t="s">
        <v>90</v>
      </c>
      <c r="O102" s="88" t="s">
        <v>58</v>
      </c>
      <c r="P102" s="101">
        <v>4.54999999998836</v>
      </c>
      <c r="Q102" s="108" t="b">
        <v>0</v>
      </c>
      <c r="R102" s="101">
        <v>4.54999999998836</v>
      </c>
      <c r="S102" s="99">
        <v>44321.9741087963</v>
      </c>
      <c r="T102" s="89"/>
    </row>
    <row r="103" s="2" customFormat="1" ht="13.5" customHeight="1" spans="1:20">
      <c r="A103" s="88" t="s">
        <v>59</v>
      </c>
      <c r="B103" s="88" t="s">
        <v>19</v>
      </c>
      <c r="C103" s="87" t="s">
        <v>372</v>
      </c>
      <c r="D103" s="88" t="s">
        <v>12</v>
      </c>
      <c r="E103" s="88"/>
      <c r="F103" s="89">
        <v>17</v>
      </c>
      <c r="G103" s="87" t="s">
        <v>373</v>
      </c>
      <c r="H103" s="91">
        <v>44319.5243055556</v>
      </c>
      <c r="I103" s="91">
        <v>44319.5375</v>
      </c>
      <c r="J103" s="99">
        <v>44319.6305555556</v>
      </c>
      <c r="K103" s="87"/>
      <c r="L103" s="100" t="s">
        <v>374</v>
      </c>
      <c r="M103" s="88" t="s">
        <v>56</v>
      </c>
      <c r="N103" s="88" t="s">
        <v>86</v>
      </c>
      <c r="O103" s="88" t="s">
        <v>58</v>
      </c>
      <c r="P103" s="101">
        <v>2.23333333345363</v>
      </c>
      <c r="Q103" s="108" t="b">
        <v>0</v>
      </c>
      <c r="R103" s="101">
        <v>2.23333333345363</v>
      </c>
      <c r="S103" s="99">
        <v>44321.994375</v>
      </c>
      <c r="T103" s="89"/>
    </row>
    <row r="104" s="2" customFormat="1" ht="13.5" customHeight="1" spans="1:20">
      <c r="A104" s="88" t="s">
        <v>59</v>
      </c>
      <c r="B104" s="88" t="s">
        <v>19</v>
      </c>
      <c r="C104" s="87" t="s">
        <v>375</v>
      </c>
      <c r="D104" s="88" t="s">
        <v>12</v>
      </c>
      <c r="E104" s="88"/>
      <c r="F104" s="89">
        <v>16</v>
      </c>
      <c r="G104" s="87" t="s">
        <v>376</v>
      </c>
      <c r="H104" s="91">
        <v>44319.5020833333</v>
      </c>
      <c r="I104" s="91">
        <v>44319.5381944444</v>
      </c>
      <c r="J104" s="99">
        <v>44319.5902777778</v>
      </c>
      <c r="K104" s="87"/>
      <c r="L104" s="100" t="s">
        <v>377</v>
      </c>
      <c r="M104" s="88" t="s">
        <v>56</v>
      </c>
      <c r="N104" s="88" t="s">
        <v>78</v>
      </c>
      <c r="O104" s="88" t="s">
        <v>58</v>
      </c>
      <c r="P104" s="101">
        <v>1.25000000005821</v>
      </c>
      <c r="Q104" s="108" t="b">
        <v>0</v>
      </c>
      <c r="R104" s="101">
        <v>1.25000000005821</v>
      </c>
      <c r="S104" s="99">
        <v>44321.9860069444</v>
      </c>
      <c r="T104" s="89"/>
    </row>
    <row r="105" s="2" customFormat="1" ht="13.5" customHeight="1" spans="1:20">
      <c r="A105" s="88" t="s">
        <v>59</v>
      </c>
      <c r="B105" s="88" t="s">
        <v>20</v>
      </c>
      <c r="C105" s="87" t="s">
        <v>378</v>
      </c>
      <c r="D105" s="88" t="s">
        <v>12</v>
      </c>
      <c r="E105" s="88"/>
      <c r="F105" s="89">
        <v>39</v>
      </c>
      <c r="G105" s="87" t="s">
        <v>379</v>
      </c>
      <c r="H105" s="91">
        <v>44319.525</v>
      </c>
      <c r="I105" s="91">
        <v>44319.5590277778</v>
      </c>
      <c r="J105" s="99">
        <v>44319.7402777778</v>
      </c>
      <c r="K105" s="87"/>
      <c r="L105" s="100" t="s">
        <v>380</v>
      </c>
      <c r="M105" s="88" t="s">
        <v>288</v>
      </c>
      <c r="N105" s="88" t="s">
        <v>119</v>
      </c>
      <c r="O105" s="88" t="s">
        <v>104</v>
      </c>
      <c r="P105" s="101">
        <v>4.3499999998603</v>
      </c>
      <c r="Q105" s="108" t="b">
        <v>0</v>
      </c>
      <c r="R105" s="101">
        <v>4.3499999998603</v>
      </c>
      <c r="S105" s="99">
        <v>44321.9860069444</v>
      </c>
      <c r="T105" s="89"/>
    </row>
    <row r="106" s="2" customFormat="1" ht="13.5" customHeight="1" spans="1:20">
      <c r="A106" s="88" t="s">
        <v>52</v>
      </c>
      <c r="B106" s="88" t="s">
        <v>17</v>
      </c>
      <c r="C106" s="87" t="s">
        <v>381</v>
      </c>
      <c r="D106" s="88" t="s">
        <v>12</v>
      </c>
      <c r="E106" s="88"/>
      <c r="F106" s="89">
        <v>119</v>
      </c>
      <c r="G106" s="87" t="s">
        <v>382</v>
      </c>
      <c r="H106" s="91">
        <v>44319.5305555556</v>
      </c>
      <c r="I106" s="135">
        <v>44319.5798611111</v>
      </c>
      <c r="J106" s="99">
        <v>44319.65625</v>
      </c>
      <c r="K106" s="87"/>
      <c r="L106" s="100" t="s">
        <v>294</v>
      </c>
      <c r="M106" s="88"/>
      <c r="N106" s="88"/>
      <c r="O106" s="88"/>
      <c r="P106" s="101" t="b">
        <v>0</v>
      </c>
      <c r="Q106" s="108">
        <v>1.83333333337214</v>
      </c>
      <c r="R106" s="101">
        <v>1.83333333337214</v>
      </c>
      <c r="S106" s="99">
        <v>44321.993125</v>
      </c>
      <c r="T106" s="89"/>
    </row>
    <row r="107" s="2" customFormat="1" ht="13.5" customHeight="1" spans="1:20">
      <c r="A107" s="88" t="s">
        <v>59</v>
      </c>
      <c r="B107" s="88" t="s">
        <v>16</v>
      </c>
      <c r="C107" s="87" t="s">
        <v>383</v>
      </c>
      <c r="D107" s="88" t="s">
        <v>11</v>
      </c>
      <c r="E107" s="88"/>
      <c r="F107" s="89">
        <v>27</v>
      </c>
      <c r="G107" s="87" t="s">
        <v>384</v>
      </c>
      <c r="H107" s="91">
        <v>44319.5916666667</v>
      </c>
      <c r="I107" s="91">
        <v>44319.6048611111</v>
      </c>
      <c r="J107" s="99">
        <v>44319.6409722222</v>
      </c>
      <c r="K107" s="87"/>
      <c r="L107" s="100" t="s">
        <v>385</v>
      </c>
      <c r="M107" s="88" t="s">
        <v>63</v>
      </c>
      <c r="N107" s="88" t="s">
        <v>119</v>
      </c>
      <c r="O107" s="88" t="s">
        <v>163</v>
      </c>
      <c r="P107" s="101">
        <v>0.866666666697711</v>
      </c>
      <c r="Q107" s="108" t="b">
        <v>0</v>
      </c>
      <c r="R107" s="101">
        <v>0.866666666697711</v>
      </c>
      <c r="S107" s="99">
        <v>44320.9788773148</v>
      </c>
      <c r="T107" s="89"/>
    </row>
    <row r="108" s="2" customFormat="1" ht="13.5" customHeight="1" spans="1:20">
      <c r="A108" s="88" t="s">
        <v>59</v>
      </c>
      <c r="B108" s="88" t="s">
        <v>16</v>
      </c>
      <c r="C108" s="87" t="s">
        <v>386</v>
      </c>
      <c r="D108" s="88" t="s">
        <v>11</v>
      </c>
      <c r="E108" s="88"/>
      <c r="F108" s="89">
        <v>44</v>
      </c>
      <c r="G108" s="87" t="s">
        <v>387</v>
      </c>
      <c r="H108" s="91">
        <v>44319.5951388889</v>
      </c>
      <c r="I108" s="91">
        <v>44319.6048611111</v>
      </c>
      <c r="J108" s="99">
        <v>44319.6416666667</v>
      </c>
      <c r="K108" s="87"/>
      <c r="L108" s="100" t="s">
        <v>385</v>
      </c>
      <c r="M108" s="88" t="s">
        <v>63</v>
      </c>
      <c r="N108" s="88" t="s">
        <v>119</v>
      </c>
      <c r="O108" s="88" t="s">
        <v>163</v>
      </c>
      <c r="P108" s="101">
        <v>0.883333333418705</v>
      </c>
      <c r="Q108" s="108" t="b">
        <v>0</v>
      </c>
      <c r="R108" s="101">
        <v>0.883333333418705</v>
      </c>
      <c r="S108" s="99">
        <v>44320.9788773148</v>
      </c>
      <c r="T108" s="89"/>
    </row>
    <row r="109" s="2" customFormat="1" ht="13.5" customHeight="1" spans="1:20">
      <c r="A109" s="88" t="s">
        <v>59</v>
      </c>
      <c r="B109" s="88" t="s">
        <v>19</v>
      </c>
      <c r="C109" s="87" t="s">
        <v>388</v>
      </c>
      <c r="D109" s="88" t="s">
        <v>12</v>
      </c>
      <c r="E109" s="88"/>
      <c r="F109" s="89">
        <v>22</v>
      </c>
      <c r="G109" s="87" t="s">
        <v>389</v>
      </c>
      <c r="H109" s="91">
        <v>44319.7013888889</v>
      </c>
      <c r="I109" s="91">
        <v>44319.7152777778</v>
      </c>
      <c r="J109" s="99">
        <v>44319.8361111111</v>
      </c>
      <c r="K109" s="87"/>
      <c r="L109" s="100" t="s">
        <v>150</v>
      </c>
      <c r="M109" s="88" t="s">
        <v>150</v>
      </c>
      <c r="N109" s="88" t="s">
        <v>150</v>
      </c>
      <c r="O109" s="88" t="s">
        <v>150</v>
      </c>
      <c r="P109" s="101">
        <v>2.89999999984866</v>
      </c>
      <c r="Q109" s="108" t="b">
        <v>0</v>
      </c>
      <c r="R109" s="101">
        <v>2.89999999984866</v>
      </c>
      <c r="S109" s="99">
        <v>44321.993125</v>
      </c>
      <c r="T109" s="89" t="s">
        <v>390</v>
      </c>
    </row>
    <row r="110" s="86" customFormat="1" ht="13.5" customHeight="1" spans="1:20">
      <c r="A110" s="88" t="s">
        <v>59</v>
      </c>
      <c r="B110" s="88" t="s">
        <v>17</v>
      </c>
      <c r="C110" s="87" t="s">
        <v>391</v>
      </c>
      <c r="D110" s="88" t="s">
        <v>12</v>
      </c>
      <c r="E110" s="88">
        <v>3</v>
      </c>
      <c r="F110" s="89">
        <v>15</v>
      </c>
      <c r="G110" s="87" t="s">
        <v>392</v>
      </c>
      <c r="H110" s="91">
        <v>44317.4094907407</v>
      </c>
      <c r="I110" s="91">
        <v>44317.4361111111</v>
      </c>
      <c r="J110" s="99">
        <v>44320.5236111111</v>
      </c>
      <c r="K110" s="87"/>
      <c r="L110" s="100" t="s">
        <v>393</v>
      </c>
      <c r="M110" s="88" t="s">
        <v>56</v>
      </c>
      <c r="N110" s="88" t="s">
        <v>90</v>
      </c>
      <c r="O110" s="88" t="s">
        <v>58</v>
      </c>
      <c r="P110" s="101">
        <v>74.1000000002095</v>
      </c>
      <c r="Q110" s="108" t="b">
        <v>0</v>
      </c>
      <c r="R110" s="101">
        <v>74.1000000002095</v>
      </c>
      <c r="S110" s="99">
        <v>44320.9851851852</v>
      </c>
      <c r="T110" s="89"/>
    </row>
    <row r="111" s="86" customFormat="1" ht="13.5" customHeight="1" spans="1:20">
      <c r="A111" s="88" t="s">
        <v>52</v>
      </c>
      <c r="B111" s="88" t="s">
        <v>17</v>
      </c>
      <c r="C111" s="87" t="s">
        <v>394</v>
      </c>
      <c r="D111" s="88" t="s">
        <v>12</v>
      </c>
      <c r="E111" s="88">
        <v>4</v>
      </c>
      <c r="F111" s="89">
        <v>139</v>
      </c>
      <c r="G111" s="90" t="s">
        <v>395</v>
      </c>
      <c r="H111" s="91">
        <v>44318.2826388889</v>
      </c>
      <c r="I111" s="91">
        <v>44318.3847222222</v>
      </c>
      <c r="J111" s="99">
        <v>44320.7159722222</v>
      </c>
      <c r="K111" s="87"/>
      <c r="L111" s="100" t="s">
        <v>396</v>
      </c>
      <c r="M111" s="88" t="s">
        <v>69</v>
      </c>
      <c r="N111" s="88" t="s">
        <v>64</v>
      </c>
      <c r="O111" s="88" t="s">
        <v>70</v>
      </c>
      <c r="P111" s="101" t="b">
        <v>0</v>
      </c>
      <c r="Q111" s="108">
        <v>55.9500000004191</v>
      </c>
      <c r="R111" s="101">
        <v>55.9500000004191</v>
      </c>
      <c r="S111" s="99">
        <v>44320.9861342593</v>
      </c>
      <c r="T111" s="89"/>
    </row>
    <row r="112" s="86" customFormat="1" ht="13.5" customHeight="1" spans="1:20">
      <c r="A112" s="88" t="s">
        <v>59</v>
      </c>
      <c r="B112" s="88" t="s">
        <v>20</v>
      </c>
      <c r="C112" s="93" t="s">
        <v>397</v>
      </c>
      <c r="D112" s="88" t="s">
        <v>11</v>
      </c>
      <c r="E112" s="88">
        <v>1</v>
      </c>
      <c r="F112" s="89">
        <v>48</v>
      </c>
      <c r="G112" s="87" t="s">
        <v>398</v>
      </c>
      <c r="H112" s="91">
        <v>44318.3679513889</v>
      </c>
      <c r="I112" s="91">
        <v>44318.3986111111</v>
      </c>
      <c r="J112" s="99">
        <v>44320.467349537</v>
      </c>
      <c r="K112" s="87"/>
      <c r="L112" s="100" t="s">
        <v>399</v>
      </c>
      <c r="M112" s="88" t="s">
        <v>69</v>
      </c>
      <c r="N112" s="88" t="s">
        <v>86</v>
      </c>
      <c r="O112" s="88" t="s">
        <v>82</v>
      </c>
      <c r="P112" s="101">
        <v>49.6497222224716</v>
      </c>
      <c r="Q112" s="108" t="b">
        <v>0</v>
      </c>
      <c r="R112" s="101">
        <v>49.6497222224716</v>
      </c>
      <c r="S112" s="99">
        <v>44320.9929513889</v>
      </c>
      <c r="T112" s="89"/>
    </row>
    <row r="113" s="86" customFormat="1" ht="13.5" customHeight="1" spans="1:20">
      <c r="A113" s="88" t="s">
        <v>52</v>
      </c>
      <c r="B113" s="88" t="s">
        <v>18</v>
      </c>
      <c r="C113" s="87" t="s">
        <v>400</v>
      </c>
      <c r="D113" s="88" t="s">
        <v>12</v>
      </c>
      <c r="E113" s="88">
        <v>1</v>
      </c>
      <c r="F113" s="89">
        <v>66</v>
      </c>
      <c r="G113" s="90" t="s">
        <v>401</v>
      </c>
      <c r="H113" s="94">
        <v>44318.6045833333</v>
      </c>
      <c r="I113" s="91">
        <v>44318.6131944444</v>
      </c>
      <c r="J113" s="99">
        <v>44320.4131944444</v>
      </c>
      <c r="K113" s="87"/>
      <c r="L113" s="94" t="s">
        <v>402</v>
      </c>
      <c r="M113" s="88" t="s">
        <v>69</v>
      </c>
      <c r="N113" s="88" t="s">
        <v>86</v>
      </c>
      <c r="O113" s="88" t="s">
        <v>58</v>
      </c>
      <c r="P113" s="101" t="b">
        <v>0</v>
      </c>
      <c r="Q113" s="108">
        <v>43.2000000011176</v>
      </c>
      <c r="R113" s="101">
        <v>43.2000000011176</v>
      </c>
      <c r="S113" s="99">
        <v>44320.9862731481</v>
      </c>
      <c r="T113" s="89"/>
    </row>
    <row r="114" s="86" customFormat="1" ht="13.5" customHeight="1" spans="1:20">
      <c r="A114" s="88" t="s">
        <v>59</v>
      </c>
      <c r="B114" s="88" t="s">
        <v>22</v>
      </c>
      <c r="C114" s="87" t="s">
        <v>403</v>
      </c>
      <c r="D114" s="88" t="s">
        <v>12</v>
      </c>
      <c r="E114" s="88"/>
      <c r="F114" s="89">
        <v>7</v>
      </c>
      <c r="G114" s="87" t="s">
        <v>404</v>
      </c>
      <c r="H114" s="91">
        <v>44318.7138888889</v>
      </c>
      <c r="I114" s="91">
        <v>44318.7215277778</v>
      </c>
      <c r="J114" s="99">
        <v>44320.5944444444</v>
      </c>
      <c r="K114" s="87"/>
      <c r="L114" s="100" t="s">
        <v>405</v>
      </c>
      <c r="M114" s="88" t="s">
        <v>56</v>
      </c>
      <c r="N114" s="88" t="s">
        <v>90</v>
      </c>
      <c r="O114" s="88" t="s">
        <v>58</v>
      </c>
      <c r="P114" s="101">
        <v>44.9499999994878</v>
      </c>
      <c r="Q114" s="108" t="b">
        <v>0</v>
      </c>
      <c r="R114" s="101">
        <v>44.9499999994878</v>
      </c>
      <c r="S114" s="99">
        <v>44320.9862731481</v>
      </c>
      <c r="T114" s="89"/>
    </row>
    <row r="115" s="86" customFormat="1" ht="13.5" customHeight="1" spans="1:20">
      <c r="A115" s="88" t="s">
        <v>52</v>
      </c>
      <c r="B115" s="88" t="s">
        <v>22</v>
      </c>
      <c r="C115" s="87" t="s">
        <v>406</v>
      </c>
      <c r="D115" s="88" t="s">
        <v>12</v>
      </c>
      <c r="E115" s="88"/>
      <c r="F115" s="89">
        <v>128</v>
      </c>
      <c r="G115" s="87" t="s">
        <v>407</v>
      </c>
      <c r="H115" s="91">
        <v>44319.4509953704</v>
      </c>
      <c r="I115" s="91">
        <v>44319.4618055556</v>
      </c>
      <c r="J115" s="99">
        <v>44320.8256944444</v>
      </c>
      <c r="K115" s="87"/>
      <c r="L115" s="100" t="s">
        <v>408</v>
      </c>
      <c r="M115" s="88"/>
      <c r="N115" s="88"/>
      <c r="O115" s="88"/>
      <c r="P115" s="101" t="b">
        <v>0</v>
      </c>
      <c r="Q115" s="108">
        <v>32.7333333322895</v>
      </c>
      <c r="R115" s="101">
        <v>32.7333333322895</v>
      </c>
      <c r="S115" s="99">
        <v>44321.9385763889</v>
      </c>
      <c r="T115" s="89"/>
    </row>
    <row r="116" s="86" customFormat="1" ht="13.5" customHeight="1" spans="1:20">
      <c r="A116" s="88" t="s">
        <v>59</v>
      </c>
      <c r="B116" s="88" t="s">
        <v>19</v>
      </c>
      <c r="C116" s="87" t="s">
        <v>409</v>
      </c>
      <c r="D116" s="88" t="s">
        <v>12</v>
      </c>
      <c r="E116" s="88"/>
      <c r="F116" s="89">
        <v>31</v>
      </c>
      <c r="G116" s="87" t="s">
        <v>410</v>
      </c>
      <c r="H116" s="91">
        <v>44319.5979166667</v>
      </c>
      <c r="I116" s="91">
        <v>44319.6125</v>
      </c>
      <c r="J116" s="99">
        <v>44320.5152777778</v>
      </c>
      <c r="K116" s="87"/>
      <c r="L116" s="100" t="s">
        <v>411</v>
      </c>
      <c r="M116" s="88" t="s">
        <v>69</v>
      </c>
      <c r="N116" s="88" t="s">
        <v>86</v>
      </c>
      <c r="O116" s="88" t="s">
        <v>70</v>
      </c>
      <c r="P116" s="101">
        <v>21.6666666665697</v>
      </c>
      <c r="Q116" s="108" t="b">
        <v>0</v>
      </c>
      <c r="R116" s="101">
        <v>21.6666666665697</v>
      </c>
      <c r="S116" s="99">
        <v>44321.993125</v>
      </c>
      <c r="T116" s="89"/>
    </row>
    <row r="117" s="86" customFormat="1" ht="13.5" customHeight="1" spans="1:20">
      <c r="A117" s="88" t="s">
        <v>59</v>
      </c>
      <c r="B117" s="88" t="s">
        <v>22</v>
      </c>
      <c r="C117" s="87" t="s">
        <v>412</v>
      </c>
      <c r="D117" s="88" t="s">
        <v>11</v>
      </c>
      <c r="E117" s="88"/>
      <c r="F117" s="89">
        <v>23</v>
      </c>
      <c r="G117" s="87" t="s">
        <v>413</v>
      </c>
      <c r="H117" s="91">
        <v>44319.6388888889</v>
      </c>
      <c r="I117" s="91">
        <v>44319.6770833333</v>
      </c>
      <c r="J117" s="99">
        <v>44320.4222222222</v>
      </c>
      <c r="K117" s="87"/>
      <c r="L117" s="100" t="s">
        <v>414</v>
      </c>
      <c r="M117" s="88" t="s">
        <v>288</v>
      </c>
      <c r="N117" s="88" t="s">
        <v>100</v>
      </c>
      <c r="O117" s="88" t="s">
        <v>104</v>
      </c>
      <c r="P117" s="101">
        <v>17.8833333341754</v>
      </c>
      <c r="Q117" s="108" t="b">
        <v>0</v>
      </c>
      <c r="R117" s="101">
        <v>17.8833333341754</v>
      </c>
      <c r="S117" s="99">
        <v>44320.9788773148</v>
      </c>
      <c r="T117" s="89"/>
    </row>
    <row r="118" s="86" customFormat="1" ht="13.5" customHeight="1" spans="1:20">
      <c r="A118" s="88" t="s">
        <v>59</v>
      </c>
      <c r="B118" s="88" t="s">
        <v>18</v>
      </c>
      <c r="C118" s="87" t="s">
        <v>415</v>
      </c>
      <c r="D118" s="88" t="s">
        <v>12</v>
      </c>
      <c r="E118" s="88"/>
      <c r="F118" s="89">
        <v>29</v>
      </c>
      <c r="G118" s="87" t="s">
        <v>416</v>
      </c>
      <c r="H118" s="94">
        <v>44319.6883449074</v>
      </c>
      <c r="I118" s="91">
        <v>44319.7</v>
      </c>
      <c r="J118" s="99">
        <v>44320.6826388889</v>
      </c>
      <c r="K118" s="87"/>
      <c r="L118" s="100" t="s">
        <v>417</v>
      </c>
      <c r="M118" s="88" t="s">
        <v>63</v>
      </c>
      <c r="N118" s="88" t="s">
        <v>64</v>
      </c>
      <c r="O118" s="88" t="s">
        <v>65</v>
      </c>
      <c r="P118" s="101">
        <v>23.5833333333721</v>
      </c>
      <c r="Q118" s="108" t="b">
        <v>0</v>
      </c>
      <c r="R118" s="101">
        <v>23.5833333333721</v>
      </c>
      <c r="S118" s="99">
        <v>44320.9788773148</v>
      </c>
      <c r="T118" s="89"/>
    </row>
    <row r="119" s="86" customFormat="1" ht="13.5" customHeight="1" spans="1:20">
      <c r="A119" s="88" t="s">
        <v>59</v>
      </c>
      <c r="B119" s="88" t="s">
        <v>18</v>
      </c>
      <c r="C119" s="87" t="s">
        <v>418</v>
      </c>
      <c r="D119" s="88" t="s">
        <v>12</v>
      </c>
      <c r="E119" s="88"/>
      <c r="F119" s="89">
        <v>5</v>
      </c>
      <c r="G119" s="87" t="s">
        <v>419</v>
      </c>
      <c r="H119" s="91">
        <v>44319.7341087963</v>
      </c>
      <c r="I119" s="91">
        <v>44319.7465277778</v>
      </c>
      <c r="J119" s="99">
        <v>44320.6888888889</v>
      </c>
      <c r="K119" s="87"/>
      <c r="L119" s="100" t="s">
        <v>420</v>
      </c>
      <c r="M119" s="88" t="s">
        <v>56</v>
      </c>
      <c r="N119" s="88" t="s">
        <v>238</v>
      </c>
      <c r="O119" s="88" t="s">
        <v>58</v>
      </c>
      <c r="P119" s="101">
        <v>22.6166666659992</v>
      </c>
      <c r="Q119" s="108" t="b">
        <v>0</v>
      </c>
      <c r="R119" s="101">
        <v>22.6166666659992</v>
      </c>
      <c r="S119" s="99">
        <v>44320.9788773148</v>
      </c>
      <c r="T119" s="89"/>
    </row>
    <row r="120" s="86" customFormat="1" ht="13.5" customHeight="1" spans="1:20">
      <c r="A120" s="88" t="s">
        <v>59</v>
      </c>
      <c r="B120" s="88" t="s">
        <v>22</v>
      </c>
      <c r="C120" s="87" t="s">
        <v>421</v>
      </c>
      <c r="D120" s="88" t="s">
        <v>12</v>
      </c>
      <c r="E120" s="88"/>
      <c r="F120" s="89">
        <v>43</v>
      </c>
      <c r="G120" s="87" t="s">
        <v>422</v>
      </c>
      <c r="H120" s="91">
        <v>44319.754525463</v>
      </c>
      <c r="I120" s="91">
        <v>44319.7722222222</v>
      </c>
      <c r="J120" s="99">
        <v>44320.8291666667</v>
      </c>
      <c r="K120" s="87"/>
      <c r="L120" s="100" t="s">
        <v>423</v>
      </c>
      <c r="M120" s="88" t="s">
        <v>69</v>
      </c>
      <c r="N120" s="88" t="s">
        <v>86</v>
      </c>
      <c r="O120" s="88" t="s">
        <v>70</v>
      </c>
      <c r="P120" s="101">
        <v>25.3666666672798</v>
      </c>
      <c r="Q120" s="108" t="b">
        <v>0</v>
      </c>
      <c r="R120" s="101">
        <v>25.3666666672798</v>
      </c>
      <c r="S120" s="99">
        <v>44321.9784027778</v>
      </c>
      <c r="T120" s="89"/>
    </row>
    <row r="121" s="86" customFormat="1" ht="13.5" customHeight="1" spans="1:20">
      <c r="A121" s="88" t="s">
        <v>59</v>
      </c>
      <c r="B121" s="88" t="s">
        <v>18</v>
      </c>
      <c r="C121" s="87" t="s">
        <v>424</v>
      </c>
      <c r="D121" s="88" t="s">
        <v>12</v>
      </c>
      <c r="E121" s="88"/>
      <c r="F121" s="89">
        <v>37</v>
      </c>
      <c r="G121" s="86" t="s">
        <v>425</v>
      </c>
      <c r="H121" s="91">
        <v>44319.7875</v>
      </c>
      <c r="I121" s="91">
        <v>44319.8013888889</v>
      </c>
      <c r="J121" s="99">
        <v>44320.5194444444</v>
      </c>
      <c r="K121" s="87"/>
      <c r="L121" s="100" t="s">
        <v>426</v>
      </c>
      <c r="M121" s="88" t="s">
        <v>56</v>
      </c>
      <c r="N121" s="88" t="s">
        <v>64</v>
      </c>
      <c r="O121" s="88" t="s">
        <v>58</v>
      </c>
      <c r="P121" s="101">
        <v>17.2333333329298</v>
      </c>
      <c r="Q121" s="108" t="b">
        <v>0</v>
      </c>
      <c r="R121" s="101">
        <v>17.2333333329298</v>
      </c>
      <c r="S121" s="99">
        <v>44321.9641782407</v>
      </c>
      <c r="T121" s="89"/>
    </row>
    <row r="122" s="86" customFormat="1" ht="13.5" customHeight="1" spans="1:20">
      <c r="A122" s="88" t="s">
        <v>59</v>
      </c>
      <c r="B122" s="88" t="s">
        <v>18</v>
      </c>
      <c r="C122" s="87" t="s">
        <v>427</v>
      </c>
      <c r="D122" s="88" t="s">
        <v>12</v>
      </c>
      <c r="E122" s="88"/>
      <c r="F122" s="89">
        <v>39</v>
      </c>
      <c r="G122" s="90" t="s">
        <v>428</v>
      </c>
      <c r="H122" s="91">
        <v>44320.036412037</v>
      </c>
      <c r="I122" s="91">
        <v>44320.3749537037</v>
      </c>
      <c r="J122" s="99">
        <v>44320.6298611111</v>
      </c>
      <c r="K122" s="87"/>
      <c r="L122" s="100" t="s">
        <v>429</v>
      </c>
      <c r="M122" s="88" t="s">
        <v>69</v>
      </c>
      <c r="N122" s="88" t="s">
        <v>74</v>
      </c>
      <c r="O122" s="88" t="s">
        <v>342</v>
      </c>
      <c r="P122" s="101">
        <v>6.11777777789393</v>
      </c>
      <c r="Q122" s="108" t="b">
        <v>0</v>
      </c>
      <c r="R122" s="101">
        <v>6.11777777789393</v>
      </c>
      <c r="S122" s="99">
        <v>44322.9974421296</v>
      </c>
      <c r="T122" s="89"/>
    </row>
    <row r="123" s="86" customFormat="1" ht="13.5" customHeight="1" spans="1:20">
      <c r="A123" s="88" t="s">
        <v>59</v>
      </c>
      <c r="B123" s="88" t="s">
        <v>21</v>
      </c>
      <c r="C123" s="87" t="s">
        <v>430</v>
      </c>
      <c r="D123" s="88" t="s">
        <v>12</v>
      </c>
      <c r="E123" s="88"/>
      <c r="F123" s="89">
        <v>36</v>
      </c>
      <c r="G123" s="87" t="s">
        <v>431</v>
      </c>
      <c r="H123" s="91">
        <v>44320.3583333333</v>
      </c>
      <c r="I123" s="91">
        <v>44320.375</v>
      </c>
      <c r="J123" s="99">
        <v>44320.5645833333</v>
      </c>
      <c r="K123" s="87"/>
      <c r="L123" s="100" t="s">
        <v>432</v>
      </c>
      <c r="M123" s="88" t="s">
        <v>56</v>
      </c>
      <c r="N123" s="88" t="s">
        <v>74</v>
      </c>
      <c r="O123" s="88" t="s">
        <v>58</v>
      </c>
      <c r="P123" s="101">
        <v>4.54999999998836</v>
      </c>
      <c r="Q123" s="108" t="b">
        <v>0</v>
      </c>
      <c r="R123" s="101">
        <v>4.54999999998836</v>
      </c>
      <c r="S123" s="99">
        <v>44321.99875</v>
      </c>
      <c r="T123" s="89"/>
    </row>
    <row r="124" s="86" customFormat="1" ht="13.5" customHeight="1" spans="1:20">
      <c r="A124" s="88" t="s">
        <v>59</v>
      </c>
      <c r="B124" s="88" t="s">
        <v>16</v>
      </c>
      <c r="C124" s="87" t="s">
        <v>433</v>
      </c>
      <c r="D124" s="88" t="s">
        <v>12</v>
      </c>
      <c r="E124" s="88"/>
      <c r="F124" s="89">
        <v>4</v>
      </c>
      <c r="G124" s="87" t="s">
        <v>434</v>
      </c>
      <c r="H124" s="91">
        <v>44319.9996412037</v>
      </c>
      <c r="I124" s="91">
        <v>44320.3754398148</v>
      </c>
      <c r="J124" s="99">
        <v>44320.8340277778</v>
      </c>
      <c r="K124" s="87"/>
      <c r="L124" s="100" t="s">
        <v>435</v>
      </c>
      <c r="M124" s="88" t="s">
        <v>288</v>
      </c>
      <c r="N124" s="88" t="s">
        <v>100</v>
      </c>
      <c r="O124" s="88" t="s">
        <v>104</v>
      </c>
      <c r="P124" s="101">
        <v>11.0061111110263</v>
      </c>
      <c r="Q124" s="108" t="b">
        <v>0</v>
      </c>
      <c r="R124" s="101">
        <v>11.0061111110263</v>
      </c>
      <c r="S124" s="89"/>
      <c r="T124" s="89"/>
    </row>
    <row r="125" s="86" customFormat="1" ht="13.5" customHeight="1" spans="1:20">
      <c r="A125" s="88" t="s">
        <v>59</v>
      </c>
      <c r="B125" s="88" t="s">
        <v>18</v>
      </c>
      <c r="C125" s="87" t="s">
        <v>436</v>
      </c>
      <c r="D125" s="88" t="s">
        <v>12</v>
      </c>
      <c r="E125" s="88"/>
      <c r="F125" s="89">
        <v>15</v>
      </c>
      <c r="G125" s="87" t="s">
        <v>437</v>
      </c>
      <c r="H125" s="91">
        <v>44319.9159722222</v>
      </c>
      <c r="I125" s="91">
        <v>44320.3798611111</v>
      </c>
      <c r="J125" s="99">
        <v>44320.4506944444</v>
      </c>
      <c r="K125" s="87"/>
      <c r="L125" s="100" t="s">
        <v>438</v>
      </c>
      <c r="M125" s="88" t="s">
        <v>56</v>
      </c>
      <c r="N125" s="88" t="s">
        <v>78</v>
      </c>
      <c r="O125" s="88" t="s">
        <v>58</v>
      </c>
      <c r="P125" s="101">
        <v>1.69999999995343</v>
      </c>
      <c r="Q125" s="108" t="b">
        <v>0</v>
      </c>
      <c r="R125" s="101">
        <v>1.69999999995343</v>
      </c>
      <c r="S125" s="99">
        <v>44321.9619560185</v>
      </c>
      <c r="T125" s="89"/>
    </row>
    <row r="126" s="86" customFormat="1" ht="13.5" customHeight="1" spans="1:20">
      <c r="A126" s="88" t="s">
        <v>59</v>
      </c>
      <c r="B126" s="88" t="s">
        <v>19</v>
      </c>
      <c r="C126" s="87" t="s">
        <v>439</v>
      </c>
      <c r="D126" s="88" t="s">
        <v>12</v>
      </c>
      <c r="E126" s="88"/>
      <c r="F126" s="89">
        <v>21</v>
      </c>
      <c r="G126" s="87" t="s">
        <v>171</v>
      </c>
      <c r="H126" s="91">
        <v>44320.3770833333</v>
      </c>
      <c r="I126" s="91">
        <v>44320.3923611111</v>
      </c>
      <c r="J126" s="99">
        <v>44320.8361111111</v>
      </c>
      <c r="K126" s="87"/>
      <c r="L126" s="100" t="s">
        <v>440</v>
      </c>
      <c r="M126" s="88" t="s">
        <v>56</v>
      </c>
      <c r="N126" s="88" t="s">
        <v>90</v>
      </c>
      <c r="O126" s="88" t="s">
        <v>58</v>
      </c>
      <c r="P126" s="101">
        <v>10.6499999999651</v>
      </c>
      <c r="Q126" s="108" t="b">
        <v>0</v>
      </c>
      <c r="R126" s="101">
        <v>10.6499999999651</v>
      </c>
      <c r="S126" s="99">
        <v>44321.9750347222</v>
      </c>
      <c r="T126" s="89"/>
    </row>
    <row r="127" s="86" customFormat="1" ht="13.5" customHeight="1" spans="1:20">
      <c r="A127" s="88" t="s">
        <v>59</v>
      </c>
      <c r="B127" s="88" t="s">
        <v>21</v>
      </c>
      <c r="C127" s="87" t="s">
        <v>441</v>
      </c>
      <c r="D127" s="88" t="s">
        <v>12</v>
      </c>
      <c r="E127" s="88">
        <v>2</v>
      </c>
      <c r="F127" s="89">
        <v>13</v>
      </c>
      <c r="G127" s="90" t="s">
        <v>442</v>
      </c>
      <c r="H127" s="91">
        <v>44319.4358101852</v>
      </c>
      <c r="I127" s="91">
        <v>44320.4210185185</v>
      </c>
      <c r="J127" s="99">
        <v>44320.8423611111</v>
      </c>
      <c r="K127" s="87"/>
      <c r="L127" s="100" t="s">
        <v>443</v>
      </c>
      <c r="M127" s="88" t="s">
        <v>69</v>
      </c>
      <c r="N127" s="88" t="s">
        <v>90</v>
      </c>
      <c r="O127" s="88" t="s">
        <v>70</v>
      </c>
      <c r="P127" s="101">
        <v>10.1122222222039</v>
      </c>
      <c r="Q127" s="108" t="b">
        <v>0</v>
      </c>
      <c r="R127" s="101">
        <v>10.1122222222039</v>
      </c>
      <c r="S127" s="99">
        <v>44322.9212962963</v>
      </c>
      <c r="T127" s="89"/>
    </row>
    <row r="128" s="86" customFormat="1" ht="13.5" customHeight="1" spans="1:20">
      <c r="A128" s="88" t="s">
        <v>59</v>
      </c>
      <c r="B128" s="88" t="s">
        <v>20</v>
      </c>
      <c r="C128" s="87" t="s">
        <v>444</v>
      </c>
      <c r="D128" s="88" t="s">
        <v>12</v>
      </c>
      <c r="E128" s="88"/>
      <c r="F128" s="89">
        <v>19</v>
      </c>
      <c r="G128" s="87" t="s">
        <v>445</v>
      </c>
      <c r="H128" s="91">
        <v>44320.4263888889</v>
      </c>
      <c r="I128" s="91">
        <v>44320.4395833333</v>
      </c>
      <c r="J128" s="99">
        <v>44320.8423611111</v>
      </c>
      <c r="K128" s="87"/>
      <c r="L128" s="100" t="s">
        <v>446</v>
      </c>
      <c r="M128" s="88" t="s">
        <v>447</v>
      </c>
      <c r="N128" s="88" t="s">
        <v>447</v>
      </c>
      <c r="O128" s="88" t="s">
        <v>447</v>
      </c>
      <c r="P128" s="101">
        <v>9.66666666674428</v>
      </c>
      <c r="Q128" s="108" t="b">
        <v>0</v>
      </c>
      <c r="R128" s="101">
        <v>9.66666666674428</v>
      </c>
      <c r="S128" s="99">
        <v>44321.9803356481</v>
      </c>
      <c r="T128" s="89"/>
    </row>
    <row r="129" s="86" customFormat="1" ht="13.5" customHeight="1" spans="1:20">
      <c r="A129" s="88" t="s">
        <v>59</v>
      </c>
      <c r="B129" s="88" t="s">
        <v>19</v>
      </c>
      <c r="C129" s="87" t="s">
        <v>448</v>
      </c>
      <c r="D129" s="88" t="s">
        <v>12</v>
      </c>
      <c r="E129" s="88"/>
      <c r="F129" s="89">
        <v>2</v>
      </c>
      <c r="G129" s="87" t="s">
        <v>449</v>
      </c>
      <c r="H129" s="91">
        <v>44320.4520833333</v>
      </c>
      <c r="I129" s="91">
        <v>44320.4736111111</v>
      </c>
      <c r="J129" s="99">
        <v>44320.5875</v>
      </c>
      <c r="K129" s="87"/>
      <c r="L129" s="100" t="s">
        <v>450</v>
      </c>
      <c r="M129" s="88" t="s">
        <v>69</v>
      </c>
      <c r="N129" s="88" t="s">
        <v>74</v>
      </c>
      <c r="O129" s="88" t="s">
        <v>70</v>
      </c>
      <c r="P129" s="101">
        <v>2.73333333333721</v>
      </c>
      <c r="Q129" s="108" t="b">
        <v>0</v>
      </c>
      <c r="R129" s="101">
        <v>2.73333333333721</v>
      </c>
      <c r="S129" s="99">
        <v>44322.9715509259</v>
      </c>
      <c r="T129" s="89"/>
    </row>
    <row r="130" s="86" customFormat="1" ht="13.5" customHeight="1" spans="1:20">
      <c r="A130" s="88" t="s">
        <v>59</v>
      </c>
      <c r="B130" s="88" t="s">
        <v>20</v>
      </c>
      <c r="C130" s="93" t="s">
        <v>451</v>
      </c>
      <c r="D130" s="88" t="s">
        <v>11</v>
      </c>
      <c r="E130" s="88">
        <v>1</v>
      </c>
      <c r="F130" s="89">
        <v>15</v>
      </c>
      <c r="G130" s="87" t="s">
        <v>452</v>
      </c>
      <c r="H130" s="94">
        <v>44320.5121064815</v>
      </c>
      <c r="I130" s="91">
        <v>44320.5319444444</v>
      </c>
      <c r="J130" s="99">
        <v>44320.85</v>
      </c>
      <c r="K130" s="87"/>
      <c r="L130" s="100" t="s">
        <v>453</v>
      </c>
      <c r="M130" s="88" t="s">
        <v>454</v>
      </c>
      <c r="N130" s="88" t="s">
        <v>64</v>
      </c>
      <c r="O130" s="88" t="s">
        <v>454</v>
      </c>
      <c r="P130" s="101">
        <v>7.63333333324408</v>
      </c>
      <c r="Q130" s="108" t="b">
        <v>0</v>
      </c>
      <c r="R130" s="101">
        <v>7.63333333324408</v>
      </c>
      <c r="S130" s="99">
        <v>44321.9803356481</v>
      </c>
      <c r="T130" s="89"/>
    </row>
    <row r="131" s="86" customFormat="1" ht="13.5" customHeight="1" spans="1:20">
      <c r="A131" s="88" t="s">
        <v>59</v>
      </c>
      <c r="B131" s="88" t="s">
        <v>16</v>
      </c>
      <c r="C131" s="93" t="s">
        <v>455</v>
      </c>
      <c r="D131" s="88" t="s">
        <v>12</v>
      </c>
      <c r="E131" s="88"/>
      <c r="F131" s="89">
        <v>8</v>
      </c>
      <c r="G131" s="87" t="s">
        <v>456</v>
      </c>
      <c r="H131" s="91">
        <v>44320.5313773148</v>
      </c>
      <c r="I131" s="91">
        <v>44320.5444444444</v>
      </c>
      <c r="J131" s="99">
        <v>44320.8520833333</v>
      </c>
      <c r="K131" s="87"/>
      <c r="L131" s="100" t="s">
        <v>457</v>
      </c>
      <c r="M131" s="88" t="s">
        <v>69</v>
      </c>
      <c r="N131" s="88" t="s">
        <v>64</v>
      </c>
      <c r="O131" s="88" t="s">
        <v>70</v>
      </c>
      <c r="P131" s="101">
        <v>7.38333333330229</v>
      </c>
      <c r="Q131" s="108" t="b">
        <v>0</v>
      </c>
      <c r="R131" s="101">
        <v>7.38333333330229</v>
      </c>
      <c r="S131" s="99">
        <v>44322.9803356481</v>
      </c>
      <c r="T131" s="89"/>
    </row>
    <row r="132" s="86" customFormat="1" ht="13.5" customHeight="1" spans="1:20">
      <c r="A132" s="88" t="s">
        <v>59</v>
      </c>
      <c r="B132" s="88" t="s">
        <v>18</v>
      </c>
      <c r="C132" s="87" t="s">
        <v>458</v>
      </c>
      <c r="D132" s="88" t="s">
        <v>12</v>
      </c>
      <c r="E132" s="88"/>
      <c r="F132" s="89">
        <v>34</v>
      </c>
      <c r="G132" s="87" t="s">
        <v>459</v>
      </c>
      <c r="H132" s="91">
        <v>44320.5466782407</v>
      </c>
      <c r="I132" s="91">
        <v>44320.5597222222</v>
      </c>
      <c r="J132" s="99">
        <v>44320.65625</v>
      </c>
      <c r="K132" s="87"/>
      <c r="L132" s="100" t="s">
        <v>460</v>
      </c>
      <c r="M132" s="88" t="s">
        <v>56</v>
      </c>
      <c r="N132" s="88" t="s">
        <v>64</v>
      </c>
      <c r="O132" s="88" t="s">
        <v>82</v>
      </c>
      <c r="P132" s="101">
        <v>2.31666666670935</v>
      </c>
      <c r="Q132" s="108" t="b">
        <v>0</v>
      </c>
      <c r="R132" s="101">
        <v>2.31666666670935</v>
      </c>
      <c r="S132" s="99">
        <v>44321.9803356481</v>
      </c>
      <c r="T132" s="89"/>
    </row>
    <row r="133" s="86" customFormat="1" ht="13.5" customHeight="1" spans="1:20">
      <c r="A133" s="88" t="s">
        <v>59</v>
      </c>
      <c r="B133" s="88" t="s">
        <v>21</v>
      </c>
      <c r="C133" s="87" t="s">
        <v>461</v>
      </c>
      <c r="D133" s="88" t="s">
        <v>12</v>
      </c>
      <c r="E133" s="88"/>
      <c r="F133" s="89">
        <v>17</v>
      </c>
      <c r="G133" s="87" t="s">
        <v>462</v>
      </c>
      <c r="H133" s="91">
        <v>44320.5498611111</v>
      </c>
      <c r="I133" s="91">
        <v>44320.5708333333</v>
      </c>
      <c r="J133" s="99">
        <v>44320.64375</v>
      </c>
      <c r="K133" s="87"/>
      <c r="L133" s="100" t="s">
        <v>463</v>
      </c>
      <c r="M133" s="88" t="s">
        <v>56</v>
      </c>
      <c r="N133" s="88" t="s">
        <v>86</v>
      </c>
      <c r="O133" s="88" t="s">
        <v>58</v>
      </c>
      <c r="P133" s="101">
        <v>1.75000000011642</v>
      </c>
      <c r="Q133" s="108" t="b">
        <v>0</v>
      </c>
      <c r="R133" s="101">
        <v>1.75000000011642</v>
      </c>
      <c r="S133" s="99">
        <v>44321.9212962963</v>
      </c>
      <c r="T133" s="89"/>
    </row>
    <row r="134" s="86" customFormat="1" ht="13.5" customHeight="1" spans="1:20">
      <c r="A134" s="88" t="s">
        <v>59</v>
      </c>
      <c r="B134" s="88" t="s">
        <v>18</v>
      </c>
      <c r="C134" s="93" t="s">
        <v>464</v>
      </c>
      <c r="D134" s="88" t="s">
        <v>12</v>
      </c>
      <c r="E134" s="88"/>
      <c r="F134" s="89">
        <v>4</v>
      </c>
      <c r="G134" s="87" t="s">
        <v>465</v>
      </c>
      <c r="H134" s="91">
        <v>44320.5818634259</v>
      </c>
      <c r="I134" s="91">
        <v>44320.6090277778</v>
      </c>
      <c r="J134" s="99">
        <v>44320.8479166667</v>
      </c>
      <c r="K134" s="87"/>
      <c r="L134" s="100" t="s">
        <v>150</v>
      </c>
      <c r="M134" s="88" t="s">
        <v>150</v>
      </c>
      <c r="N134" s="88" t="s">
        <v>150</v>
      </c>
      <c r="O134" s="88" t="s">
        <v>150</v>
      </c>
      <c r="P134" s="101">
        <v>5.73333333333721</v>
      </c>
      <c r="Q134" s="108" t="b">
        <v>0</v>
      </c>
      <c r="R134" s="101">
        <v>5.73333333333721</v>
      </c>
      <c r="S134" s="99">
        <v>44322.975462963</v>
      </c>
      <c r="T134" s="89"/>
    </row>
    <row r="135" s="86" customFormat="1" ht="13.5" customHeight="1" spans="1:20">
      <c r="A135" s="88" t="s">
        <v>59</v>
      </c>
      <c r="B135" s="88" t="s">
        <v>22</v>
      </c>
      <c r="C135" s="87" t="s">
        <v>466</v>
      </c>
      <c r="D135" s="88" t="s">
        <v>12</v>
      </c>
      <c r="E135" s="88"/>
      <c r="F135" s="89">
        <v>7</v>
      </c>
      <c r="G135" s="87" t="s">
        <v>467</v>
      </c>
      <c r="H135" s="91">
        <v>44320.5979166667</v>
      </c>
      <c r="I135" s="91">
        <v>44320.6236111111</v>
      </c>
      <c r="J135" s="99">
        <v>44320.8409722222</v>
      </c>
      <c r="K135" s="87"/>
      <c r="L135" s="100" t="s">
        <v>150</v>
      </c>
      <c r="M135" s="88" t="s">
        <v>150</v>
      </c>
      <c r="N135" s="88" t="s">
        <v>150</v>
      </c>
      <c r="O135" s="88" t="s">
        <v>150</v>
      </c>
      <c r="P135" s="101">
        <v>5.21666666655801</v>
      </c>
      <c r="Q135" s="108" t="b">
        <v>0</v>
      </c>
      <c r="R135" s="101">
        <v>5.21666666655801</v>
      </c>
      <c r="S135" s="99">
        <v>44322.9969560185</v>
      </c>
      <c r="T135" s="89"/>
    </row>
    <row r="136" s="86" customFormat="1" ht="13.5" customHeight="1" spans="1:20">
      <c r="A136" s="88" t="s">
        <v>59</v>
      </c>
      <c r="B136" s="88" t="s">
        <v>18</v>
      </c>
      <c r="C136" s="87" t="s">
        <v>468</v>
      </c>
      <c r="D136" s="88" t="s">
        <v>11</v>
      </c>
      <c r="E136" s="88"/>
      <c r="F136" s="89">
        <v>37</v>
      </c>
      <c r="G136" s="90" t="s">
        <v>469</v>
      </c>
      <c r="H136" s="91">
        <v>44320.6387384259</v>
      </c>
      <c r="I136" s="91">
        <v>44320.6644791667</v>
      </c>
      <c r="J136" s="99">
        <v>44320.7583333333</v>
      </c>
      <c r="K136" s="87"/>
      <c r="L136" s="100" t="s">
        <v>470</v>
      </c>
      <c r="M136" s="88" t="s">
        <v>56</v>
      </c>
      <c r="N136" s="88" t="s">
        <v>57</v>
      </c>
      <c r="O136" s="88" t="s">
        <v>58</v>
      </c>
      <c r="P136" s="101">
        <v>2.25249999988591</v>
      </c>
      <c r="Q136" s="108" t="b">
        <v>0</v>
      </c>
      <c r="R136" s="101">
        <v>2.25249999988591</v>
      </c>
      <c r="S136" s="99">
        <v>44322.9720717593</v>
      </c>
      <c r="T136" s="89"/>
    </row>
    <row r="137" s="86" customFormat="1" ht="13.5" customHeight="1" spans="1:20">
      <c r="A137" s="88" t="s">
        <v>59</v>
      </c>
      <c r="B137" s="88" t="s">
        <v>20</v>
      </c>
      <c r="C137" s="87" t="s">
        <v>471</v>
      </c>
      <c r="D137" s="88" t="s">
        <v>11</v>
      </c>
      <c r="E137" s="88"/>
      <c r="F137" s="89">
        <v>5</v>
      </c>
      <c r="G137" s="87" t="s">
        <v>472</v>
      </c>
      <c r="H137" s="91">
        <v>44320.6729166667</v>
      </c>
      <c r="I137" s="91">
        <v>44320.6965277778</v>
      </c>
      <c r="J137" s="99">
        <v>44320.7722222222</v>
      </c>
      <c r="K137" s="87"/>
      <c r="L137" s="100" t="s">
        <v>473</v>
      </c>
      <c r="M137" s="88" t="s">
        <v>56</v>
      </c>
      <c r="N137" s="88" t="s">
        <v>251</v>
      </c>
      <c r="O137" s="88" t="s">
        <v>58</v>
      </c>
      <c r="P137" s="101">
        <v>1.81666666665114</v>
      </c>
      <c r="Q137" s="108" t="b">
        <v>0</v>
      </c>
      <c r="R137" s="101">
        <v>1.81666666665114</v>
      </c>
      <c r="S137" s="99">
        <v>44322.962962963</v>
      </c>
      <c r="T137" s="89"/>
    </row>
    <row r="138" s="86" customFormat="1" ht="13.5" customHeight="1" spans="1:20">
      <c r="A138" s="88" t="s">
        <v>59</v>
      </c>
      <c r="B138" s="88" t="s">
        <v>20</v>
      </c>
      <c r="C138" s="87" t="s">
        <v>474</v>
      </c>
      <c r="D138" s="88" t="s">
        <v>11</v>
      </c>
      <c r="E138" s="88"/>
      <c r="F138" s="89">
        <v>5</v>
      </c>
      <c r="G138" s="87" t="s">
        <v>475</v>
      </c>
      <c r="H138" s="91">
        <v>44320.6680555556</v>
      </c>
      <c r="I138" s="91">
        <v>44320.6993055556</v>
      </c>
      <c r="J138" s="99">
        <v>44320.8118055556</v>
      </c>
      <c r="K138" s="87"/>
      <c r="L138" s="100" t="s">
        <v>476</v>
      </c>
      <c r="M138" s="88" t="s">
        <v>288</v>
      </c>
      <c r="N138" s="88" t="s">
        <v>100</v>
      </c>
      <c r="O138" s="88" t="s">
        <v>104</v>
      </c>
      <c r="P138" s="101">
        <v>2.69999999989523</v>
      </c>
      <c r="Q138" s="108" t="b">
        <v>0</v>
      </c>
      <c r="R138" s="101">
        <v>2.69999999989523</v>
      </c>
      <c r="S138" s="99">
        <v>44322.962962963</v>
      </c>
      <c r="T138" s="89"/>
    </row>
    <row r="139" s="86" customFormat="1" ht="13.5" customHeight="1" spans="1:20">
      <c r="A139" s="88" t="s">
        <v>59</v>
      </c>
      <c r="B139" s="88" t="s">
        <v>17</v>
      </c>
      <c r="C139" s="93" t="s">
        <v>477</v>
      </c>
      <c r="D139" s="88" t="s">
        <v>12</v>
      </c>
      <c r="E139" s="88"/>
      <c r="F139" s="89">
        <v>3</v>
      </c>
      <c r="G139" s="87" t="s">
        <v>478</v>
      </c>
      <c r="H139" s="91">
        <v>44320.7248611111</v>
      </c>
      <c r="I139" s="91">
        <v>44320.7548611111</v>
      </c>
      <c r="J139" s="99">
        <v>44320.8340277778</v>
      </c>
      <c r="K139" s="87"/>
      <c r="L139" s="100" t="s">
        <v>408</v>
      </c>
      <c r="M139" s="88"/>
      <c r="N139" s="88"/>
      <c r="O139" s="88"/>
      <c r="P139" s="101">
        <v>1.89999999990687</v>
      </c>
      <c r="Q139" s="108" t="b">
        <v>0</v>
      </c>
      <c r="R139" s="101">
        <v>1.89999999990687</v>
      </c>
      <c r="S139" s="99"/>
      <c r="T139" s="89"/>
    </row>
    <row r="140" s="86" customFormat="1" ht="13.5" customHeight="1" spans="1:20">
      <c r="A140" s="88" t="s">
        <v>52</v>
      </c>
      <c r="B140" s="88" t="s">
        <v>16</v>
      </c>
      <c r="C140" s="87" t="s">
        <v>479</v>
      </c>
      <c r="D140" s="88" t="s">
        <v>12</v>
      </c>
      <c r="E140" s="88">
        <v>1</v>
      </c>
      <c r="F140" s="89">
        <v>3</v>
      </c>
      <c r="G140" s="87" t="s">
        <v>480</v>
      </c>
      <c r="H140" s="91">
        <v>44317.8145601852</v>
      </c>
      <c r="I140" s="91">
        <v>44317.8605671296</v>
      </c>
      <c r="J140" s="99">
        <v>44321.4493055556</v>
      </c>
      <c r="K140" s="87"/>
      <c r="L140" s="100" t="s">
        <v>481</v>
      </c>
      <c r="M140" s="88" t="s">
        <v>63</v>
      </c>
      <c r="N140" s="88" t="s">
        <v>86</v>
      </c>
      <c r="O140" s="88" t="s">
        <v>163</v>
      </c>
      <c r="P140" s="101" t="b">
        <v>0</v>
      </c>
      <c r="Q140" s="108">
        <v>86.1297222229186</v>
      </c>
      <c r="R140" s="101">
        <v>86.1297222229186</v>
      </c>
      <c r="S140" s="89"/>
      <c r="T140" s="89"/>
    </row>
    <row r="141" s="86" customFormat="1" ht="13.5" customHeight="1" spans="1:20">
      <c r="A141" s="88" t="s">
        <v>59</v>
      </c>
      <c r="B141" s="88" t="s">
        <v>18</v>
      </c>
      <c r="C141" s="87" t="s">
        <v>482</v>
      </c>
      <c r="D141" s="88" t="s">
        <v>12</v>
      </c>
      <c r="E141" s="88">
        <v>2</v>
      </c>
      <c r="F141" s="89">
        <v>6</v>
      </c>
      <c r="G141" s="87" t="s">
        <v>483</v>
      </c>
      <c r="H141" s="91">
        <v>44317.8294328704</v>
      </c>
      <c r="I141" s="91">
        <v>44317.8625</v>
      </c>
      <c r="J141" s="99">
        <v>44321.6430555556</v>
      </c>
      <c r="K141" s="87"/>
      <c r="L141" s="100" t="s">
        <v>484</v>
      </c>
      <c r="M141" s="88" t="s">
        <v>69</v>
      </c>
      <c r="N141" s="88" t="s">
        <v>86</v>
      </c>
      <c r="O141" s="88" t="s">
        <v>70</v>
      </c>
      <c r="P141" s="101">
        <v>90.733333333279</v>
      </c>
      <c r="Q141" s="108" t="b">
        <v>0</v>
      </c>
      <c r="R141" s="101">
        <v>90.733333333279</v>
      </c>
      <c r="S141" s="99">
        <v>44322.9851851852</v>
      </c>
      <c r="T141" s="89"/>
    </row>
    <row r="142" s="86" customFormat="1" ht="13.5" customHeight="1" spans="1:20">
      <c r="A142" s="88" t="s">
        <v>52</v>
      </c>
      <c r="B142" s="88" t="s">
        <v>17</v>
      </c>
      <c r="C142" s="87" t="s">
        <v>485</v>
      </c>
      <c r="D142" s="88" t="s">
        <v>12</v>
      </c>
      <c r="E142" s="88">
        <v>1</v>
      </c>
      <c r="F142" s="89">
        <v>104</v>
      </c>
      <c r="G142" s="87" t="s">
        <v>486</v>
      </c>
      <c r="H142" s="91">
        <v>44318.6555555556</v>
      </c>
      <c r="I142" s="91">
        <v>44318.6638888889</v>
      </c>
      <c r="J142" s="99">
        <v>44321.5076388889</v>
      </c>
      <c r="K142" s="87"/>
      <c r="L142" s="100" t="s">
        <v>487</v>
      </c>
      <c r="M142" s="88" t="s">
        <v>69</v>
      </c>
      <c r="N142" s="88" t="s">
        <v>86</v>
      </c>
      <c r="O142" s="88" t="s">
        <v>70</v>
      </c>
      <c r="P142" s="101" t="b">
        <v>0</v>
      </c>
      <c r="Q142" s="108">
        <v>68.2499999998254</v>
      </c>
      <c r="R142" s="101">
        <v>68.2499999998254</v>
      </c>
      <c r="S142" s="99">
        <v>44321.9862731481</v>
      </c>
      <c r="T142" s="89"/>
    </row>
    <row r="143" s="86" customFormat="1" ht="13.5" customHeight="1" spans="1:20">
      <c r="A143" s="88" t="s">
        <v>52</v>
      </c>
      <c r="B143" s="88" t="s">
        <v>17</v>
      </c>
      <c r="C143" s="87" t="s">
        <v>488</v>
      </c>
      <c r="D143" s="88" t="s">
        <v>12</v>
      </c>
      <c r="E143" s="88">
        <v>1</v>
      </c>
      <c r="F143" s="89">
        <v>11</v>
      </c>
      <c r="G143" s="87" t="s">
        <v>489</v>
      </c>
      <c r="H143" s="91">
        <v>44318.7674537037</v>
      </c>
      <c r="I143" s="91">
        <v>44318.8069444444</v>
      </c>
      <c r="J143" s="99">
        <v>44321.6875</v>
      </c>
      <c r="K143" s="87"/>
      <c r="L143" s="100" t="s">
        <v>490</v>
      </c>
      <c r="M143" s="88" t="s">
        <v>69</v>
      </c>
      <c r="N143" s="88" t="s">
        <v>74</v>
      </c>
      <c r="O143" s="88" t="s">
        <v>70</v>
      </c>
      <c r="P143" s="101" t="b">
        <v>0</v>
      </c>
      <c r="Q143" s="108">
        <v>69.1333333344664</v>
      </c>
      <c r="R143" s="101">
        <v>69.1333333344664</v>
      </c>
      <c r="S143" s="99">
        <v>44322.9630902778</v>
      </c>
      <c r="T143" s="89"/>
    </row>
    <row r="144" s="86" customFormat="1" ht="13.5" customHeight="1" spans="1:20">
      <c r="A144" s="88" t="s">
        <v>59</v>
      </c>
      <c r="B144" s="88" t="s">
        <v>22</v>
      </c>
      <c r="C144" s="87" t="s">
        <v>491</v>
      </c>
      <c r="D144" s="88" t="s">
        <v>12</v>
      </c>
      <c r="E144" s="88"/>
      <c r="F144" s="89">
        <v>26</v>
      </c>
      <c r="G144" s="87" t="s">
        <v>492</v>
      </c>
      <c r="H144" s="91">
        <v>44320.0708333333</v>
      </c>
      <c r="I144" s="91">
        <v>44320.3652777778</v>
      </c>
      <c r="J144" s="99">
        <v>44321.5548611111</v>
      </c>
      <c r="K144" s="87"/>
      <c r="L144" s="100" t="s">
        <v>493</v>
      </c>
      <c r="M144" s="88" t="s">
        <v>56</v>
      </c>
      <c r="N144" s="88" t="s">
        <v>64</v>
      </c>
      <c r="O144" s="88" t="s">
        <v>58</v>
      </c>
      <c r="P144" s="101">
        <v>28.5499999994645</v>
      </c>
      <c r="Q144" s="108" t="b">
        <v>0</v>
      </c>
      <c r="R144" s="101">
        <v>28.5499999994645</v>
      </c>
      <c r="S144" s="99">
        <v>44321.987650463</v>
      </c>
      <c r="T144" s="89"/>
    </row>
    <row r="145" s="86" customFormat="1" ht="13.5" customHeight="1" spans="1:20">
      <c r="A145" s="88" t="s">
        <v>59</v>
      </c>
      <c r="B145" s="88" t="s">
        <v>17</v>
      </c>
      <c r="C145" s="87" t="s">
        <v>494</v>
      </c>
      <c r="D145" s="88" t="s">
        <v>12</v>
      </c>
      <c r="E145" s="88">
        <v>3</v>
      </c>
      <c r="F145" s="89">
        <v>7</v>
      </c>
      <c r="G145" s="90" t="s">
        <v>495</v>
      </c>
      <c r="H145" s="91">
        <v>44317.5091550926</v>
      </c>
      <c r="I145" s="91">
        <v>44320.4264930556</v>
      </c>
      <c r="J145" s="99">
        <v>44321.5</v>
      </c>
      <c r="K145" s="87"/>
      <c r="L145" s="100" t="s">
        <v>496</v>
      </c>
      <c r="M145" s="88" t="s">
        <v>69</v>
      </c>
      <c r="N145" s="88" t="s">
        <v>94</v>
      </c>
      <c r="O145" s="88" t="s">
        <v>70</v>
      </c>
      <c r="P145" s="101">
        <v>25.7641666655545</v>
      </c>
      <c r="Q145" s="108" t="b">
        <v>0</v>
      </c>
      <c r="R145" s="101">
        <v>25.7641666655545</v>
      </c>
      <c r="S145" s="89"/>
      <c r="T145" s="89"/>
    </row>
    <row r="146" s="86" customFormat="1" ht="13.5" customHeight="1" spans="1:20">
      <c r="A146" s="88" t="s">
        <v>52</v>
      </c>
      <c r="B146" s="88" t="s">
        <v>17</v>
      </c>
      <c r="C146" s="87" t="s">
        <v>497</v>
      </c>
      <c r="D146" s="88" t="s">
        <v>12</v>
      </c>
      <c r="E146" s="88"/>
      <c r="F146" s="89">
        <v>97</v>
      </c>
      <c r="G146" s="87" t="s">
        <v>498</v>
      </c>
      <c r="H146" s="91">
        <v>44320.4830555556</v>
      </c>
      <c r="I146" s="91">
        <v>44320.5161689815</v>
      </c>
      <c r="J146" s="99">
        <v>44321.5097222222</v>
      </c>
      <c r="K146" s="87"/>
      <c r="L146" s="100" t="s">
        <v>499</v>
      </c>
      <c r="M146" s="88" t="s">
        <v>197</v>
      </c>
      <c r="N146" s="88" t="s">
        <v>74</v>
      </c>
      <c r="O146" s="88" t="s">
        <v>111</v>
      </c>
      <c r="P146" s="101" t="b">
        <v>0</v>
      </c>
      <c r="Q146" s="108">
        <v>23.8452777774073</v>
      </c>
      <c r="R146" s="101">
        <v>23.8452777774073</v>
      </c>
      <c r="S146" s="99">
        <v>44322.975462963</v>
      </c>
      <c r="T146" s="89"/>
    </row>
    <row r="147" s="86" customFormat="1" ht="13.5" customHeight="1" spans="1:20">
      <c r="A147" s="88" t="s">
        <v>52</v>
      </c>
      <c r="B147" s="88" t="s">
        <v>17</v>
      </c>
      <c r="C147" s="87" t="s">
        <v>500</v>
      </c>
      <c r="D147" s="88" t="s">
        <v>12</v>
      </c>
      <c r="E147" s="88"/>
      <c r="F147" s="89">
        <v>11</v>
      </c>
      <c r="G147" s="87" t="s">
        <v>501</v>
      </c>
      <c r="H147" s="91">
        <v>44320.5159722222</v>
      </c>
      <c r="I147" s="91">
        <v>44320.5465277778</v>
      </c>
      <c r="J147" s="99">
        <v>44321.4201388889</v>
      </c>
      <c r="K147" s="87"/>
      <c r="L147" s="100" t="s">
        <v>502</v>
      </c>
      <c r="M147" s="88" t="s">
        <v>69</v>
      </c>
      <c r="N147" s="88" t="s">
        <v>86</v>
      </c>
      <c r="O147" s="88" t="s">
        <v>503</v>
      </c>
      <c r="P147" s="101" t="b">
        <v>0</v>
      </c>
      <c r="Q147" s="108">
        <v>20.9666666662088</v>
      </c>
      <c r="R147" s="101">
        <v>20.9666666662088</v>
      </c>
      <c r="S147" s="99">
        <v>44322.9803356481</v>
      </c>
      <c r="T147" s="89"/>
    </row>
    <row r="148" s="86" customFormat="1" ht="13.5" customHeight="1" spans="1:20">
      <c r="A148" s="88" t="s">
        <v>52</v>
      </c>
      <c r="B148" s="88" t="s">
        <v>22</v>
      </c>
      <c r="C148" s="87" t="s">
        <v>504</v>
      </c>
      <c r="D148" s="88" t="s">
        <v>12</v>
      </c>
      <c r="E148" s="88"/>
      <c r="F148" s="89">
        <v>38</v>
      </c>
      <c r="G148" s="87" t="s">
        <v>505</v>
      </c>
      <c r="H148" s="91">
        <v>44320.6173611111</v>
      </c>
      <c r="I148" s="91">
        <v>44320.6597222222</v>
      </c>
      <c r="J148" s="99">
        <v>44321.7993055556</v>
      </c>
      <c r="K148" s="87"/>
      <c r="L148" s="100" t="s">
        <v>506</v>
      </c>
      <c r="M148" s="88" t="s">
        <v>197</v>
      </c>
      <c r="N148" s="88" t="s">
        <v>86</v>
      </c>
      <c r="O148" s="88" t="s">
        <v>58</v>
      </c>
      <c r="P148" s="101" t="b">
        <v>0</v>
      </c>
      <c r="Q148" s="108">
        <v>27.350000000617</v>
      </c>
      <c r="R148" s="101">
        <v>27.350000000617</v>
      </c>
      <c r="S148" s="99">
        <v>44322.9969560185</v>
      </c>
      <c r="T148" s="89"/>
    </row>
    <row r="149" s="86" customFormat="1" ht="13.5" customHeight="1" spans="1:20">
      <c r="A149" s="88" t="s">
        <v>59</v>
      </c>
      <c r="B149" s="88" t="s">
        <v>22</v>
      </c>
      <c r="C149" s="87" t="s">
        <v>507</v>
      </c>
      <c r="D149" s="88" t="s">
        <v>12</v>
      </c>
      <c r="E149" s="88"/>
      <c r="F149" s="89">
        <v>12</v>
      </c>
      <c r="G149" s="87" t="s">
        <v>508</v>
      </c>
      <c r="H149" s="91">
        <v>44320.6083333333</v>
      </c>
      <c r="I149" s="91">
        <v>44320.6652777778</v>
      </c>
      <c r="J149" s="99">
        <v>44321.6909722222</v>
      </c>
      <c r="K149" s="87"/>
      <c r="L149" s="100" t="s">
        <v>509</v>
      </c>
      <c r="M149" s="88" t="s">
        <v>56</v>
      </c>
      <c r="N149" s="88" t="s">
        <v>90</v>
      </c>
      <c r="O149" s="88" t="s">
        <v>58</v>
      </c>
      <c r="P149" s="101">
        <v>24.6166666660574</v>
      </c>
      <c r="Q149" s="108" t="b">
        <v>0</v>
      </c>
      <c r="R149" s="101">
        <v>24.6166666660574</v>
      </c>
      <c r="S149" s="99">
        <v>44322.9977083333</v>
      </c>
      <c r="T149" s="89"/>
    </row>
    <row r="150" s="86" customFormat="1" ht="13.5" customHeight="1" spans="1:20">
      <c r="A150" s="88" t="s">
        <v>59</v>
      </c>
      <c r="B150" s="88" t="s">
        <v>21</v>
      </c>
      <c r="C150" s="87" t="s">
        <v>510</v>
      </c>
      <c r="D150" s="88" t="s">
        <v>11</v>
      </c>
      <c r="E150" s="88"/>
      <c r="F150" s="89">
        <v>20</v>
      </c>
      <c r="G150" s="137" t="s">
        <v>511</v>
      </c>
      <c r="H150" s="138">
        <v>44320.6492013889</v>
      </c>
      <c r="I150" s="91">
        <v>44320.6965277778</v>
      </c>
      <c r="J150" s="99">
        <v>44321.4982175926</v>
      </c>
      <c r="K150" s="87"/>
      <c r="L150" s="100" t="s">
        <v>163</v>
      </c>
      <c r="M150" s="88" t="s">
        <v>63</v>
      </c>
      <c r="N150" s="88" t="s">
        <v>100</v>
      </c>
      <c r="O150" s="88" t="s">
        <v>163</v>
      </c>
      <c r="P150" s="101">
        <v>19.2405555549776</v>
      </c>
      <c r="Q150" s="108" t="b">
        <v>0</v>
      </c>
      <c r="R150" s="101">
        <v>19.2405555549776</v>
      </c>
      <c r="S150" s="99">
        <v>44322.962962963</v>
      </c>
      <c r="T150" s="89"/>
    </row>
    <row r="151" s="86" customFormat="1" ht="13.5" customHeight="1" spans="1:20">
      <c r="A151" s="88" t="s">
        <v>52</v>
      </c>
      <c r="B151" s="88" t="s">
        <v>22</v>
      </c>
      <c r="C151" s="93" t="s">
        <v>512</v>
      </c>
      <c r="D151" s="88" t="s">
        <v>12</v>
      </c>
      <c r="E151" s="88"/>
      <c r="F151" s="89">
        <v>96</v>
      </c>
      <c r="G151" s="87" t="s">
        <v>513</v>
      </c>
      <c r="H151" s="91">
        <v>44320.6874421296</v>
      </c>
      <c r="I151" s="91">
        <v>44320.7027777778</v>
      </c>
      <c r="J151" s="99">
        <v>44321.6895833333</v>
      </c>
      <c r="K151" s="87"/>
      <c r="L151" s="100" t="s">
        <v>514</v>
      </c>
      <c r="M151" s="88" t="s">
        <v>69</v>
      </c>
      <c r="N151" s="88" t="s">
        <v>86</v>
      </c>
      <c r="O151" s="88" t="s">
        <v>65</v>
      </c>
      <c r="P151" s="101" t="b">
        <v>0</v>
      </c>
      <c r="Q151" s="108">
        <v>23.683333332825</v>
      </c>
      <c r="R151" s="101">
        <v>23.683333332825</v>
      </c>
      <c r="S151" s="99">
        <v>44322.962962963</v>
      </c>
      <c r="T151" s="89"/>
    </row>
    <row r="152" s="86" customFormat="1" ht="13.5" customHeight="1" spans="1:20">
      <c r="A152" s="88" t="s">
        <v>52</v>
      </c>
      <c r="B152" s="88" t="s">
        <v>16</v>
      </c>
      <c r="C152" s="87" t="s">
        <v>515</v>
      </c>
      <c r="D152" s="88" t="s">
        <v>12</v>
      </c>
      <c r="E152" s="88"/>
      <c r="F152" s="89">
        <v>12</v>
      </c>
      <c r="G152" s="87" t="s">
        <v>516</v>
      </c>
      <c r="H152" s="91">
        <v>44320.608125</v>
      </c>
      <c r="I152" s="91">
        <v>44320.7527893518</v>
      </c>
      <c r="J152" s="99">
        <v>44321.6909722222</v>
      </c>
      <c r="K152" s="87"/>
      <c r="L152" s="100" t="s">
        <v>517</v>
      </c>
      <c r="M152" s="88" t="s">
        <v>69</v>
      </c>
      <c r="N152" s="88" t="s">
        <v>100</v>
      </c>
      <c r="O152" s="88" t="s">
        <v>70</v>
      </c>
      <c r="P152" s="101" t="b">
        <v>0</v>
      </c>
      <c r="Q152" s="108">
        <v>22.5163888901006</v>
      </c>
      <c r="R152" s="101">
        <v>22.5163888901006</v>
      </c>
      <c r="S152" s="99">
        <v>44322.965</v>
      </c>
      <c r="T152" s="89"/>
    </row>
    <row r="153" s="86" customFormat="1" ht="13.5" customHeight="1" spans="1:20">
      <c r="A153" s="88" t="s">
        <v>52</v>
      </c>
      <c r="B153" s="88" t="s">
        <v>16</v>
      </c>
      <c r="C153" s="87" t="s">
        <v>518</v>
      </c>
      <c r="D153" s="88" t="s">
        <v>12</v>
      </c>
      <c r="E153" s="88">
        <v>1</v>
      </c>
      <c r="F153" s="89">
        <v>3</v>
      </c>
      <c r="G153" s="87" t="s">
        <v>519</v>
      </c>
      <c r="H153" s="91">
        <v>44320.6132175926</v>
      </c>
      <c r="I153" s="91">
        <v>44320.7531944444</v>
      </c>
      <c r="J153" s="99">
        <v>44321.6701388889</v>
      </c>
      <c r="K153" s="87"/>
      <c r="L153" s="100" t="s">
        <v>520</v>
      </c>
      <c r="M153" s="88" t="s">
        <v>63</v>
      </c>
      <c r="N153" s="88" t="s">
        <v>64</v>
      </c>
      <c r="O153" s="88" t="s">
        <v>163</v>
      </c>
      <c r="P153" s="101" t="b">
        <v>0</v>
      </c>
      <c r="Q153" s="108">
        <v>22.0066666678176</v>
      </c>
      <c r="R153" s="101">
        <v>22.0066666678176</v>
      </c>
      <c r="S153" s="89"/>
      <c r="T153" s="89"/>
    </row>
    <row r="154" s="86" customFormat="1" ht="13.5" customHeight="1" spans="1:20">
      <c r="A154" s="88" t="s">
        <v>59</v>
      </c>
      <c r="B154" s="88" t="s">
        <v>17</v>
      </c>
      <c r="C154" s="93" t="s">
        <v>521</v>
      </c>
      <c r="D154" s="88" t="s">
        <v>12</v>
      </c>
      <c r="E154" s="88"/>
      <c r="F154" s="89">
        <v>48</v>
      </c>
      <c r="G154" s="87" t="s">
        <v>522</v>
      </c>
      <c r="H154" s="100" t="s">
        <v>523</v>
      </c>
      <c r="I154" s="91">
        <v>44320.8590277778</v>
      </c>
      <c r="J154" s="99">
        <v>44321.63125</v>
      </c>
      <c r="K154" s="87"/>
      <c r="L154" s="100" t="s">
        <v>524</v>
      </c>
      <c r="M154" s="88" t="s">
        <v>56</v>
      </c>
      <c r="N154" s="88" t="s">
        <v>78</v>
      </c>
      <c r="O154" s="88" t="s">
        <v>58</v>
      </c>
      <c r="P154" s="101">
        <v>18.5333333328017</v>
      </c>
      <c r="Q154" s="108" t="b">
        <v>0</v>
      </c>
      <c r="R154" s="101">
        <v>18.5333333328017</v>
      </c>
      <c r="S154" s="99">
        <v>44322.965</v>
      </c>
      <c r="T154" s="89"/>
    </row>
    <row r="155" s="86" customFormat="1" ht="13.5" customHeight="1" spans="1:20">
      <c r="A155" s="88" t="s">
        <v>59</v>
      </c>
      <c r="B155" s="88" t="s">
        <v>17</v>
      </c>
      <c r="C155" s="87" t="s">
        <v>525</v>
      </c>
      <c r="D155" s="88" t="s">
        <v>12</v>
      </c>
      <c r="E155" s="88"/>
      <c r="F155" s="139" t="s">
        <v>526</v>
      </c>
      <c r="G155" s="87" t="s">
        <v>527</v>
      </c>
      <c r="H155" s="100" t="s">
        <v>528</v>
      </c>
      <c r="I155" s="91">
        <v>44320.86875</v>
      </c>
      <c r="J155" s="99">
        <v>44321.6215277778</v>
      </c>
      <c r="K155" s="87"/>
      <c r="L155" s="100" t="s">
        <v>529</v>
      </c>
      <c r="M155" s="88" t="s">
        <v>56</v>
      </c>
      <c r="N155" s="88" t="s">
        <v>90</v>
      </c>
      <c r="O155" s="88" t="s">
        <v>58</v>
      </c>
      <c r="P155" s="101">
        <v>18.0666666667094</v>
      </c>
      <c r="Q155" s="108" t="b">
        <v>0</v>
      </c>
      <c r="R155" s="101">
        <v>18.0666666667094</v>
      </c>
      <c r="S155" s="99">
        <v>44322.965</v>
      </c>
      <c r="T155" s="89"/>
    </row>
    <row r="156" s="86" customFormat="1" ht="13.5" customHeight="1" spans="1:20">
      <c r="A156" s="88" t="s">
        <v>59</v>
      </c>
      <c r="B156" s="88" t="s">
        <v>18</v>
      </c>
      <c r="C156" s="87" t="s">
        <v>530</v>
      </c>
      <c r="D156" s="88" t="s">
        <v>12</v>
      </c>
      <c r="E156" s="88"/>
      <c r="F156" s="89">
        <v>12</v>
      </c>
      <c r="G156" s="87" t="s">
        <v>531</v>
      </c>
      <c r="H156" s="91">
        <v>44321.3281365741</v>
      </c>
      <c r="I156" s="91">
        <v>44321.3666666667</v>
      </c>
      <c r="J156" s="99">
        <v>44321.53125</v>
      </c>
      <c r="K156" s="87"/>
      <c r="L156" s="100" t="s">
        <v>532</v>
      </c>
      <c r="M156" s="88" t="s">
        <v>56</v>
      </c>
      <c r="N156" s="88" t="s">
        <v>86</v>
      </c>
      <c r="O156" s="88" t="s">
        <v>58</v>
      </c>
      <c r="P156" s="101">
        <v>3.94999999995343</v>
      </c>
      <c r="Q156" s="108" t="b">
        <v>0</v>
      </c>
      <c r="R156" s="101">
        <v>3.94999999995343</v>
      </c>
      <c r="S156" s="99">
        <v>44323.9887268519</v>
      </c>
      <c r="T156" s="89"/>
    </row>
    <row r="157" s="86" customFormat="1" ht="13.5" customHeight="1" spans="1:20">
      <c r="A157" s="88" t="s">
        <v>52</v>
      </c>
      <c r="B157" s="88" t="s">
        <v>22</v>
      </c>
      <c r="C157" s="87" t="s">
        <v>533</v>
      </c>
      <c r="D157" s="88" t="s">
        <v>12</v>
      </c>
      <c r="E157" s="88"/>
      <c r="F157" s="89">
        <v>62</v>
      </c>
      <c r="G157" s="86" t="s">
        <v>534</v>
      </c>
      <c r="H157" s="91">
        <v>44321.3131944444</v>
      </c>
      <c r="I157" s="91">
        <v>44321.375</v>
      </c>
      <c r="J157" s="99">
        <v>44321.6895833333</v>
      </c>
      <c r="K157" s="87"/>
      <c r="L157" s="100" t="s">
        <v>514</v>
      </c>
      <c r="M157" s="88" t="s">
        <v>69</v>
      </c>
      <c r="N157" s="88" t="s">
        <v>86</v>
      </c>
      <c r="O157" s="88" t="s">
        <v>65</v>
      </c>
      <c r="P157" s="101" t="b">
        <v>0</v>
      </c>
      <c r="Q157" s="108">
        <v>7.54999999998836</v>
      </c>
      <c r="R157" s="101">
        <v>7.54999999998836</v>
      </c>
      <c r="S157" s="99">
        <v>44323.996400463</v>
      </c>
      <c r="T157" s="89"/>
    </row>
    <row r="158" s="86" customFormat="1" ht="13.5" customHeight="1" spans="1:20">
      <c r="A158" s="88" t="s">
        <v>52</v>
      </c>
      <c r="B158" s="88" t="s">
        <v>18</v>
      </c>
      <c r="C158" s="87" t="s">
        <v>535</v>
      </c>
      <c r="D158" s="88" t="s">
        <v>12</v>
      </c>
      <c r="E158" s="88"/>
      <c r="F158" s="89">
        <v>23</v>
      </c>
      <c r="G158" s="87" t="s">
        <v>536</v>
      </c>
      <c r="H158" s="91">
        <v>44321.071099537</v>
      </c>
      <c r="I158" s="91">
        <v>44321.3868055556</v>
      </c>
      <c r="J158" s="99">
        <v>44321.8027777778</v>
      </c>
      <c r="K158" s="87"/>
      <c r="L158" s="100" t="s">
        <v>537</v>
      </c>
      <c r="M158" s="88" t="s">
        <v>56</v>
      </c>
      <c r="N158" s="88" t="s">
        <v>86</v>
      </c>
      <c r="O158" s="88" t="s">
        <v>58</v>
      </c>
      <c r="P158" s="101" t="b">
        <v>0</v>
      </c>
      <c r="Q158" s="108">
        <v>9.9833333332208</v>
      </c>
      <c r="R158" s="101">
        <v>9.9833333332208</v>
      </c>
      <c r="S158" s="99">
        <v>44323.946099537</v>
      </c>
      <c r="T158" s="89"/>
    </row>
    <row r="159" s="86" customFormat="1" ht="13.5" customHeight="1" spans="1:20">
      <c r="A159" s="88" t="s">
        <v>59</v>
      </c>
      <c r="B159" s="88" t="s">
        <v>18</v>
      </c>
      <c r="C159" s="87" t="s">
        <v>538</v>
      </c>
      <c r="D159" s="88" t="s">
        <v>12</v>
      </c>
      <c r="E159" s="88"/>
      <c r="F159" s="89">
        <v>7</v>
      </c>
      <c r="G159" s="87" t="s">
        <v>539</v>
      </c>
      <c r="H159" s="91">
        <v>44321.3192592593</v>
      </c>
      <c r="I159" s="91">
        <v>44321.3952083333</v>
      </c>
      <c r="J159" s="99">
        <v>44321.80625</v>
      </c>
      <c r="K159" s="87"/>
      <c r="L159" s="100" t="s">
        <v>540</v>
      </c>
      <c r="M159" s="88" t="s">
        <v>56</v>
      </c>
      <c r="N159" s="88" t="s">
        <v>90</v>
      </c>
      <c r="O159" s="88" t="s">
        <v>82</v>
      </c>
      <c r="P159" s="101">
        <v>9.86499999999069</v>
      </c>
      <c r="Q159" s="108" t="b">
        <v>0</v>
      </c>
      <c r="R159" s="101">
        <v>9.86499999999069</v>
      </c>
      <c r="S159" s="89"/>
      <c r="T159" s="89"/>
    </row>
    <row r="160" s="86" customFormat="1" ht="13.5" customHeight="1" spans="1:20">
      <c r="A160" s="88" t="s">
        <v>59</v>
      </c>
      <c r="B160" s="88" t="s">
        <v>19</v>
      </c>
      <c r="C160" s="92" t="s">
        <v>541</v>
      </c>
      <c r="D160" s="88" t="s">
        <v>12</v>
      </c>
      <c r="E160" s="88"/>
      <c r="F160" s="89">
        <v>7</v>
      </c>
      <c r="G160" s="87" t="s">
        <v>542</v>
      </c>
      <c r="H160" s="91">
        <v>44321.2037962963</v>
      </c>
      <c r="I160" s="91">
        <v>44321.3858680556</v>
      </c>
      <c r="J160" s="99">
        <v>44321.7583333333</v>
      </c>
      <c r="K160" s="87"/>
      <c r="L160" s="100" t="s">
        <v>543</v>
      </c>
      <c r="M160" s="88" t="s">
        <v>447</v>
      </c>
      <c r="N160" s="88" t="s">
        <v>447</v>
      </c>
      <c r="O160" s="88" t="s">
        <v>544</v>
      </c>
      <c r="P160" s="101">
        <v>8.93916666659061</v>
      </c>
      <c r="Q160" s="108" t="b">
        <v>0</v>
      </c>
      <c r="R160" s="101">
        <v>8.93916666659061</v>
      </c>
      <c r="S160" s="89"/>
      <c r="T160" s="89"/>
    </row>
    <row r="161" s="86" customFormat="1" ht="13.5" customHeight="1" spans="1:20">
      <c r="A161" s="88" t="s">
        <v>59</v>
      </c>
      <c r="B161" s="88" t="s">
        <v>16</v>
      </c>
      <c r="C161" s="87" t="s">
        <v>545</v>
      </c>
      <c r="D161" s="88" t="s">
        <v>11</v>
      </c>
      <c r="E161" s="88"/>
      <c r="F161" s="89">
        <v>24</v>
      </c>
      <c r="G161" s="87" t="s">
        <v>546</v>
      </c>
      <c r="H161" s="91">
        <v>44321.1316435185</v>
      </c>
      <c r="I161" s="91">
        <v>44321.4092013889</v>
      </c>
      <c r="J161" s="99">
        <v>44321.7444444444</v>
      </c>
      <c r="K161" s="87"/>
      <c r="L161" s="100" t="s">
        <v>547</v>
      </c>
      <c r="M161" s="88" t="s">
        <v>288</v>
      </c>
      <c r="N161" s="88" t="s">
        <v>119</v>
      </c>
      <c r="O161" s="88" t="s">
        <v>104</v>
      </c>
      <c r="P161" s="101">
        <v>8.04583333327901</v>
      </c>
      <c r="Q161" s="108" t="b">
        <v>0</v>
      </c>
      <c r="R161" s="101">
        <v>8.04583333327901</v>
      </c>
      <c r="S161" s="99">
        <v>44323.9233101852</v>
      </c>
      <c r="T161" s="89"/>
    </row>
    <row r="162" s="86" customFormat="1" ht="13.5" customHeight="1" spans="1:20">
      <c r="A162" s="88" t="s">
        <v>59</v>
      </c>
      <c r="B162" s="88" t="s">
        <v>17</v>
      </c>
      <c r="C162" s="87" t="s">
        <v>548</v>
      </c>
      <c r="D162" s="88" t="s">
        <v>12</v>
      </c>
      <c r="E162" s="88">
        <v>1</v>
      </c>
      <c r="F162" s="89">
        <v>5</v>
      </c>
      <c r="G162" s="87" t="s">
        <v>549</v>
      </c>
      <c r="H162" s="91">
        <v>44319.5494907407</v>
      </c>
      <c r="I162" s="91">
        <v>44321.4465277778</v>
      </c>
      <c r="J162" s="99">
        <v>44321.5708333333</v>
      </c>
      <c r="K162" s="87"/>
      <c r="L162" s="100" t="s">
        <v>550</v>
      </c>
      <c r="M162" s="88" t="s">
        <v>63</v>
      </c>
      <c r="N162" s="88" t="s">
        <v>64</v>
      </c>
      <c r="O162" s="88" t="s">
        <v>163</v>
      </c>
      <c r="P162" s="101">
        <v>2.98333333327901</v>
      </c>
      <c r="Q162" s="108" t="b">
        <v>0</v>
      </c>
      <c r="R162" s="101">
        <v>2.98333333327901</v>
      </c>
      <c r="S162" s="99">
        <v>44323.9827546296</v>
      </c>
      <c r="T162" s="89"/>
    </row>
    <row r="163" s="86" customFormat="1" ht="13.5" customHeight="1" spans="1:20">
      <c r="A163" s="88" t="s">
        <v>59</v>
      </c>
      <c r="B163" s="88" t="s">
        <v>17</v>
      </c>
      <c r="C163" s="87" t="s">
        <v>551</v>
      </c>
      <c r="D163" s="88" t="s">
        <v>11</v>
      </c>
      <c r="E163" s="88"/>
      <c r="F163" s="89">
        <v>6</v>
      </c>
      <c r="G163" s="87" t="s">
        <v>552</v>
      </c>
      <c r="H163" s="91">
        <v>44321.4203819444</v>
      </c>
      <c r="I163" s="91">
        <v>44321.4513888889</v>
      </c>
      <c r="J163" s="99">
        <v>44321.6340277778</v>
      </c>
      <c r="K163" s="87"/>
      <c r="L163" s="100" t="s">
        <v>553</v>
      </c>
      <c r="M163" s="88" t="s">
        <v>288</v>
      </c>
      <c r="N163" s="88" t="s">
        <v>100</v>
      </c>
      <c r="O163" s="88" t="s">
        <v>104</v>
      </c>
      <c r="P163" s="101">
        <v>4.38333333330229</v>
      </c>
      <c r="Q163" s="108" t="b">
        <v>0</v>
      </c>
      <c r="R163" s="101">
        <v>4.38333333330229</v>
      </c>
      <c r="S163" s="99">
        <v>44322.9915046296</v>
      </c>
      <c r="T163" s="89"/>
    </row>
    <row r="164" s="86" customFormat="1" ht="13.5" customHeight="1" spans="1:20">
      <c r="A164" s="88" t="s">
        <v>59</v>
      </c>
      <c r="B164" s="88" t="s">
        <v>19</v>
      </c>
      <c r="C164" s="87" t="s">
        <v>554</v>
      </c>
      <c r="D164" s="88" t="s">
        <v>11</v>
      </c>
      <c r="E164" s="88"/>
      <c r="F164" s="89">
        <v>31</v>
      </c>
      <c r="G164" s="87" t="s">
        <v>555</v>
      </c>
      <c r="H164" s="91">
        <v>44321.4269791667</v>
      </c>
      <c r="I164" s="91">
        <v>44321.4569444444</v>
      </c>
      <c r="J164" s="99">
        <v>44321.4986111111</v>
      </c>
      <c r="K164" s="87"/>
      <c r="L164" s="100" t="s">
        <v>556</v>
      </c>
      <c r="M164" s="88" t="s">
        <v>56</v>
      </c>
      <c r="N164" s="88" t="s">
        <v>119</v>
      </c>
      <c r="O164" s="88" t="s">
        <v>58</v>
      </c>
      <c r="P164" s="101">
        <v>1.00000000011642</v>
      </c>
      <c r="Q164" s="108" t="b">
        <v>0</v>
      </c>
      <c r="R164" s="101">
        <v>1.00000000011642</v>
      </c>
      <c r="S164" s="99">
        <v>44322.9915046296</v>
      </c>
      <c r="T164" s="89"/>
    </row>
    <row r="165" s="86" customFormat="1" ht="13.5" customHeight="1" spans="1:20">
      <c r="A165" s="88" t="s">
        <v>59</v>
      </c>
      <c r="B165" s="88" t="s">
        <v>19</v>
      </c>
      <c r="C165" s="87" t="s">
        <v>557</v>
      </c>
      <c r="D165" s="88" t="s">
        <v>12</v>
      </c>
      <c r="E165" s="88"/>
      <c r="F165" s="89">
        <v>24</v>
      </c>
      <c r="G165" s="87" t="s">
        <v>558</v>
      </c>
      <c r="H165" s="91">
        <v>44321.4272222222</v>
      </c>
      <c r="I165" s="91">
        <v>44321.4604166667</v>
      </c>
      <c r="J165" s="99">
        <v>44321.4986111111</v>
      </c>
      <c r="K165" s="87"/>
      <c r="L165" s="100" t="s">
        <v>559</v>
      </c>
      <c r="M165" s="88" t="s">
        <v>56</v>
      </c>
      <c r="N165" s="88" t="s">
        <v>119</v>
      </c>
      <c r="O165" s="88" t="s">
        <v>58</v>
      </c>
      <c r="P165" s="101">
        <v>0.916666666686069</v>
      </c>
      <c r="Q165" s="108" t="b">
        <v>0</v>
      </c>
      <c r="R165" s="101">
        <v>0.916666666686069</v>
      </c>
      <c r="S165" s="99">
        <v>44323.9827546296</v>
      </c>
      <c r="T165" s="89"/>
    </row>
    <row r="166" s="86" customFormat="1" ht="13.5" customHeight="1" spans="1:20">
      <c r="A166" s="88" t="s">
        <v>59</v>
      </c>
      <c r="B166" s="88" t="s">
        <v>20</v>
      </c>
      <c r="C166" s="87" t="s">
        <v>560</v>
      </c>
      <c r="D166" s="88" t="s">
        <v>11</v>
      </c>
      <c r="E166" s="88"/>
      <c r="F166" s="89">
        <v>21</v>
      </c>
      <c r="G166" s="87" t="s">
        <v>561</v>
      </c>
      <c r="H166" s="91">
        <v>44321.4305671296</v>
      </c>
      <c r="I166" s="91">
        <v>44321.4659722222</v>
      </c>
      <c r="J166" s="99">
        <v>44321.5736111111</v>
      </c>
      <c r="K166" s="87"/>
      <c r="L166" s="100" t="s">
        <v>562</v>
      </c>
      <c r="M166" s="88" t="s">
        <v>69</v>
      </c>
      <c r="N166" s="88" t="s">
        <v>57</v>
      </c>
      <c r="O166" s="88" t="s">
        <v>58</v>
      </c>
      <c r="P166" s="101">
        <v>2.58333333337214</v>
      </c>
      <c r="Q166" s="108" t="b">
        <v>0</v>
      </c>
      <c r="R166" s="101">
        <v>2.58333333337214</v>
      </c>
      <c r="S166" s="99">
        <v>44322.9915046296</v>
      </c>
      <c r="T166" s="89"/>
    </row>
    <row r="167" s="86" customFormat="1" ht="13.5" customHeight="1" spans="1:20">
      <c r="A167" s="88" t="s">
        <v>59</v>
      </c>
      <c r="B167" s="88" t="s">
        <v>19</v>
      </c>
      <c r="C167" s="87" t="s">
        <v>563</v>
      </c>
      <c r="D167" s="88" t="s">
        <v>11</v>
      </c>
      <c r="E167" s="88"/>
      <c r="F167" s="89">
        <v>12</v>
      </c>
      <c r="G167" s="87" t="s">
        <v>564</v>
      </c>
      <c r="H167" s="91">
        <v>44321.4316898148</v>
      </c>
      <c r="I167" s="91">
        <v>44321.46875</v>
      </c>
      <c r="J167" s="99">
        <v>44321.8159722222</v>
      </c>
      <c r="K167" s="87"/>
      <c r="L167" s="100" t="s">
        <v>565</v>
      </c>
      <c r="M167" s="88" t="s">
        <v>56</v>
      </c>
      <c r="N167" s="88" t="s">
        <v>57</v>
      </c>
      <c r="O167" s="88" t="s">
        <v>58</v>
      </c>
      <c r="P167" s="101">
        <v>8.33333333325572</v>
      </c>
      <c r="Q167" s="108" t="b">
        <v>0</v>
      </c>
      <c r="R167" s="101">
        <v>8.33333333325572</v>
      </c>
      <c r="S167" s="99">
        <v>44322.9915046296</v>
      </c>
      <c r="T167" s="89"/>
    </row>
    <row r="168" s="86" customFormat="1" ht="13.5" customHeight="1" spans="1:20">
      <c r="A168" s="88" t="s">
        <v>59</v>
      </c>
      <c r="B168" s="88" t="s">
        <v>20</v>
      </c>
      <c r="C168" s="87" t="s">
        <v>566</v>
      </c>
      <c r="D168" s="88" t="s">
        <v>11</v>
      </c>
      <c r="E168" s="88"/>
      <c r="F168" s="89">
        <v>41</v>
      </c>
      <c r="G168" s="87" t="s">
        <v>567</v>
      </c>
      <c r="H168" s="91">
        <v>44321.4483680556</v>
      </c>
      <c r="I168" s="91">
        <v>44321.4708101852</v>
      </c>
      <c r="J168" s="99">
        <v>44321.7736111111</v>
      </c>
      <c r="K168" s="87"/>
      <c r="L168" s="100" t="s">
        <v>568</v>
      </c>
      <c r="M168" s="88" t="s">
        <v>288</v>
      </c>
      <c r="N168" s="88" t="s">
        <v>119</v>
      </c>
      <c r="O168" s="88" t="s">
        <v>104</v>
      </c>
      <c r="P168" s="101">
        <v>7.26722222211538</v>
      </c>
      <c r="Q168" s="108" t="b">
        <v>0</v>
      </c>
      <c r="R168" s="101">
        <v>7.26722222211538</v>
      </c>
      <c r="S168" s="99">
        <v>44323.9942013889</v>
      </c>
      <c r="T168" s="89"/>
    </row>
    <row r="169" s="86" customFormat="1" ht="13.5" customHeight="1" spans="1:20">
      <c r="A169" s="88" t="s">
        <v>52</v>
      </c>
      <c r="B169" s="88" t="s">
        <v>22</v>
      </c>
      <c r="C169" s="87" t="s">
        <v>569</v>
      </c>
      <c r="D169" s="88" t="s">
        <v>12</v>
      </c>
      <c r="E169" s="88"/>
      <c r="F169" s="89">
        <v>101</v>
      </c>
      <c r="G169" s="87" t="s">
        <v>570</v>
      </c>
      <c r="H169" s="91">
        <v>44321.4689236111</v>
      </c>
      <c r="I169" s="91">
        <v>44321.5041666667</v>
      </c>
      <c r="J169" s="99">
        <v>44321.8083333333</v>
      </c>
      <c r="K169" s="87"/>
      <c r="L169" s="100" t="s">
        <v>571</v>
      </c>
      <c r="M169" s="88"/>
      <c r="N169" s="88"/>
      <c r="O169" s="88"/>
      <c r="P169" s="101" t="b">
        <v>0</v>
      </c>
      <c r="Q169" s="108">
        <v>7.30000000004657</v>
      </c>
      <c r="R169" s="101">
        <v>7.30000000004657</v>
      </c>
      <c r="S169" s="99">
        <v>44323.9931134259</v>
      </c>
      <c r="T169" s="111"/>
    </row>
    <row r="170" s="87" customFormat="1" ht="13.5" customHeight="1" spans="1:20">
      <c r="A170" s="95" t="s">
        <v>59</v>
      </c>
      <c r="B170" s="88" t="s">
        <v>19</v>
      </c>
      <c r="C170" s="93" t="s">
        <v>572</v>
      </c>
      <c r="D170" s="95" t="s">
        <v>12</v>
      </c>
      <c r="E170" s="88"/>
      <c r="F170" s="89">
        <v>11</v>
      </c>
      <c r="G170" s="87" t="s">
        <v>573</v>
      </c>
      <c r="H170" s="91">
        <v>44321.4380092593</v>
      </c>
      <c r="I170" s="91">
        <v>44321.5347222222</v>
      </c>
      <c r="J170" s="103">
        <v>44321.5590277778</v>
      </c>
      <c r="K170" s="96"/>
      <c r="L170" s="106" t="s">
        <v>574</v>
      </c>
      <c r="M170" s="88" t="s">
        <v>56</v>
      </c>
      <c r="N170" s="88" t="s">
        <v>251</v>
      </c>
      <c r="O170" s="88" t="s">
        <v>58</v>
      </c>
      <c r="P170" s="104">
        <v>0.583333333488554</v>
      </c>
      <c r="Q170" s="110" t="b">
        <v>0</v>
      </c>
      <c r="R170" s="104">
        <v>0.583333333488554</v>
      </c>
      <c r="S170" s="103">
        <v>44323.9931134259</v>
      </c>
      <c r="T170" s="89"/>
    </row>
    <row r="171" s="87" customFormat="1" ht="13.5" customHeight="1" spans="1:20">
      <c r="A171" s="88" t="s">
        <v>59</v>
      </c>
      <c r="B171" s="88" t="s">
        <v>20</v>
      </c>
      <c r="C171" s="87" t="s">
        <v>575</v>
      </c>
      <c r="D171" s="88" t="s">
        <v>12</v>
      </c>
      <c r="E171" s="88"/>
      <c r="F171" s="89">
        <v>19</v>
      </c>
      <c r="G171" s="87" t="s">
        <v>576</v>
      </c>
      <c r="H171" s="91">
        <v>44321.5368055556</v>
      </c>
      <c r="I171" s="91">
        <v>44321.5520833333</v>
      </c>
      <c r="J171" s="103">
        <v>44321.7652777778</v>
      </c>
      <c r="K171" s="96"/>
      <c r="L171" s="106" t="s">
        <v>577</v>
      </c>
      <c r="M171" s="88" t="s">
        <v>56</v>
      </c>
      <c r="N171" s="88" t="s">
        <v>90</v>
      </c>
      <c r="O171" s="88" t="s">
        <v>82</v>
      </c>
      <c r="P171" s="104">
        <v>5.1166666665813</v>
      </c>
      <c r="Q171" s="110" t="b">
        <v>0</v>
      </c>
      <c r="R171" s="104">
        <v>5.1166666665813</v>
      </c>
      <c r="S171" s="103">
        <v>44323.9931134259</v>
      </c>
      <c r="T171" s="89"/>
    </row>
    <row r="172" s="87" customFormat="1" ht="13.5" customHeight="1" spans="1:20">
      <c r="A172" s="88" t="s">
        <v>59</v>
      </c>
      <c r="B172" s="88" t="s">
        <v>20</v>
      </c>
      <c r="C172" s="93" t="s">
        <v>578</v>
      </c>
      <c r="D172" s="88" t="s">
        <v>11</v>
      </c>
      <c r="E172" s="88">
        <v>5</v>
      </c>
      <c r="F172" s="89">
        <v>41</v>
      </c>
      <c r="G172" s="87" t="s">
        <v>579</v>
      </c>
      <c r="H172" s="91">
        <v>44321.5410300926</v>
      </c>
      <c r="I172" s="91">
        <v>44321.5784722222</v>
      </c>
      <c r="J172" s="103">
        <v>44321.7694444444</v>
      </c>
      <c r="K172" s="96"/>
      <c r="L172" s="106" t="s">
        <v>580</v>
      </c>
      <c r="M172" s="88" t="s">
        <v>63</v>
      </c>
      <c r="N172" s="88" t="s">
        <v>119</v>
      </c>
      <c r="O172" s="88" t="s">
        <v>163</v>
      </c>
      <c r="P172" s="104">
        <v>4.58333333325572</v>
      </c>
      <c r="Q172" s="110" t="b">
        <v>0</v>
      </c>
      <c r="R172" s="104">
        <v>4.58333333325572</v>
      </c>
      <c r="S172" s="103">
        <v>44322.9931134259</v>
      </c>
      <c r="T172" s="89"/>
    </row>
    <row r="173" s="87" customFormat="1" ht="13.5" customHeight="1" spans="1:20">
      <c r="A173" s="88" t="s">
        <v>59</v>
      </c>
      <c r="B173" s="88" t="s">
        <v>20</v>
      </c>
      <c r="C173" s="87" t="s">
        <v>581</v>
      </c>
      <c r="D173" s="88" t="s">
        <v>12</v>
      </c>
      <c r="E173" s="88"/>
      <c r="F173" s="89">
        <v>17</v>
      </c>
      <c r="G173" s="87" t="s">
        <v>582</v>
      </c>
      <c r="H173" s="91">
        <v>44321.5597222222</v>
      </c>
      <c r="I173" s="91">
        <v>44321.58125</v>
      </c>
      <c r="J173" s="103">
        <v>44321.7247453704</v>
      </c>
      <c r="K173" s="96"/>
      <c r="L173" s="106" t="s">
        <v>583</v>
      </c>
      <c r="M173" s="88" t="s">
        <v>56</v>
      </c>
      <c r="N173" s="88" t="s">
        <v>86</v>
      </c>
      <c r="O173" s="88" t="s">
        <v>58</v>
      </c>
      <c r="P173" s="104">
        <v>3.44388888875255</v>
      </c>
      <c r="Q173" s="110" t="b">
        <v>0</v>
      </c>
      <c r="R173" s="104">
        <v>3.44388888875255</v>
      </c>
      <c r="S173" s="103">
        <v>44323.9931134259</v>
      </c>
      <c r="T173" s="89"/>
    </row>
    <row r="174" s="87" customFormat="1" ht="13.5" customHeight="1" spans="1:20">
      <c r="A174" s="88" t="s">
        <v>59</v>
      </c>
      <c r="B174" s="88" t="s">
        <v>20</v>
      </c>
      <c r="C174" s="93" t="s">
        <v>584</v>
      </c>
      <c r="D174" s="88" t="s">
        <v>12</v>
      </c>
      <c r="E174" s="88"/>
      <c r="F174" s="89">
        <v>35</v>
      </c>
      <c r="G174" s="87" t="s">
        <v>585</v>
      </c>
      <c r="H174" s="91">
        <v>44321.5772106481</v>
      </c>
      <c r="I174" s="91">
        <v>44321.5930555556</v>
      </c>
      <c r="J174" s="103">
        <v>44321.8041666667</v>
      </c>
      <c r="K174" s="96"/>
      <c r="L174" s="106" t="s">
        <v>586</v>
      </c>
      <c r="M174" s="88" t="s">
        <v>56</v>
      </c>
      <c r="N174" s="88" t="s">
        <v>100</v>
      </c>
      <c r="O174" s="88" t="s">
        <v>82</v>
      </c>
      <c r="P174" s="104">
        <v>5.06666666676756</v>
      </c>
      <c r="Q174" s="110" t="b">
        <v>0</v>
      </c>
      <c r="R174" s="104">
        <v>5.06666666676756</v>
      </c>
      <c r="S174" s="103">
        <v>44323.9931134259</v>
      </c>
      <c r="T174" s="89"/>
    </row>
    <row r="175" s="87" customFormat="1" ht="13.5" customHeight="1" spans="1:20">
      <c r="A175" s="88" t="s">
        <v>52</v>
      </c>
      <c r="B175" s="88" t="s">
        <v>17</v>
      </c>
      <c r="C175" s="87" t="s">
        <v>587</v>
      </c>
      <c r="D175" s="88" t="s">
        <v>12</v>
      </c>
      <c r="E175" s="88"/>
      <c r="F175" s="89">
        <v>62</v>
      </c>
      <c r="G175" s="87" t="s">
        <v>588</v>
      </c>
      <c r="H175" s="91">
        <v>44321.5986111111</v>
      </c>
      <c r="I175" s="91">
        <v>44321.6083333333</v>
      </c>
      <c r="J175" s="103">
        <v>44321.7222222222</v>
      </c>
      <c r="K175" s="96"/>
      <c r="L175" s="106" t="s">
        <v>589</v>
      </c>
      <c r="M175" s="88" t="s">
        <v>69</v>
      </c>
      <c r="N175" s="88" t="s">
        <v>86</v>
      </c>
      <c r="O175" s="88" t="s">
        <v>70</v>
      </c>
      <c r="P175" s="104" t="b">
        <v>0</v>
      </c>
      <c r="Q175" s="110">
        <v>2.73333333333721</v>
      </c>
      <c r="R175" s="104">
        <v>2.73333333333721</v>
      </c>
      <c r="S175" s="103">
        <v>44323.9931134259</v>
      </c>
      <c r="T175" s="89"/>
    </row>
    <row r="176" s="87" customFormat="1" ht="13.5" customHeight="1" spans="1:20">
      <c r="A176" s="88" t="s">
        <v>59</v>
      </c>
      <c r="B176" s="88" t="s">
        <v>20</v>
      </c>
      <c r="C176" s="87" t="s">
        <v>590</v>
      </c>
      <c r="D176" s="88" t="s">
        <v>11</v>
      </c>
      <c r="E176" s="88"/>
      <c r="F176" s="89">
        <v>4</v>
      </c>
      <c r="G176" s="87" t="s">
        <v>591</v>
      </c>
      <c r="H176" s="91">
        <v>44321.6551736111</v>
      </c>
      <c r="I176" s="91">
        <v>44321.6715277778</v>
      </c>
      <c r="J176" s="103">
        <v>44321.7611111111</v>
      </c>
      <c r="K176" s="96"/>
      <c r="L176" s="106" t="s">
        <v>592</v>
      </c>
      <c r="M176" s="88" t="s">
        <v>56</v>
      </c>
      <c r="N176" s="88" t="s">
        <v>57</v>
      </c>
      <c r="O176" s="88" t="s">
        <v>58</v>
      </c>
      <c r="P176" s="104">
        <v>2.15000000002328</v>
      </c>
      <c r="Q176" s="110" t="b">
        <v>0</v>
      </c>
      <c r="R176" s="104">
        <v>2.15000000002328</v>
      </c>
      <c r="S176" s="103">
        <v>44322.9931134259</v>
      </c>
      <c r="T176" s="89"/>
    </row>
    <row r="177" s="87" customFormat="1" ht="13.5" customHeight="1" spans="1:20">
      <c r="A177" s="88" t="s">
        <v>59</v>
      </c>
      <c r="B177" s="88" t="s">
        <v>19</v>
      </c>
      <c r="C177" s="87" t="s">
        <v>593</v>
      </c>
      <c r="D177" s="88" t="s">
        <v>12</v>
      </c>
      <c r="E177" s="88"/>
      <c r="F177" s="89">
        <v>49</v>
      </c>
      <c r="G177" s="87" t="s">
        <v>594</v>
      </c>
      <c r="H177" s="91">
        <v>44321.7004976852</v>
      </c>
      <c r="I177" s="91">
        <v>44321.7173611111</v>
      </c>
      <c r="J177" s="103">
        <v>44321.7295138889</v>
      </c>
      <c r="K177" s="96"/>
      <c r="L177" s="106" t="s">
        <v>595</v>
      </c>
      <c r="M177" s="88" t="s">
        <v>69</v>
      </c>
      <c r="N177" s="88" t="s">
        <v>86</v>
      </c>
      <c r="O177" s="88" t="s">
        <v>111</v>
      </c>
      <c r="P177" s="104">
        <v>0.291666666569654</v>
      </c>
      <c r="Q177" s="110" t="b">
        <v>0</v>
      </c>
      <c r="R177" s="104">
        <v>0.291666666569654</v>
      </c>
      <c r="S177" s="99">
        <v>44323.9877430556</v>
      </c>
      <c r="T177" s="89"/>
    </row>
    <row r="178" s="87" customFormat="1" ht="13.5" customHeight="1" spans="1:20">
      <c r="A178" s="88" t="s">
        <v>59</v>
      </c>
      <c r="B178" s="88" t="s">
        <v>20</v>
      </c>
      <c r="C178" s="87" t="s">
        <v>596</v>
      </c>
      <c r="D178" s="88" t="s">
        <v>12</v>
      </c>
      <c r="E178" s="88"/>
      <c r="F178" s="89">
        <v>38</v>
      </c>
      <c r="G178" s="87" t="s">
        <v>597</v>
      </c>
      <c r="H178" s="91">
        <v>44321.7299537037</v>
      </c>
      <c r="I178" s="91">
        <v>44321.7451388889</v>
      </c>
      <c r="J178" s="103">
        <v>44321.7944444444</v>
      </c>
      <c r="K178" s="96"/>
      <c r="L178" s="106" t="s">
        <v>598</v>
      </c>
      <c r="M178" s="88" t="s">
        <v>63</v>
      </c>
      <c r="N178" s="88" t="s">
        <v>100</v>
      </c>
      <c r="O178" s="88" t="s">
        <v>163</v>
      </c>
      <c r="P178" s="104">
        <v>1.18333333334886</v>
      </c>
      <c r="Q178" s="110" t="b">
        <v>0</v>
      </c>
      <c r="R178" s="104">
        <v>1.18333333334886</v>
      </c>
      <c r="S178" s="99">
        <v>44323.9877430556</v>
      </c>
      <c r="T178" s="89"/>
    </row>
    <row r="179" s="86" customFormat="1" ht="13.5" customHeight="1" spans="1:20">
      <c r="A179" s="88" t="s">
        <v>52</v>
      </c>
      <c r="B179" s="88" t="s">
        <v>16</v>
      </c>
      <c r="C179" s="87" t="s">
        <v>599</v>
      </c>
      <c r="D179" s="88" t="s">
        <v>11</v>
      </c>
      <c r="E179" s="88"/>
      <c r="F179" s="89">
        <v>14</v>
      </c>
      <c r="G179" s="90" t="s">
        <v>600</v>
      </c>
      <c r="H179" s="91">
        <v>44294.3902777778</v>
      </c>
      <c r="I179" s="91">
        <v>44294.6041666667</v>
      </c>
      <c r="J179" s="99">
        <v>44322.4391782407</v>
      </c>
      <c r="K179" s="89"/>
      <c r="L179" s="100" t="s">
        <v>601</v>
      </c>
      <c r="M179" s="88" t="s">
        <v>69</v>
      </c>
      <c r="N179" s="88" t="s">
        <v>86</v>
      </c>
      <c r="O179" s="88" t="s">
        <v>58</v>
      </c>
      <c r="P179" s="101" t="b">
        <v>0</v>
      </c>
      <c r="Q179" s="108">
        <v>668.040277775901</v>
      </c>
      <c r="R179" s="101">
        <v>668.040277775901</v>
      </c>
      <c r="S179" s="109">
        <v>44322.9711689815</v>
      </c>
      <c r="T179" s="89"/>
    </row>
    <row r="180" s="86" customFormat="1" ht="13.5" customHeight="1" spans="1:20">
      <c r="A180" s="88" t="s">
        <v>52</v>
      </c>
      <c r="B180" s="88" t="s">
        <v>17</v>
      </c>
      <c r="C180" s="87" t="s">
        <v>602</v>
      </c>
      <c r="D180" s="88" t="s">
        <v>12</v>
      </c>
      <c r="E180" s="88"/>
      <c r="F180" s="89">
        <v>7</v>
      </c>
      <c r="G180" s="90" t="s">
        <v>603</v>
      </c>
      <c r="H180" s="91">
        <v>44318.4694444444</v>
      </c>
      <c r="I180" s="91">
        <v>44318.4847222222</v>
      </c>
      <c r="J180" s="99">
        <v>44322.5423611111</v>
      </c>
      <c r="K180" s="87"/>
      <c r="L180" s="100" t="s">
        <v>604</v>
      </c>
      <c r="M180" s="88" t="s">
        <v>56</v>
      </c>
      <c r="N180" s="88" t="s">
        <v>86</v>
      </c>
      <c r="O180" s="88" t="s">
        <v>163</v>
      </c>
      <c r="P180" s="101" t="b">
        <v>0</v>
      </c>
      <c r="Q180" s="108">
        <v>97.3833333334769</v>
      </c>
      <c r="R180" s="101">
        <v>97.3833333334769</v>
      </c>
      <c r="S180" s="89"/>
      <c r="T180" s="89"/>
    </row>
    <row r="181" s="86" customFormat="1" ht="13.5" customHeight="1" spans="1:20">
      <c r="A181" s="88" t="s">
        <v>52</v>
      </c>
      <c r="B181" s="88" t="s">
        <v>17</v>
      </c>
      <c r="C181" s="87" t="s">
        <v>605</v>
      </c>
      <c r="D181" s="88" t="s">
        <v>12</v>
      </c>
      <c r="E181" s="88">
        <v>7</v>
      </c>
      <c r="F181" s="89">
        <v>156</v>
      </c>
      <c r="G181" s="87" t="s">
        <v>606</v>
      </c>
      <c r="H181" s="91">
        <v>44319.6284722222</v>
      </c>
      <c r="I181" s="91">
        <v>44319.6493055556</v>
      </c>
      <c r="J181" s="99">
        <v>44322.5022222222</v>
      </c>
      <c r="K181" s="87"/>
      <c r="L181" s="100" t="s">
        <v>607</v>
      </c>
      <c r="M181" s="88" t="s">
        <v>69</v>
      </c>
      <c r="N181" s="88" t="s">
        <v>86</v>
      </c>
      <c r="O181" s="88" t="s">
        <v>70</v>
      </c>
      <c r="P181" s="101" t="b">
        <v>0</v>
      </c>
      <c r="Q181" s="108">
        <v>68.4699999985169</v>
      </c>
      <c r="R181" s="101">
        <v>68.4699999985169</v>
      </c>
      <c r="S181" s="99">
        <v>44323.993125</v>
      </c>
      <c r="T181" s="89"/>
    </row>
    <row r="182" s="86" customFormat="1" ht="13.5" customHeight="1" spans="1:20">
      <c r="A182" s="88" t="s">
        <v>52</v>
      </c>
      <c r="B182" s="88" t="s">
        <v>18</v>
      </c>
      <c r="C182" s="87" t="s">
        <v>608</v>
      </c>
      <c r="D182" s="88" t="s">
        <v>12</v>
      </c>
      <c r="E182" s="88">
        <v>3</v>
      </c>
      <c r="F182" s="89">
        <v>59</v>
      </c>
      <c r="G182" s="87" t="s">
        <v>609</v>
      </c>
      <c r="H182" s="91">
        <v>44319.7395833333</v>
      </c>
      <c r="I182" s="91">
        <v>44319.7597222222</v>
      </c>
      <c r="J182" s="99">
        <v>44322.6569444444</v>
      </c>
      <c r="K182" s="87"/>
      <c r="L182" s="102" t="s">
        <v>610</v>
      </c>
      <c r="M182" s="88" t="s">
        <v>69</v>
      </c>
      <c r="N182" s="88" t="s">
        <v>86</v>
      </c>
      <c r="O182" s="88" t="s">
        <v>70</v>
      </c>
      <c r="P182" s="101" t="b">
        <v>0</v>
      </c>
      <c r="Q182" s="108">
        <v>69.5333333328017</v>
      </c>
      <c r="R182" s="101">
        <v>69.5333333328017</v>
      </c>
      <c r="S182" s="99">
        <v>44323.9647453704</v>
      </c>
      <c r="T182" s="89"/>
    </row>
    <row r="183" s="86" customFormat="1" ht="13.5" customHeight="1" spans="1:20">
      <c r="A183" s="88" t="s">
        <v>52</v>
      </c>
      <c r="B183" s="88" t="s">
        <v>17</v>
      </c>
      <c r="C183" s="87" t="s">
        <v>611</v>
      </c>
      <c r="D183" s="88" t="s">
        <v>12</v>
      </c>
      <c r="E183" s="88">
        <v>1</v>
      </c>
      <c r="F183" s="89">
        <v>50</v>
      </c>
      <c r="G183" s="87" t="s">
        <v>612</v>
      </c>
      <c r="H183" s="91">
        <v>44319.8034722222</v>
      </c>
      <c r="I183" s="91">
        <v>44321.5875</v>
      </c>
      <c r="J183" s="99">
        <v>44322.6576388889</v>
      </c>
      <c r="K183" s="87"/>
      <c r="L183" s="100" t="s">
        <v>613</v>
      </c>
      <c r="M183" s="88" t="s">
        <v>69</v>
      </c>
      <c r="N183" s="88" t="s">
        <v>86</v>
      </c>
      <c r="O183" s="88" t="s">
        <v>70</v>
      </c>
      <c r="P183" s="101" t="b">
        <v>0</v>
      </c>
      <c r="Q183" s="108">
        <v>25.6833333335817</v>
      </c>
      <c r="R183" s="101">
        <v>25.6833333335817</v>
      </c>
      <c r="S183" s="99">
        <v>44323.985162037</v>
      </c>
      <c r="T183" s="89"/>
    </row>
    <row r="184" s="86" customFormat="1" ht="13.5" customHeight="1" spans="1:20">
      <c r="A184" s="88" t="s">
        <v>52</v>
      </c>
      <c r="B184" s="88" t="s">
        <v>22</v>
      </c>
      <c r="C184" s="87" t="s">
        <v>614</v>
      </c>
      <c r="D184" s="88" t="s">
        <v>12</v>
      </c>
      <c r="E184" s="88">
        <v>1</v>
      </c>
      <c r="F184" s="89">
        <v>16</v>
      </c>
      <c r="G184" s="87" t="s">
        <v>615</v>
      </c>
      <c r="H184" s="91">
        <v>44320.4826388889</v>
      </c>
      <c r="I184" s="91">
        <v>44320.4958333333</v>
      </c>
      <c r="J184" s="99">
        <v>44322.66875</v>
      </c>
      <c r="K184" s="87"/>
      <c r="L184" s="102" t="s">
        <v>616</v>
      </c>
      <c r="M184" s="88" t="s">
        <v>69</v>
      </c>
      <c r="N184" s="88" t="s">
        <v>74</v>
      </c>
      <c r="O184" s="88" t="s">
        <v>70</v>
      </c>
      <c r="P184" s="101" t="b">
        <v>0</v>
      </c>
      <c r="Q184" s="108">
        <v>52.15000000078</v>
      </c>
      <c r="R184" s="101">
        <v>52.15000000078</v>
      </c>
      <c r="S184" s="99">
        <v>44322.9715509259</v>
      </c>
      <c r="T184" s="89"/>
    </row>
    <row r="185" s="86" customFormat="1" ht="13.5" customHeight="1" spans="1:20">
      <c r="A185" s="88" t="s">
        <v>59</v>
      </c>
      <c r="B185" s="88" t="s">
        <v>17</v>
      </c>
      <c r="C185" s="87" t="s">
        <v>617</v>
      </c>
      <c r="D185" s="88" t="s">
        <v>12</v>
      </c>
      <c r="E185" s="88">
        <v>2</v>
      </c>
      <c r="F185" s="89">
        <v>42</v>
      </c>
      <c r="G185" s="87" t="s">
        <v>618</v>
      </c>
      <c r="H185" s="91">
        <v>44320.7583564815</v>
      </c>
      <c r="I185" s="91">
        <v>44321.4465277778</v>
      </c>
      <c r="J185" s="99">
        <v>44322.4027777778</v>
      </c>
      <c r="K185" s="87"/>
      <c r="L185" s="100" t="s">
        <v>619</v>
      </c>
      <c r="M185" s="88" t="s">
        <v>56</v>
      </c>
      <c r="N185" s="88" t="s">
        <v>64</v>
      </c>
      <c r="O185" s="88" t="s">
        <v>620</v>
      </c>
      <c r="P185" s="101">
        <v>22.9500000000698</v>
      </c>
      <c r="Q185" s="108" t="b">
        <v>0</v>
      </c>
      <c r="R185" s="101">
        <v>22.9500000000698</v>
      </c>
      <c r="S185" s="99">
        <v>44323.9827546296</v>
      </c>
      <c r="T185" s="89"/>
    </row>
    <row r="186" s="86" customFormat="1" ht="13.5" customHeight="1" spans="1:20">
      <c r="A186" s="88" t="s">
        <v>52</v>
      </c>
      <c r="B186" s="88" t="s">
        <v>16</v>
      </c>
      <c r="C186" s="87" t="s">
        <v>621</v>
      </c>
      <c r="D186" s="88" t="s">
        <v>12</v>
      </c>
      <c r="E186" s="88"/>
      <c r="F186" s="89">
        <v>2</v>
      </c>
      <c r="G186" s="87" t="s">
        <v>622</v>
      </c>
      <c r="H186" s="91">
        <v>44321.7905555556</v>
      </c>
      <c r="I186" s="91">
        <v>44321.8298611111</v>
      </c>
      <c r="J186" s="99">
        <v>44322.7159722222</v>
      </c>
      <c r="K186" s="87"/>
      <c r="L186" s="100" t="s">
        <v>623</v>
      </c>
      <c r="M186" s="88" t="s">
        <v>63</v>
      </c>
      <c r="N186" s="88" t="s">
        <v>64</v>
      </c>
      <c r="O186" s="88" t="s">
        <v>65</v>
      </c>
      <c r="P186" s="101" t="b">
        <v>0</v>
      </c>
      <c r="Q186" s="108">
        <v>21.2666666663135</v>
      </c>
      <c r="R186" s="101">
        <v>21.2666666663135</v>
      </c>
      <c r="S186" s="88"/>
      <c r="T186" s="88"/>
    </row>
    <row r="187" s="86" customFormat="1" ht="13.5" customHeight="1" spans="1:20">
      <c r="A187" s="88" t="s">
        <v>59</v>
      </c>
      <c r="B187" s="88" t="s">
        <v>19</v>
      </c>
      <c r="C187" s="87" t="s">
        <v>624</v>
      </c>
      <c r="D187" s="88" t="s">
        <v>12</v>
      </c>
      <c r="E187" s="88">
        <v>1</v>
      </c>
      <c r="F187" s="89">
        <v>5</v>
      </c>
      <c r="G187" s="87" t="s">
        <v>625</v>
      </c>
      <c r="H187" s="91">
        <v>44320.693587963</v>
      </c>
      <c r="I187" s="91">
        <v>44320.7173611111</v>
      </c>
      <c r="J187" s="99">
        <v>44322.5965277778</v>
      </c>
      <c r="K187" s="87"/>
      <c r="L187" s="100" t="s">
        <v>626</v>
      </c>
      <c r="M187" s="88" t="s">
        <v>69</v>
      </c>
      <c r="N187" s="88" t="s">
        <v>78</v>
      </c>
      <c r="O187" s="88" t="s">
        <v>70</v>
      </c>
      <c r="P187" s="101">
        <v>45.1000000008498</v>
      </c>
      <c r="Q187" s="108" t="b">
        <v>0</v>
      </c>
      <c r="R187" s="101">
        <v>45.1000000008498</v>
      </c>
      <c r="S187" s="99">
        <v>44322.9977083333</v>
      </c>
      <c r="T187" s="89"/>
    </row>
    <row r="188" s="86" customFormat="1" ht="13.5" customHeight="1" spans="1:20">
      <c r="A188" s="88" t="s">
        <v>59</v>
      </c>
      <c r="B188" s="88" t="s">
        <v>19</v>
      </c>
      <c r="C188" s="92" t="s">
        <v>627</v>
      </c>
      <c r="D188" s="88" t="s">
        <v>12</v>
      </c>
      <c r="E188" s="88">
        <v>2</v>
      </c>
      <c r="F188" s="89">
        <v>37</v>
      </c>
      <c r="G188" s="87" t="s">
        <v>628</v>
      </c>
      <c r="H188" s="91">
        <v>44321.0934027778</v>
      </c>
      <c r="I188" s="91">
        <v>44321.3830439815</v>
      </c>
      <c r="J188" s="99">
        <v>44322.4993055556</v>
      </c>
      <c r="K188" s="87"/>
      <c r="L188" s="100" t="s">
        <v>629</v>
      </c>
      <c r="M188" s="88" t="s">
        <v>56</v>
      </c>
      <c r="N188" s="88" t="s">
        <v>64</v>
      </c>
      <c r="O188" s="88" t="s">
        <v>620</v>
      </c>
      <c r="P188" s="101">
        <v>26.7902777783456</v>
      </c>
      <c r="Q188" s="108" t="b">
        <v>0</v>
      </c>
      <c r="R188" s="101">
        <v>26.7902777783456</v>
      </c>
      <c r="S188" s="99">
        <v>44323.9112384259</v>
      </c>
      <c r="T188" s="89"/>
    </row>
    <row r="189" s="86" customFormat="1" ht="13.5" customHeight="1" spans="1:20">
      <c r="A189" s="88" t="s">
        <v>52</v>
      </c>
      <c r="B189" s="88" t="s">
        <v>18</v>
      </c>
      <c r="C189" s="87" t="s">
        <v>630</v>
      </c>
      <c r="D189" s="88" t="s">
        <v>12</v>
      </c>
      <c r="E189" s="88">
        <v>1</v>
      </c>
      <c r="F189" s="89">
        <v>15</v>
      </c>
      <c r="G189" s="87" t="s">
        <v>631</v>
      </c>
      <c r="H189" s="91">
        <v>44319.7314699074</v>
      </c>
      <c r="I189" s="91">
        <v>44320.85625</v>
      </c>
      <c r="J189" s="99">
        <v>44322.6493055556</v>
      </c>
      <c r="K189" s="87"/>
      <c r="L189" s="100" t="s">
        <v>632</v>
      </c>
      <c r="M189" s="88" t="s">
        <v>69</v>
      </c>
      <c r="N189" s="88" t="s">
        <v>90</v>
      </c>
      <c r="O189" s="88" t="s">
        <v>232</v>
      </c>
      <c r="P189" s="101" t="b">
        <v>0</v>
      </c>
      <c r="Q189" s="108">
        <v>43.0333333344315</v>
      </c>
      <c r="R189" s="101">
        <v>43.0333333344315</v>
      </c>
      <c r="S189" s="99">
        <v>44322.965</v>
      </c>
      <c r="T189" s="89"/>
    </row>
    <row r="190" s="86" customFormat="1" ht="13.5" customHeight="1" spans="1:20">
      <c r="A190" s="88" t="s">
        <v>59</v>
      </c>
      <c r="B190" s="88" t="s">
        <v>19</v>
      </c>
      <c r="C190" s="87" t="s">
        <v>633</v>
      </c>
      <c r="D190" s="88" t="s">
        <v>12</v>
      </c>
      <c r="E190" s="88"/>
      <c r="F190" s="89">
        <v>9</v>
      </c>
      <c r="G190" s="87" t="s">
        <v>634</v>
      </c>
      <c r="H190" s="91">
        <v>44321.6866666667</v>
      </c>
      <c r="I190" s="91">
        <v>44321.7</v>
      </c>
      <c r="J190" s="99">
        <v>44322.4972222222</v>
      </c>
      <c r="K190" s="87"/>
      <c r="L190" s="100" t="s">
        <v>635</v>
      </c>
      <c r="M190" s="88" t="s">
        <v>56</v>
      </c>
      <c r="N190" s="88" t="s">
        <v>64</v>
      </c>
      <c r="O190" s="88" t="s">
        <v>58</v>
      </c>
      <c r="P190" s="101">
        <v>19.1333333328366</v>
      </c>
      <c r="Q190" s="108" t="b">
        <v>0</v>
      </c>
      <c r="R190" s="101">
        <v>19.1333333328366</v>
      </c>
      <c r="S190" s="99">
        <v>44323.9877430556</v>
      </c>
      <c r="T190" s="88"/>
    </row>
    <row r="191" s="86" customFormat="1" ht="13.5" customHeight="1" spans="1:20">
      <c r="A191" s="88" t="s">
        <v>59</v>
      </c>
      <c r="B191" s="88" t="s">
        <v>19</v>
      </c>
      <c r="C191" s="87" t="s">
        <v>636</v>
      </c>
      <c r="D191" s="88" t="s">
        <v>11</v>
      </c>
      <c r="E191" s="88">
        <v>3</v>
      </c>
      <c r="F191" s="89">
        <v>26</v>
      </c>
      <c r="G191" s="90" t="s">
        <v>637</v>
      </c>
      <c r="H191" s="91">
        <v>44321.6756944444</v>
      </c>
      <c r="I191" s="91">
        <v>44321.7729166667</v>
      </c>
      <c r="J191" s="99">
        <v>44322.70625</v>
      </c>
      <c r="K191" s="87"/>
      <c r="L191" s="100" t="s">
        <v>638</v>
      </c>
      <c r="M191" s="88" t="s">
        <v>56</v>
      </c>
      <c r="N191" s="88" t="s">
        <v>64</v>
      </c>
      <c r="O191" s="88" t="s">
        <v>620</v>
      </c>
      <c r="P191" s="101">
        <v>22.3999999993248</v>
      </c>
      <c r="Q191" s="108" t="b">
        <v>0</v>
      </c>
      <c r="R191" s="101">
        <v>22.3999999993248</v>
      </c>
      <c r="S191" s="99">
        <v>44322.9683680556</v>
      </c>
      <c r="T191" s="88"/>
    </row>
    <row r="192" s="86" customFormat="1" ht="13.5" customHeight="1" spans="1:20">
      <c r="A192" s="88" t="s">
        <v>59</v>
      </c>
      <c r="B192" s="88" t="s">
        <v>19</v>
      </c>
      <c r="C192" s="93" t="s">
        <v>639</v>
      </c>
      <c r="D192" s="88" t="s">
        <v>12</v>
      </c>
      <c r="E192" s="88"/>
      <c r="F192" s="89">
        <v>3</v>
      </c>
      <c r="G192" s="87" t="s">
        <v>640</v>
      </c>
      <c r="H192" s="91">
        <v>44321.0490046296</v>
      </c>
      <c r="I192" s="91">
        <v>44321.7888888889</v>
      </c>
      <c r="J192" s="99">
        <v>44322.6409722222</v>
      </c>
      <c r="K192" s="87"/>
      <c r="L192" s="100" t="s">
        <v>641</v>
      </c>
      <c r="M192" s="88" t="s">
        <v>56</v>
      </c>
      <c r="N192" s="88" t="s">
        <v>94</v>
      </c>
      <c r="O192" s="88" t="s">
        <v>620</v>
      </c>
      <c r="P192" s="101">
        <v>20.4499999992549</v>
      </c>
      <c r="Q192" s="108" t="b">
        <v>0</v>
      </c>
      <c r="R192" s="101">
        <v>20.4499999992549</v>
      </c>
      <c r="S192" s="88"/>
      <c r="T192" s="88"/>
    </row>
    <row r="193" s="86" customFormat="1" ht="13.5" customHeight="1" spans="1:20">
      <c r="A193" s="88" t="s">
        <v>59</v>
      </c>
      <c r="B193" s="88" t="s">
        <v>18</v>
      </c>
      <c r="C193" s="87" t="s">
        <v>642</v>
      </c>
      <c r="D193" s="88" t="s">
        <v>11</v>
      </c>
      <c r="E193" s="88"/>
      <c r="F193" s="89">
        <v>2</v>
      </c>
      <c r="G193" s="87" t="s">
        <v>643</v>
      </c>
      <c r="H193" s="94">
        <v>44320.4787037037</v>
      </c>
      <c r="I193" s="91">
        <v>44320.5277777778</v>
      </c>
      <c r="J193" s="99">
        <v>44322.7604166667</v>
      </c>
      <c r="K193" s="87"/>
      <c r="L193" s="100" t="s">
        <v>644</v>
      </c>
      <c r="M193" s="88" t="s">
        <v>69</v>
      </c>
      <c r="N193" s="88" t="s">
        <v>57</v>
      </c>
      <c r="O193" s="88" t="s">
        <v>70</v>
      </c>
      <c r="P193" s="101">
        <v>53.5833333326736</v>
      </c>
      <c r="Q193" s="108" t="b">
        <v>0</v>
      </c>
      <c r="R193" s="101">
        <v>53.5833333326736</v>
      </c>
      <c r="S193" s="89"/>
      <c r="T193" s="89"/>
    </row>
    <row r="194" s="86" customFormat="1" ht="13.5" customHeight="1" spans="1:20">
      <c r="A194" s="88" t="s">
        <v>52</v>
      </c>
      <c r="B194" s="88" t="s">
        <v>16</v>
      </c>
      <c r="C194" s="87" t="s">
        <v>645</v>
      </c>
      <c r="D194" s="88" t="s">
        <v>12</v>
      </c>
      <c r="E194" s="88"/>
      <c r="F194" s="89">
        <v>19</v>
      </c>
      <c r="G194" s="87" t="s">
        <v>646</v>
      </c>
      <c r="H194" s="91">
        <v>44320.9250578704</v>
      </c>
      <c r="I194" s="91">
        <v>44321.6895833333</v>
      </c>
      <c r="J194" s="99">
        <v>44322.5868055556</v>
      </c>
      <c r="K194" s="87"/>
      <c r="L194" s="100" t="s">
        <v>647</v>
      </c>
      <c r="M194" s="88" t="s">
        <v>56</v>
      </c>
      <c r="N194" s="88" t="s">
        <v>90</v>
      </c>
      <c r="O194" s="88" t="s">
        <v>58</v>
      </c>
      <c r="P194" s="101" t="b">
        <v>0</v>
      </c>
      <c r="Q194" s="108">
        <v>21.5333333352464</v>
      </c>
      <c r="R194" s="101">
        <v>21.5333333352464</v>
      </c>
      <c r="S194" s="99">
        <v>44323.9132523148</v>
      </c>
      <c r="T194" s="89"/>
    </row>
    <row r="195" s="86" customFormat="1" ht="13.5" customHeight="1" spans="1:20">
      <c r="A195" s="88" t="s">
        <v>59</v>
      </c>
      <c r="B195" s="88" t="s">
        <v>18</v>
      </c>
      <c r="C195" s="93" t="s">
        <v>648</v>
      </c>
      <c r="D195" s="88" t="s">
        <v>12</v>
      </c>
      <c r="E195" s="88"/>
      <c r="F195" s="89">
        <v>10</v>
      </c>
      <c r="G195" s="87" t="s">
        <v>649</v>
      </c>
      <c r="H195" s="91">
        <v>44320.7681134259</v>
      </c>
      <c r="I195" s="91">
        <v>44320.7777777778</v>
      </c>
      <c r="J195" s="99">
        <v>44322.6</v>
      </c>
      <c r="K195" s="87"/>
      <c r="L195" s="100" t="s">
        <v>650</v>
      </c>
      <c r="M195" s="88"/>
      <c r="N195" s="88"/>
      <c r="O195" s="88"/>
      <c r="P195" s="101">
        <v>43.7333333326969</v>
      </c>
      <c r="Q195" s="108" t="b">
        <v>0</v>
      </c>
      <c r="R195" s="101">
        <v>43.7333333326969</v>
      </c>
      <c r="S195" s="99">
        <v>44322.965</v>
      </c>
      <c r="T195" s="89"/>
    </row>
    <row r="196" s="86" customFormat="1" ht="12" customHeight="1" spans="1:20">
      <c r="A196" s="88" t="s">
        <v>52</v>
      </c>
      <c r="B196" s="88" t="s">
        <v>18</v>
      </c>
      <c r="C196" s="87" t="s">
        <v>651</v>
      </c>
      <c r="D196" s="88" t="s">
        <v>12</v>
      </c>
      <c r="E196" s="88"/>
      <c r="F196" s="89">
        <v>19</v>
      </c>
      <c r="G196" s="87" t="s">
        <v>652</v>
      </c>
      <c r="H196" s="91">
        <v>44321.2716550926</v>
      </c>
      <c r="I196" s="91">
        <v>44321.3868055556</v>
      </c>
      <c r="J196" s="99">
        <v>44322.8201388889</v>
      </c>
      <c r="K196" s="87"/>
      <c r="L196" s="100" t="s">
        <v>653</v>
      </c>
      <c r="M196" s="88" t="s">
        <v>69</v>
      </c>
      <c r="N196" s="88" t="s">
        <v>86</v>
      </c>
      <c r="O196" s="88" t="s">
        <v>70</v>
      </c>
      <c r="P196" s="101" t="b">
        <v>0</v>
      </c>
      <c r="Q196" s="108">
        <v>34.3999999989755</v>
      </c>
      <c r="R196" s="101">
        <v>34.3999999989755</v>
      </c>
      <c r="S196" s="99">
        <v>44323.9680787037</v>
      </c>
      <c r="T196" s="89"/>
    </row>
    <row r="197" s="86" customFormat="1" ht="13.5" customHeight="1" spans="1:20">
      <c r="A197" s="95" t="s">
        <v>52</v>
      </c>
      <c r="B197" s="95" t="s">
        <v>18</v>
      </c>
      <c r="C197" s="96" t="s">
        <v>654</v>
      </c>
      <c r="D197" s="95" t="s">
        <v>12</v>
      </c>
      <c r="E197" s="95"/>
      <c r="F197" s="97">
        <v>11</v>
      </c>
      <c r="G197" s="96" t="s">
        <v>655</v>
      </c>
      <c r="H197" s="91">
        <v>44321.2221990741</v>
      </c>
      <c r="I197" s="91">
        <v>44321.3952083333</v>
      </c>
      <c r="J197" s="103">
        <v>44322.8243055556</v>
      </c>
      <c r="K197" s="96"/>
      <c r="L197" s="100" t="s">
        <v>656</v>
      </c>
      <c r="M197" s="88" t="s">
        <v>69</v>
      </c>
      <c r="N197" s="88" t="s">
        <v>86</v>
      </c>
      <c r="O197" s="88" t="s">
        <v>70</v>
      </c>
      <c r="P197" s="104" t="b">
        <v>0</v>
      </c>
      <c r="Q197" s="110">
        <v>34.2983333342127</v>
      </c>
      <c r="R197" s="104">
        <v>34.2983333342127</v>
      </c>
      <c r="S197" s="103">
        <v>44323.9056712963</v>
      </c>
      <c r="T197" s="111"/>
    </row>
    <row r="198" s="87" customFormat="1" ht="13.5" customHeight="1" spans="1:20">
      <c r="A198" s="88" t="s">
        <v>59</v>
      </c>
      <c r="B198" s="88" t="s">
        <v>21</v>
      </c>
      <c r="C198" s="87" t="s">
        <v>461</v>
      </c>
      <c r="D198" s="88" t="s">
        <v>11</v>
      </c>
      <c r="E198" s="88"/>
      <c r="F198" s="89">
        <v>17</v>
      </c>
      <c r="G198" s="90" t="s">
        <v>657</v>
      </c>
      <c r="H198" s="91">
        <v>44320.6604166667</v>
      </c>
      <c r="I198" s="91">
        <v>44320.7048611111</v>
      </c>
      <c r="J198" s="103">
        <v>44322.8305555556</v>
      </c>
      <c r="K198" s="96"/>
      <c r="L198" s="105" t="s">
        <v>658</v>
      </c>
      <c r="M198" s="88" t="s">
        <v>150</v>
      </c>
      <c r="N198" s="88" t="s">
        <v>150</v>
      </c>
      <c r="O198" s="88" t="s">
        <v>150</v>
      </c>
      <c r="P198" s="104">
        <v>51.0166666668956</v>
      </c>
      <c r="Q198" s="110" t="b">
        <v>0</v>
      </c>
      <c r="R198" s="104">
        <v>51.0166666668956</v>
      </c>
      <c r="S198" s="99">
        <v>44323.962962963</v>
      </c>
      <c r="T198" s="89" t="s">
        <v>390</v>
      </c>
    </row>
    <row r="199" s="87" customFormat="1" ht="13.5" customHeight="1" spans="1:20">
      <c r="A199" s="88" t="s">
        <v>52</v>
      </c>
      <c r="B199" s="88" t="s">
        <v>18</v>
      </c>
      <c r="C199" s="87" t="s">
        <v>659</v>
      </c>
      <c r="D199" s="88" t="s">
        <v>12</v>
      </c>
      <c r="E199" s="88"/>
      <c r="F199" s="89">
        <v>61</v>
      </c>
      <c r="G199" s="87" t="s">
        <v>660</v>
      </c>
      <c r="H199" s="91">
        <v>44321.7395833333</v>
      </c>
      <c r="I199" s="91">
        <v>44321.7604166667</v>
      </c>
      <c r="J199" s="103">
        <v>44322.6729166667</v>
      </c>
      <c r="K199" s="96"/>
      <c r="L199" s="106" t="s">
        <v>661</v>
      </c>
      <c r="M199" s="88" t="s">
        <v>69</v>
      </c>
      <c r="N199" s="88" t="s">
        <v>86</v>
      </c>
      <c r="O199" s="88" t="s">
        <v>70</v>
      </c>
      <c r="P199" s="104" t="b">
        <v>0</v>
      </c>
      <c r="Q199" s="110">
        <v>21.8999999999651</v>
      </c>
      <c r="R199" s="104">
        <v>21.8999999999651</v>
      </c>
      <c r="S199" s="99">
        <v>44323.9877430556</v>
      </c>
      <c r="T199" s="89"/>
    </row>
    <row r="200" s="87" customFormat="1" ht="13.5" customHeight="1" spans="1:20">
      <c r="A200" s="88" t="s">
        <v>52</v>
      </c>
      <c r="B200" s="88" t="s">
        <v>18</v>
      </c>
      <c r="C200" s="93" t="s">
        <v>662</v>
      </c>
      <c r="D200" s="88" t="s">
        <v>12</v>
      </c>
      <c r="E200" s="88"/>
      <c r="F200" s="89">
        <v>72</v>
      </c>
      <c r="G200" s="87" t="s">
        <v>663</v>
      </c>
      <c r="H200" s="91">
        <v>44321.7429050926</v>
      </c>
      <c r="I200" s="91">
        <v>44321.7638888889</v>
      </c>
      <c r="J200" s="103">
        <v>44322.74375</v>
      </c>
      <c r="K200" s="96"/>
      <c r="L200" s="106" t="s">
        <v>664</v>
      </c>
      <c r="M200" s="88" t="s">
        <v>69</v>
      </c>
      <c r="N200" s="88" t="s">
        <v>86</v>
      </c>
      <c r="O200" s="88" t="s">
        <v>70</v>
      </c>
      <c r="P200" s="104" t="b">
        <v>0</v>
      </c>
      <c r="Q200" s="110">
        <v>23.5166666664882</v>
      </c>
      <c r="R200" s="104">
        <v>23.5166666664882</v>
      </c>
      <c r="S200" s="99">
        <v>44323.9877430556</v>
      </c>
      <c r="T200" s="89"/>
    </row>
    <row r="201" s="87" customFormat="1" ht="13.5" customHeight="1" spans="1:20">
      <c r="A201" s="88" t="s">
        <v>52</v>
      </c>
      <c r="B201" s="88" t="s">
        <v>20</v>
      </c>
      <c r="C201" s="87" t="s">
        <v>665</v>
      </c>
      <c r="D201" s="88" t="s">
        <v>11</v>
      </c>
      <c r="E201" s="88"/>
      <c r="F201" s="89">
        <v>130</v>
      </c>
      <c r="G201" s="87" t="s">
        <v>666</v>
      </c>
      <c r="H201" s="91">
        <v>44321.7395833333</v>
      </c>
      <c r="I201" s="91">
        <v>44321.7791666667</v>
      </c>
      <c r="J201" s="103">
        <v>44322.4083333333</v>
      </c>
      <c r="K201" s="96"/>
      <c r="L201" s="106" t="s">
        <v>667</v>
      </c>
      <c r="M201" s="88" t="s">
        <v>69</v>
      </c>
      <c r="N201" s="88" t="s">
        <v>78</v>
      </c>
      <c r="O201" s="88" t="s">
        <v>70</v>
      </c>
      <c r="P201" s="104" t="b">
        <v>0</v>
      </c>
      <c r="Q201" s="110">
        <v>15.0999999982305</v>
      </c>
      <c r="R201" s="104">
        <v>15.0999999982305</v>
      </c>
      <c r="S201" s="99">
        <v>44322.9683680556</v>
      </c>
      <c r="T201" s="89"/>
    </row>
    <row r="202" s="87" customFormat="1" ht="13.5" customHeight="1" spans="1:20">
      <c r="A202" s="88" t="s">
        <v>59</v>
      </c>
      <c r="B202" s="88" t="s">
        <v>21</v>
      </c>
      <c r="C202" s="87" t="s">
        <v>668</v>
      </c>
      <c r="D202" s="88" t="s">
        <v>12</v>
      </c>
      <c r="E202" s="88"/>
      <c r="F202" s="89">
        <v>24</v>
      </c>
      <c r="G202" s="87" t="s">
        <v>669</v>
      </c>
      <c r="H202" s="91">
        <v>44321.5111111111</v>
      </c>
      <c r="I202" s="91">
        <v>44321.5326388889</v>
      </c>
      <c r="J202" s="103">
        <v>44322.4354166667</v>
      </c>
      <c r="K202" s="96"/>
      <c r="L202" s="106" t="s">
        <v>670</v>
      </c>
      <c r="M202" s="88" t="s">
        <v>56</v>
      </c>
      <c r="N202" s="88" t="s">
        <v>86</v>
      </c>
      <c r="O202" s="88" t="s">
        <v>620</v>
      </c>
      <c r="P202" s="104">
        <v>21.6666666672681</v>
      </c>
      <c r="Q202" s="110" t="b">
        <v>0</v>
      </c>
      <c r="R202" s="104">
        <v>21.6666666672681</v>
      </c>
      <c r="S202" s="99">
        <v>44323.9931134259</v>
      </c>
      <c r="T202" s="89"/>
    </row>
    <row r="203" s="87" customFormat="1" ht="13.5" customHeight="1" spans="1:20">
      <c r="A203" s="88" t="s">
        <v>59</v>
      </c>
      <c r="B203" s="88" t="s">
        <v>21</v>
      </c>
      <c r="C203" s="87" t="s">
        <v>671</v>
      </c>
      <c r="D203" s="88" t="s">
        <v>11</v>
      </c>
      <c r="E203" s="88"/>
      <c r="F203" s="89">
        <v>30</v>
      </c>
      <c r="G203" s="87" t="s">
        <v>672</v>
      </c>
      <c r="H203" s="91">
        <v>44321.659212963</v>
      </c>
      <c r="I203" s="91">
        <v>44321.6902777778</v>
      </c>
      <c r="J203" s="103">
        <v>44322.6575115741</v>
      </c>
      <c r="K203" s="96"/>
      <c r="L203" s="106" t="s">
        <v>673</v>
      </c>
      <c r="M203" s="88" t="s">
        <v>150</v>
      </c>
      <c r="N203" s="88" t="s">
        <v>150</v>
      </c>
      <c r="O203" s="88" t="s">
        <v>150</v>
      </c>
      <c r="P203" s="104">
        <v>23.2136111111613</v>
      </c>
      <c r="Q203" s="110" t="b">
        <v>0</v>
      </c>
      <c r="R203" s="104">
        <v>23.2136111111613</v>
      </c>
      <c r="S203" s="99">
        <v>44322.9683680556</v>
      </c>
      <c r="T203" s="89"/>
    </row>
    <row r="204" s="87" customFormat="1" ht="13.5" customHeight="1" spans="1:20">
      <c r="A204" s="88" t="s">
        <v>59</v>
      </c>
      <c r="B204" s="88" t="s">
        <v>21</v>
      </c>
      <c r="C204" s="93" t="s">
        <v>674</v>
      </c>
      <c r="D204" s="88" t="s">
        <v>12</v>
      </c>
      <c r="E204" s="98"/>
      <c r="F204" s="89">
        <v>27</v>
      </c>
      <c r="G204" s="87" t="s">
        <v>675</v>
      </c>
      <c r="H204" s="91">
        <v>44321.7801157407</v>
      </c>
      <c r="I204" s="91">
        <v>44321.8236111111</v>
      </c>
      <c r="J204" s="103">
        <v>44322.5041666667</v>
      </c>
      <c r="K204" s="96"/>
      <c r="L204" s="106" t="s">
        <v>676</v>
      </c>
      <c r="M204" s="89" t="s">
        <v>56</v>
      </c>
      <c r="N204" s="98" t="s">
        <v>74</v>
      </c>
      <c r="O204" s="107" t="s">
        <v>58</v>
      </c>
      <c r="P204" s="104">
        <v>16.3333333345363</v>
      </c>
      <c r="Q204" s="110" t="b">
        <v>0</v>
      </c>
      <c r="R204" s="104">
        <v>16.3333333345363</v>
      </c>
      <c r="S204" s="99">
        <v>44322.9683680556</v>
      </c>
      <c r="T204" s="98"/>
    </row>
    <row r="205" s="87" customFormat="1" ht="13.5" customHeight="1" spans="1:20">
      <c r="A205" s="88" t="s">
        <v>59</v>
      </c>
      <c r="B205" s="88" t="s">
        <v>16</v>
      </c>
      <c r="C205" s="87" t="s">
        <v>677</v>
      </c>
      <c r="D205" s="88" t="s">
        <v>11</v>
      </c>
      <c r="E205" s="88"/>
      <c r="F205" s="89">
        <v>23</v>
      </c>
      <c r="G205" s="87" t="s">
        <v>678</v>
      </c>
      <c r="H205" s="91">
        <v>44321.951099537</v>
      </c>
      <c r="I205" s="91">
        <v>44322.3715277778</v>
      </c>
      <c r="J205" s="103">
        <v>44322.4236111111</v>
      </c>
      <c r="L205" s="106" t="s">
        <v>679</v>
      </c>
      <c r="M205" s="88" t="s">
        <v>288</v>
      </c>
      <c r="N205" s="88" t="s">
        <v>64</v>
      </c>
      <c r="O205" s="88" t="s">
        <v>104</v>
      </c>
      <c r="P205" s="104">
        <v>1.24999999918509</v>
      </c>
      <c r="Q205" s="110" t="b">
        <v>0</v>
      </c>
      <c r="R205" s="104">
        <v>1.24999999918509</v>
      </c>
      <c r="S205" s="99">
        <v>44323.9927662037</v>
      </c>
      <c r="T205" s="89"/>
    </row>
    <row r="206" s="87" customFormat="1" ht="13.5" customHeight="1" spans="1:20">
      <c r="A206" s="88" t="s">
        <v>59</v>
      </c>
      <c r="B206" s="88" t="s">
        <v>18</v>
      </c>
      <c r="C206" s="87" t="s">
        <v>680</v>
      </c>
      <c r="D206" s="88" t="s">
        <v>12</v>
      </c>
      <c r="E206" s="88"/>
      <c r="F206" s="89">
        <v>14</v>
      </c>
      <c r="G206" s="87" t="s">
        <v>681</v>
      </c>
      <c r="H206" s="91">
        <v>44322.4166666667</v>
      </c>
      <c r="I206" s="91">
        <v>44322.4284722222</v>
      </c>
      <c r="J206" s="103">
        <v>44322.6902777778</v>
      </c>
      <c r="L206" s="106" t="s">
        <v>682</v>
      </c>
      <c r="M206" s="88" t="s">
        <v>56</v>
      </c>
      <c r="N206" s="88" t="s">
        <v>90</v>
      </c>
      <c r="O206" s="88" t="s">
        <v>620</v>
      </c>
      <c r="P206" s="104">
        <v>6.28333333443152</v>
      </c>
      <c r="Q206" s="110" t="b">
        <v>0</v>
      </c>
      <c r="R206" s="104">
        <v>6.28333333443152</v>
      </c>
      <c r="S206" s="99">
        <v>44324.9622453704</v>
      </c>
      <c r="T206" s="89"/>
    </row>
    <row r="207" s="87" customFormat="1" ht="13.5" customHeight="1" spans="1:20">
      <c r="A207" s="88" t="s">
        <v>59</v>
      </c>
      <c r="B207" s="88" t="s">
        <v>18</v>
      </c>
      <c r="C207" s="87" t="s">
        <v>683</v>
      </c>
      <c r="D207" s="88" t="s">
        <v>12</v>
      </c>
      <c r="E207" s="88"/>
      <c r="F207" s="89">
        <v>24</v>
      </c>
      <c r="G207" s="87" t="s">
        <v>684</v>
      </c>
      <c r="H207" s="91">
        <v>44322.4291666667</v>
      </c>
      <c r="I207" s="91">
        <v>44322.4395833333</v>
      </c>
      <c r="J207" s="103">
        <v>44322.7838194444</v>
      </c>
      <c r="L207" s="106" t="s">
        <v>685</v>
      </c>
      <c r="M207" s="88" t="s">
        <v>447</v>
      </c>
      <c r="N207" s="88" t="s">
        <v>447</v>
      </c>
      <c r="O207" s="88" t="s">
        <v>447</v>
      </c>
      <c r="P207" s="104">
        <v>8.26166666747304</v>
      </c>
      <c r="Q207" s="110" t="b">
        <v>0</v>
      </c>
      <c r="R207" s="104">
        <v>8.26166666747304</v>
      </c>
      <c r="S207" s="99">
        <v>44324.9791666667</v>
      </c>
      <c r="T207" s="89"/>
    </row>
    <row r="208" s="87" customFormat="1" ht="13.5" customHeight="1" spans="1:20">
      <c r="A208" s="88" t="s">
        <v>59</v>
      </c>
      <c r="B208" s="88" t="s">
        <v>20</v>
      </c>
      <c r="C208" s="87" t="s">
        <v>686</v>
      </c>
      <c r="D208" s="88" t="s">
        <v>12</v>
      </c>
      <c r="E208" s="88"/>
      <c r="F208" s="89">
        <v>4</v>
      </c>
      <c r="G208" s="87" t="s">
        <v>687</v>
      </c>
      <c r="H208" s="91">
        <v>44322.4160648148</v>
      </c>
      <c r="I208" s="91">
        <v>44322.4395833333</v>
      </c>
      <c r="J208" s="103">
        <v>44322.54375</v>
      </c>
      <c r="L208" s="106" t="s">
        <v>688</v>
      </c>
      <c r="M208" s="88" t="s">
        <v>56</v>
      </c>
      <c r="N208" s="88" t="s">
        <v>251</v>
      </c>
      <c r="O208" s="88" t="s">
        <v>620</v>
      </c>
      <c r="P208" s="104">
        <v>2.50000000081491</v>
      </c>
      <c r="Q208" s="110" t="b">
        <v>0</v>
      </c>
      <c r="R208" s="104">
        <v>2.50000000081491</v>
      </c>
      <c r="S208" s="99">
        <v>44324.9791666667</v>
      </c>
      <c r="T208" s="89"/>
    </row>
    <row r="209" s="87" customFormat="1" ht="13.5" customHeight="1" spans="1:20">
      <c r="A209" s="88" t="s">
        <v>52</v>
      </c>
      <c r="B209" s="88" t="s">
        <v>19</v>
      </c>
      <c r="C209" s="87" t="s">
        <v>689</v>
      </c>
      <c r="D209" s="88" t="s">
        <v>12</v>
      </c>
      <c r="E209" s="88">
        <v>1</v>
      </c>
      <c r="F209" s="89">
        <v>68</v>
      </c>
      <c r="G209" s="87" t="s">
        <v>690</v>
      </c>
      <c r="H209" s="91">
        <v>44322.45</v>
      </c>
      <c r="I209" s="91">
        <v>44322.4583333333</v>
      </c>
      <c r="J209" s="103">
        <v>44322.5222222222</v>
      </c>
      <c r="L209" s="106" t="s">
        <v>691</v>
      </c>
      <c r="M209" s="88" t="s">
        <v>69</v>
      </c>
      <c r="N209" s="88" t="s">
        <v>251</v>
      </c>
      <c r="O209" s="88" t="s">
        <v>70</v>
      </c>
      <c r="P209" s="104" t="b">
        <v>0</v>
      </c>
      <c r="Q209" s="110">
        <v>1.53333333361661</v>
      </c>
      <c r="R209" s="104">
        <v>1.53333333361661</v>
      </c>
      <c r="S209" s="99">
        <v>44323.9979513889</v>
      </c>
      <c r="T209" s="89"/>
    </row>
    <row r="210" s="87" customFormat="1" ht="13.5" customHeight="1" spans="1:20">
      <c r="A210" s="88" t="s">
        <v>59</v>
      </c>
      <c r="B210" s="88" t="s">
        <v>19</v>
      </c>
      <c r="C210" s="87" t="s">
        <v>692</v>
      </c>
      <c r="D210" s="88" t="s">
        <v>12</v>
      </c>
      <c r="E210" s="88"/>
      <c r="F210" s="89">
        <v>7</v>
      </c>
      <c r="G210" s="87" t="s">
        <v>693</v>
      </c>
      <c r="H210" s="91">
        <v>44322.4513888889</v>
      </c>
      <c r="I210" s="91">
        <v>44322.4618055556</v>
      </c>
      <c r="J210" s="103">
        <v>44322.7926157407</v>
      </c>
      <c r="L210" s="106" t="s">
        <v>150</v>
      </c>
      <c r="M210" s="88" t="s">
        <v>150</v>
      </c>
      <c r="N210" s="88" t="s">
        <v>150</v>
      </c>
      <c r="O210" s="88" t="s">
        <v>150</v>
      </c>
      <c r="P210" s="104">
        <v>7.93944444344379</v>
      </c>
      <c r="Q210" s="110" t="b">
        <v>0</v>
      </c>
      <c r="R210" s="104">
        <v>7.93944444344379</v>
      </c>
      <c r="S210" s="99">
        <v>44324.9791666667</v>
      </c>
      <c r="T210" s="89"/>
    </row>
    <row r="211" s="87" customFormat="1" ht="13.5" customHeight="1" spans="1:20">
      <c r="A211" s="88" t="s">
        <v>52</v>
      </c>
      <c r="B211" s="88" t="s">
        <v>19</v>
      </c>
      <c r="C211" s="87" t="s">
        <v>694</v>
      </c>
      <c r="D211" s="88" t="s">
        <v>12</v>
      </c>
      <c r="E211" s="88"/>
      <c r="F211" s="89">
        <v>53</v>
      </c>
      <c r="G211" s="90" t="s">
        <v>695</v>
      </c>
      <c r="H211" s="91">
        <v>44322.4520833333</v>
      </c>
      <c r="I211" s="91">
        <v>44322.4659722222</v>
      </c>
      <c r="J211" s="103">
        <v>44322.55625</v>
      </c>
      <c r="L211" s="106" t="s">
        <v>696</v>
      </c>
      <c r="M211" s="88" t="s">
        <v>69</v>
      </c>
      <c r="N211" s="88" t="s">
        <v>251</v>
      </c>
      <c r="O211" s="88" t="s">
        <v>70</v>
      </c>
      <c r="P211" s="104" t="b">
        <v>0</v>
      </c>
      <c r="Q211" s="110">
        <v>2.16666666726815</v>
      </c>
      <c r="R211" s="104">
        <v>2.16666666726815</v>
      </c>
      <c r="S211" s="99">
        <v>44323.9645138889</v>
      </c>
      <c r="T211" s="89"/>
    </row>
    <row r="212" s="87" customFormat="1" ht="13.5" customHeight="1" spans="1:20">
      <c r="A212" s="88" t="s">
        <v>59</v>
      </c>
      <c r="B212" s="88" t="s">
        <v>19</v>
      </c>
      <c r="C212" s="87" t="s">
        <v>697</v>
      </c>
      <c r="D212" s="88" t="s">
        <v>11</v>
      </c>
      <c r="E212" s="88"/>
      <c r="F212" s="89">
        <v>27</v>
      </c>
      <c r="G212" s="87" t="s">
        <v>698</v>
      </c>
      <c r="H212" s="91">
        <v>44322.4520833333</v>
      </c>
      <c r="I212" s="91">
        <v>44322.4673611111</v>
      </c>
      <c r="J212" s="103">
        <v>44322.5291666667</v>
      </c>
      <c r="L212" s="106" t="s">
        <v>691</v>
      </c>
      <c r="M212" s="88" t="s">
        <v>69</v>
      </c>
      <c r="N212" s="88" t="s">
        <v>251</v>
      </c>
      <c r="O212" s="88" t="s">
        <v>70</v>
      </c>
      <c r="P212" s="104">
        <v>1.48333333450137</v>
      </c>
      <c r="Q212" s="110" t="b">
        <v>0</v>
      </c>
      <c r="R212" s="104">
        <v>1.48333333450137</v>
      </c>
      <c r="S212" s="99">
        <v>44323.9645138889</v>
      </c>
      <c r="T212" s="89"/>
    </row>
    <row r="213" s="87" customFormat="1" ht="13.5" customHeight="1" spans="1:20">
      <c r="A213" s="88" t="s">
        <v>52</v>
      </c>
      <c r="B213" s="88" t="s">
        <v>17</v>
      </c>
      <c r="C213" s="87" t="s">
        <v>699</v>
      </c>
      <c r="D213" s="88" t="s">
        <v>12</v>
      </c>
      <c r="E213" s="88">
        <v>1</v>
      </c>
      <c r="F213" s="89">
        <v>179</v>
      </c>
      <c r="G213" s="87" t="s">
        <v>700</v>
      </c>
      <c r="H213" s="91">
        <v>44322.4611111111</v>
      </c>
      <c r="I213" s="91">
        <v>44322.4770833333</v>
      </c>
      <c r="J213" s="103">
        <v>44322.7916666667</v>
      </c>
      <c r="L213" s="106" t="s">
        <v>701</v>
      </c>
      <c r="M213" s="88" t="s">
        <v>56</v>
      </c>
      <c r="N213" s="88" t="s">
        <v>90</v>
      </c>
      <c r="O213" s="88" t="s">
        <v>620</v>
      </c>
      <c r="P213" s="104" t="b">
        <v>0</v>
      </c>
      <c r="Q213" s="110">
        <v>7.55000000068685</v>
      </c>
      <c r="R213" s="104">
        <v>7.55000000068685</v>
      </c>
      <c r="S213" s="99">
        <v>44324.9791666667</v>
      </c>
      <c r="T213" s="89"/>
    </row>
    <row r="214" s="87" customFormat="1" ht="13.5" customHeight="1" spans="1:20">
      <c r="A214" s="88" t="s">
        <v>59</v>
      </c>
      <c r="B214" s="88" t="s">
        <v>17</v>
      </c>
      <c r="C214" s="87" t="s">
        <v>702</v>
      </c>
      <c r="D214" s="88" t="s">
        <v>12</v>
      </c>
      <c r="E214" s="88"/>
      <c r="F214" s="89">
        <v>36</v>
      </c>
      <c r="G214" s="87" t="s">
        <v>703</v>
      </c>
      <c r="H214" s="91">
        <v>44322.4666666667</v>
      </c>
      <c r="I214" s="91">
        <v>44322.4798611111</v>
      </c>
      <c r="J214" s="103">
        <v>44322.5671412037</v>
      </c>
      <c r="L214" s="106" t="s">
        <v>150</v>
      </c>
      <c r="M214" s="88" t="s">
        <v>150</v>
      </c>
      <c r="N214" s="88" t="s">
        <v>150</v>
      </c>
      <c r="O214" s="88" t="s">
        <v>150</v>
      </c>
      <c r="P214" s="104">
        <v>2.09472222259501</v>
      </c>
      <c r="Q214" s="110" t="b">
        <v>0</v>
      </c>
      <c r="R214" s="104">
        <v>2.09472222259501</v>
      </c>
      <c r="S214" s="99">
        <v>44324.9781365741</v>
      </c>
      <c r="T214" s="89"/>
    </row>
    <row r="215" s="87" customFormat="1" ht="13.5" customHeight="1" spans="1:20">
      <c r="A215" s="88" t="s">
        <v>59</v>
      </c>
      <c r="B215" s="88" t="s">
        <v>16</v>
      </c>
      <c r="C215" s="87" t="s">
        <v>704</v>
      </c>
      <c r="D215" s="88" t="s">
        <v>11</v>
      </c>
      <c r="E215" s="88"/>
      <c r="F215" s="89">
        <v>10</v>
      </c>
      <c r="G215" s="87" t="s">
        <v>705</v>
      </c>
      <c r="H215" s="91">
        <v>44322.5172800926</v>
      </c>
      <c r="I215" s="91">
        <v>44322.5402777778</v>
      </c>
      <c r="J215" s="99">
        <v>44322.6673611111</v>
      </c>
      <c r="L215" s="100" t="s">
        <v>706</v>
      </c>
      <c r="M215" s="88" t="s">
        <v>56</v>
      </c>
      <c r="N215" s="88" t="s">
        <v>251</v>
      </c>
      <c r="O215" s="88" t="s">
        <v>58</v>
      </c>
      <c r="P215" s="104">
        <v>3.04999999911524</v>
      </c>
      <c r="Q215" s="110" t="b">
        <v>0</v>
      </c>
      <c r="R215" s="104">
        <v>3.04999999911524</v>
      </c>
      <c r="S215" s="99">
        <v>44323.9645138889</v>
      </c>
      <c r="T215" s="89"/>
    </row>
    <row r="216" s="87" customFormat="1" ht="13.5" customHeight="1" spans="1:20">
      <c r="A216" s="88" t="s">
        <v>59</v>
      </c>
      <c r="B216" s="88" t="s">
        <v>20</v>
      </c>
      <c r="C216" s="87" t="s">
        <v>707</v>
      </c>
      <c r="D216" s="88" t="s">
        <v>12</v>
      </c>
      <c r="E216" s="88"/>
      <c r="F216" s="89">
        <v>23</v>
      </c>
      <c r="G216" s="87" t="s">
        <v>708</v>
      </c>
      <c r="H216" s="91">
        <v>44322.5604282407</v>
      </c>
      <c r="I216" s="91">
        <v>44322.5798611111</v>
      </c>
      <c r="J216" s="99">
        <v>44322.6638888889</v>
      </c>
      <c r="L216" s="100" t="s">
        <v>709</v>
      </c>
      <c r="M216" s="88"/>
      <c r="N216" s="88"/>
      <c r="O216" s="88"/>
      <c r="P216" s="104">
        <v>2.01666666712845</v>
      </c>
      <c r="Q216" s="110" t="b">
        <v>0</v>
      </c>
      <c r="R216" s="104">
        <v>2.01666666712845</v>
      </c>
      <c r="S216" s="99">
        <v>44324.9953587963</v>
      </c>
      <c r="T216" s="89"/>
    </row>
    <row r="217" s="87" customFormat="1" ht="13.5" customHeight="1" spans="1:20">
      <c r="A217" s="88" t="s">
        <v>59</v>
      </c>
      <c r="B217" s="88" t="s">
        <v>20</v>
      </c>
      <c r="C217" s="87" t="s">
        <v>710</v>
      </c>
      <c r="D217" s="88" t="s">
        <v>11</v>
      </c>
      <c r="E217" s="88">
        <v>9</v>
      </c>
      <c r="F217" s="89">
        <v>50</v>
      </c>
      <c r="G217" s="87" t="s">
        <v>711</v>
      </c>
      <c r="H217" s="91">
        <v>44321.1349652778</v>
      </c>
      <c r="I217" s="91">
        <v>44322.5941898148</v>
      </c>
      <c r="J217" s="99">
        <v>44322.6541666667</v>
      </c>
      <c r="L217" s="100" t="s">
        <v>712</v>
      </c>
      <c r="M217" s="88" t="s">
        <v>63</v>
      </c>
      <c r="N217" s="88" t="s">
        <v>119</v>
      </c>
      <c r="O217" s="88" t="s">
        <v>65</v>
      </c>
      <c r="P217" s="104">
        <v>1.43944444565568</v>
      </c>
      <c r="Q217" s="110" t="b">
        <v>0</v>
      </c>
      <c r="R217" s="104">
        <v>1.43944444565568</v>
      </c>
      <c r="S217" s="99">
        <v>44323.9623726852</v>
      </c>
      <c r="T217" s="89"/>
    </row>
    <row r="218" s="87" customFormat="1" ht="13.5" customHeight="1" spans="1:20">
      <c r="A218" s="88" t="s">
        <v>59</v>
      </c>
      <c r="B218" s="88" t="s">
        <v>20</v>
      </c>
      <c r="C218" s="87" t="s">
        <v>713</v>
      </c>
      <c r="D218" s="88" t="s">
        <v>11</v>
      </c>
      <c r="E218" s="88"/>
      <c r="F218" s="89">
        <v>40</v>
      </c>
      <c r="G218" s="87" t="s">
        <v>714</v>
      </c>
      <c r="H218" s="91">
        <v>44322.5805555556</v>
      </c>
      <c r="I218" s="91">
        <v>44322.6131944444</v>
      </c>
      <c r="J218" s="99">
        <v>44322.7597222222</v>
      </c>
      <c r="L218" s="100" t="s">
        <v>715</v>
      </c>
      <c r="M218" s="88" t="s">
        <v>63</v>
      </c>
      <c r="N218" s="88" t="s">
        <v>100</v>
      </c>
      <c r="O218" s="88" t="s">
        <v>65</v>
      </c>
      <c r="P218" s="104">
        <v>3.51666666782694</v>
      </c>
      <c r="Q218" s="110" t="b">
        <v>0</v>
      </c>
      <c r="R218" s="104">
        <v>3.51666666782694</v>
      </c>
      <c r="S218" s="99">
        <v>44323.9623726852</v>
      </c>
      <c r="T218" s="89"/>
    </row>
    <row r="219" s="87" customFormat="1" ht="13.5" customHeight="1" spans="1:20">
      <c r="A219" s="88" t="s">
        <v>59</v>
      </c>
      <c r="B219" s="88" t="s">
        <v>20</v>
      </c>
      <c r="C219" s="87" t="s">
        <v>716</v>
      </c>
      <c r="D219" s="88" t="s">
        <v>11</v>
      </c>
      <c r="E219" s="88"/>
      <c r="F219" s="89">
        <v>52</v>
      </c>
      <c r="G219" s="87" t="s">
        <v>717</v>
      </c>
      <c r="H219" s="91">
        <v>44322.6267939815</v>
      </c>
      <c r="I219" s="91">
        <v>44322.6513888889</v>
      </c>
      <c r="J219" s="99">
        <v>44322.7208333333</v>
      </c>
      <c r="L219" s="100" t="s">
        <v>718</v>
      </c>
      <c r="M219" s="88" t="s">
        <v>63</v>
      </c>
      <c r="N219" s="88" t="s">
        <v>64</v>
      </c>
      <c r="O219" s="88" t="s">
        <v>163</v>
      </c>
      <c r="P219" s="104">
        <v>1.66666666546371</v>
      </c>
      <c r="Q219" s="110" t="b">
        <v>0</v>
      </c>
      <c r="R219" s="104">
        <v>1.66666666546371</v>
      </c>
      <c r="S219" s="99">
        <v>44323.9623726852</v>
      </c>
      <c r="T219" s="89"/>
    </row>
    <row r="220" s="87" customFormat="1" ht="13.5" customHeight="1" spans="1:20">
      <c r="A220" s="88" t="s">
        <v>59</v>
      </c>
      <c r="B220" s="88" t="s">
        <v>21</v>
      </c>
      <c r="C220" s="87" t="s">
        <v>719</v>
      </c>
      <c r="D220" s="88" t="s">
        <v>11</v>
      </c>
      <c r="E220" s="88">
        <v>3</v>
      </c>
      <c r="F220" s="89">
        <v>21</v>
      </c>
      <c r="G220" s="90" t="s">
        <v>720</v>
      </c>
      <c r="H220" s="91">
        <v>44322.7020833333</v>
      </c>
      <c r="I220" s="91">
        <v>44322.7048611111</v>
      </c>
      <c r="J220" s="99">
        <v>44322.7747222222</v>
      </c>
      <c r="L220" s="100" t="s">
        <v>150</v>
      </c>
      <c r="M220" s="88" t="s">
        <v>150</v>
      </c>
      <c r="N220" s="88" t="s">
        <v>150</v>
      </c>
      <c r="O220" s="88" t="s">
        <v>150</v>
      </c>
      <c r="P220" s="104">
        <v>1.67666666692821</v>
      </c>
      <c r="Q220" s="110" t="b">
        <v>0</v>
      </c>
      <c r="R220" s="104">
        <v>1.67666666692821</v>
      </c>
      <c r="S220" s="99">
        <v>44323.9623726852</v>
      </c>
      <c r="T220" s="89"/>
    </row>
    <row r="221" s="87" customFormat="1" ht="13.5" customHeight="1" spans="1:20">
      <c r="A221" s="88" t="s">
        <v>59</v>
      </c>
      <c r="B221" s="88" t="s">
        <v>20</v>
      </c>
      <c r="C221" s="87" t="s">
        <v>721</v>
      </c>
      <c r="D221" s="88" t="s">
        <v>12</v>
      </c>
      <c r="E221" s="88"/>
      <c r="F221" s="89">
        <v>5</v>
      </c>
      <c r="G221" s="87" t="s">
        <v>722</v>
      </c>
      <c r="H221" s="91">
        <v>44322.7559027778</v>
      </c>
      <c r="I221" s="91">
        <v>44322.7715277778</v>
      </c>
      <c r="J221" s="99">
        <v>44322.8066203704</v>
      </c>
      <c r="L221" s="100" t="s">
        <v>150</v>
      </c>
      <c r="M221" s="88" t="s">
        <v>150</v>
      </c>
      <c r="N221" s="88" t="s">
        <v>150</v>
      </c>
      <c r="O221" s="88" t="s">
        <v>150</v>
      </c>
      <c r="P221" s="104">
        <v>0.842222222301643</v>
      </c>
      <c r="Q221" s="110" t="b">
        <v>0</v>
      </c>
      <c r="R221" s="104">
        <v>0.842222222301643</v>
      </c>
      <c r="S221" s="99">
        <v>44324.9348148148</v>
      </c>
      <c r="T221" s="89"/>
    </row>
    <row r="222" s="87" customFormat="1" ht="13.5" customHeight="1" spans="1:20">
      <c r="A222" s="88" t="s">
        <v>52</v>
      </c>
      <c r="B222" s="88" t="s">
        <v>20</v>
      </c>
      <c r="C222" s="87" t="s">
        <v>723</v>
      </c>
      <c r="D222" s="88" t="s">
        <v>12</v>
      </c>
      <c r="E222" s="88"/>
      <c r="F222" s="89">
        <v>68</v>
      </c>
      <c r="G222" s="87" t="s">
        <v>724</v>
      </c>
      <c r="H222" s="91">
        <v>44322.7614583333</v>
      </c>
      <c r="I222" s="91">
        <v>44322.78125</v>
      </c>
      <c r="J222" s="99">
        <v>44322.8791666667</v>
      </c>
      <c r="L222" s="100" t="s">
        <v>73</v>
      </c>
      <c r="M222" s="88"/>
      <c r="N222" s="88"/>
      <c r="O222" s="88"/>
      <c r="P222" s="104" t="b">
        <f>IF(A222="客响",(J222-I222)*24)</f>
        <v>0</v>
      </c>
      <c r="Q222" s="110">
        <f>IF(A222="传输",(J222-I222)*24)</f>
        <v>2.34999999997672</v>
      </c>
      <c r="R222" s="104">
        <f>SUM(P222:Q222)</f>
        <v>2.34999999997672</v>
      </c>
      <c r="S222" s="99">
        <v>44324.9348148148</v>
      </c>
      <c r="T222" s="89"/>
    </row>
  </sheetData>
  <dataValidations count="8">
    <dataValidation type="list" allowBlank="1" showErrorMessage="1" errorTitle="错误提示" error="请输入下拉列表中的一个值" sqref="O179 O180 O192 O193 O194 O195 O201 O205 O206 O214 O215 O218 O219 O220 O221 O222 O181:O183 O184:O185 O186:O191 O196:O197 O198:O200 O202:O204 O207:O213 O216:O217">
      <formula1>"在用纤芯断,在用纤芯损耗大/打折,杆路倒塌,市政施工,光缆被刮断,人为破坏,业主拆建,法兰头坏,小动物破坏,尾纤打折,光缆打折,勾机挖断,基站设备,光缆割接,自动恢复,停电,分光器,箱体设备,设备拉远"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A2 A8 A17 A21 A31 A38 A39 A46 A47 A48 A49 A53 A59 A60 A61 A70 A71 A76 A82 A83 A87 A95 A98 A109 A110 A113 A114 A115 A116 A127 A130 A131 A132 A133 A134 A135 A136 A137 A138 A139 A144 A145 A160 A161 A162 A163 A168 A169 A170 A171 A172 A173 A174 A177 A178 A179 A180 A192 A193 A194 A201 A205 A206 A214 A215 A219 A220 A221 A222 A3:A5 A6:A7 A9:A12 A13:A16 A18:A19 A22:A25 A26:A27 A28:A30 A32:A33 A34:A37 A40:A42 A43:A45 A50:A52 A54:A58 A62:A65 A66:A69 A72:A75 A77:A78 A79:A81 A84:A86 A88:A94 A96:A97 A99:A100 A101:A102 A103:A108 A111:A112 A117:A119 A120:A121 A122:A126 A128:A129 A140:A141 A142:A143 A146:A147 A148:A151 A152:A153 A154:A157 A158:A159 A164:A165 A166:A167 A175:A176 A181:A183 A184:A185 A186:A191 A195:A197 A198:A200 A202:A204 A207:A213 A216:A218">
      <formula1>"传输,客响"</formula1>
    </dataValidation>
    <dataValidation type="list" allowBlank="1" showErrorMessage="1" errorTitle="错误提示" error="请输入下拉列表中的一个值" sqref="B2 B8 B17 B21 B33 B38 B39 B46 B47 B48 B49 B53 B59 B60 B61 B70 B71 B76 B82 B83 B87 B98 B109 B110 B113 B114 B115 B116 B122 B127 B132 B133 B136 B137 B138 B139 B144 B145 B160 B161 B162 B163 B168 B169 B174 B177 B178 B179 B180 B192 B193 B194 B201 B205 B206 B214 B215 B219 B220 B221 B222 B3:B5 B6:B7 B9:B12 B13:B16 B18:B19 B22:B25 B26:B27 B28:B30 B31:B32 B34:B37 B40:B42 B43:B45 B50:B52 B54:B58 B62:B65 B66:B69 B72:B75 B77:B78 B79:B81 B84:B86 B88:B97 B99:B100 B101:B102 B103:B108 B111:B112 B117:B119 B120:B121 B123:B126 B128:B129 B130:B131 B134:B135 B140:B141 B142:B143 B146:B147 B148:B151 B152:B153 B154:B157 B158:B159 B164:B165 B166:B167 B170:B173 B175:B176 B181:B183 B184:B185 B186:B191 B195:B197 B198:B200 B202:B204 B207:B213 B216:B218">
      <formula1>"江州区,龙州县,天等县,凭祥市,扶绥县,宁明县,大新县"</formula1>
    </dataValidation>
    <dataValidation type="list" allowBlank="1" showErrorMessage="1" errorTitle="错误提示" error="请输入下拉列表中的一个值" sqref="O2 O8 O17 O21 O25 O30 O31 O36 O37 O38 O39 O46 O47 O48 O49 O53 O59 O60 O61 O70 O71 O76 O82 O83 O87 O90 O91 O105 O108 O109 O110 O113 O114 O115 O116 O124 O125 O126 O127 O128 O129 O136 O137 O138 O139 O144 O145 O156 O157 O160 O161 O162 O163 O168 O169 O175 O176 O177 O178 O3:O5 O6:O7 O9:O12 O13:O16 O18:O19 O22:O24 O26:O27 O28:O29 O32:O33 O34:O35 O40:O42 O43:O45 O50:O52 O54:O58 O62:O65 O66:O69 O72:O75 O77:O78 O79:O81 O84:O86 O88:O89 O92:O97 O98:O100 O101:O102 O103:O104 O106:O107 O111:O112 O117:O119 O120:O121 O122:O123 O130:O131 O132:O133 O134:O135 O140:O141 O142:O143 O146:O147 O148:O151 O152:O153 O154:O155 O158:O159 O164:O165 O166:O167 O170:O174">
      <formula1>"在用纤芯断,在用纤芯损耗大,杆路倒塌,市政施工,光缆被刮断,人为破坏,业主拆建,法兰头坏,小动物破坏,尾纤打折,光缆打折,勾机挖断,基站设备,光缆割接,自动恢复,停电,分光器,箱体设备,设备拉远"</formula1>
    </dataValidation>
    <dataValidation allowBlank="1" showErrorMessage="1" sqref="E2 E8 E17 E21 E38 E39 E46 E47 E48 E49 E53 E59 E60 E61 E70 E71 E76 E82 E83 E87 E109 E110 E113 E114 E115 E116 E127 E136 E137 E138 E139 E144 E145 E160 E161 E169 E179 E180 E192 E193 E194 E201 E205 E206 E214 E215 E219 E220 E221 E222 E3:E5 E6:E7 E9:E12 E13:E16 E18:E19 E22:E25 E26:E27 E28:E33 E34:E37 E40:E42 E43:E45 E50:E52 E54:E58 E62:E65 E66:E69 E72:E75 E77:E78 E79:E81 E84:E86 E88:E97 E98:E100 E101:E102 E103:E108 E111:E112 E117:E119 E120:E121 E122:E126 E128:E129 E130:E131 E132:E135 E140:E141 E142:E143 E146:E147 E148:E151 E152:E153 E154:E157 E158:E159 E162:E168 E170:E174 E175:E176 E177:E178 E181:E183 E184:E185 E186:E191 E195:E197 E198:E200 E202:E204 E207:E213 E216:E218" errorStyle="information"/>
    <dataValidation type="list" allowBlank="1" showErrorMessage="1" errorTitle="错误提示" error="请输入下拉列表中的一个值" sqref="D2 D8 D17 D21 D34 D38 D39 D46 D47 D48 D49 D53 D59 D60 D61 D70 D71 D76 D82 D83 D87 D92 D98 D99 D100 D109 D110 D113 D114 D115 D116 D126 D127 D128 D129 D130 D131 D132 D133 D134 D135 D136 D137 D138 D139 D144 D145 D158 D159 D160 D161 D169 D170 D174 D177 D178 D179 D180 D192 D193 D194 D201 D205 D206 D214 D215 D219 D220 D221 D222 D3:D5 D6:D7 D9:D12 D13:D16 D18:D19 D22:D25 D26:D27 D28:D31 D32:D33 D35:D37 D40:D42 D43:D45 D50:D52 D54:D58 D62:D65 D66:D69 D72:D75 D77:D78 D79:D81 D84:D86 D88:D91 D93:D97 D101:D102 D103:D104 D105:D108 D111:D112 D117:D119 D120:D121 D122:D123 D124:D125 D140:D141 D142:D143 D146:D147 D148:D151 D152:D153 D154:D157 D162:D168 D171:D173 D175:D176 D181:D183 D184:D185 D186:D191 D195:D197 D198:D200 D202:D204 D207:D213 D216:D218">
      <formula1>"城镇,农村"</formula1>
    </dataValidation>
    <dataValidation type="list" allowBlank="1" showErrorMessage="1" errorTitle="错误提示" error="请输入下拉列表中的一个值" sqref="M2 M8 M17 M21 M25 M30 M31 M36 M37 M38 M39 M46 M47 M48 M49 M53 M59 M60 M61 M70 M71 M76 M82 M83 M87 M90 M91 M105 M108 M109 M110 M113 M114 M115 M116 M124 M125 M126 M127 M128 M129 M136 M137 M138 M139 M144 M145 M156 M157 M160 M161 M162 M163 M168 M169 M175 M176 M177 M178 M179 M180 M192 M193 M194 M195 M201 M205 M206 M214 M215 M219 M220 M221 M222 M3:M5 M6:M7 M9:M12 M13:M16 M18:M19 M22:M24 M26:M27 M28:M29 M32:M33 M34:M35 M40:M42 M43:M45 M50:M52 M54:M58 M62:M65 M66:M69 M72:M75 M77:M78 M79:M81 M84:M86 M88:M89 M92:M97 M98:M100 M101:M102 M103:M104 M106:M107 M111:M112 M117:M119 M120:M121 M122:M123 M130:M131 M132:M133 M134:M135 M140:M141 M142:M143 M146:M147 M148:M151 M152:M153 M154:M155 M158:M159 M164:M165 M166:M167 M170:M174 M181:M183 M184:M185 M186:M191 M196:M197 M198:M200 M202:M204 M207:M213 M216:M218">
      <formula1>"尾纤,接头盒,光缆,纤芯,连接器,基站设备,分光设备,自动恢复,停电"</formula1>
    </dataValidation>
    <dataValidation type="list" allowBlank="1" showErrorMessage="1" errorTitle="错误提示" error="请输入下拉列表中的一个值" sqref="N2 N8 N17 N18 N19 N20 N21 N25 N30 N31 N36 N37 N38 N39 N46 N47 N48 N49 N53 N59 N60 N61 N70 N71 N76 N82 N83 N87 N90 N91 N105 N108 N109 N110 N113 N114 N115 N116 N124 N125 N126 N127 N128 N129 N136 N137 N138 N139 N144 N145 N156 N157 N160 N161 N162 N163 N168 N169 N175 N176 N177 N178 N179 N180 N192 N193 N194 N195 N201 N205 N206 N214 N215 N219 N220 N221 N222 N3:N5 N6:N7 N9:N12 N13:N16 N22:N24 N26:N27 N28:N29 N32:N33 N34:N35 N40:N42 N43:N45 N50:N52 N54:N58 N62:N65 N66:N69 N72:N75 N77:N78 N79:N81 N84:N86 N88:N89 N92:N97 N98:N100 N101:N102 N103:N104 N106:N107 N111:N112 N117:N119 N120:N121 N122:N123 N130:N131 N132:N133 N134:N135 N140:N141 N142:N143 N146:N147 N148:N151 N152:N153 N154:N155 N158:N159 N164:N165 N166:N167 N170:N174 N181:N183 N184:N185 N186:N191 N196:N197 N198:N200 N202:N204 N207:N213 N216:N218">
      <formula1>"基站,基站-基站,基站-光交,基站-一级,光交,光交-光交,光交-一级,一级箱,一级-一级,一级-二级,二级箱,自动恢复,停电"</formula1>
    </dataValidation>
  </dataValidations>
  <pageMargins left="0.75" right="0.75" top="1" bottom="1" header="0.5" footer="0.5"/>
  <headerFooter/>
  <ignoredErrors>
    <ignoredError sqref="O223:O1047715 O1" listDataValidation="1"/>
  </ignoredErrors>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workbookViewId="0">
      <pane ySplit="1" topLeftCell="A2" activePane="bottomLeft" state="frozen"/>
      <selection/>
      <selection pane="bottomLeft" activeCell="E16" sqref="E16"/>
    </sheetView>
  </sheetViews>
  <sheetFormatPr defaultColWidth="9" defaultRowHeight="13.5"/>
  <cols>
    <col min="1" max="1" width="4.5" style="55" customWidth="1"/>
    <col min="2" max="2" width="9" style="55"/>
    <col min="3" max="3" width="35.625" style="57" customWidth="1"/>
    <col min="4" max="4" width="5.375" style="55" customWidth="1"/>
    <col min="5" max="5" width="7.125" style="55" customWidth="1"/>
    <col min="6" max="6" width="5.125" style="55" customWidth="1"/>
    <col min="7" max="7" width="65.625" style="56" customWidth="1"/>
    <col min="8" max="10" width="14.625" style="55" customWidth="1"/>
    <col min="11" max="15" width="9" style="56"/>
    <col min="16" max="18" width="12.625" style="56"/>
    <col min="19" max="19" width="14.625" style="56" customWidth="1"/>
    <col min="20" max="16384" width="9" style="56"/>
  </cols>
  <sheetData>
    <row r="1" s="112" customFormat="1" ht="33" customHeight="1" spans="1:22">
      <c r="A1" s="113" t="s">
        <v>30</v>
      </c>
      <c r="B1" s="59" t="s">
        <v>31</v>
      </c>
      <c r="C1" s="113" t="s">
        <v>32</v>
      </c>
      <c r="D1" s="59" t="s">
        <v>33</v>
      </c>
      <c r="E1" s="59" t="s">
        <v>34</v>
      </c>
      <c r="F1" s="113" t="s">
        <v>725</v>
      </c>
      <c r="G1" s="113" t="s">
        <v>726</v>
      </c>
      <c r="H1" s="113" t="s">
        <v>37</v>
      </c>
      <c r="I1" s="114" t="s">
        <v>38</v>
      </c>
      <c r="J1" s="114" t="s">
        <v>39</v>
      </c>
      <c r="K1" s="113" t="s">
        <v>40</v>
      </c>
      <c r="L1" s="113" t="s">
        <v>727</v>
      </c>
      <c r="M1" s="58" t="s">
        <v>42</v>
      </c>
      <c r="N1" s="58" t="s">
        <v>43</v>
      </c>
      <c r="O1" s="58" t="s">
        <v>44</v>
      </c>
      <c r="P1" s="70" t="s">
        <v>45</v>
      </c>
      <c r="Q1" s="70" t="s">
        <v>46</v>
      </c>
      <c r="R1" s="81" t="s">
        <v>47</v>
      </c>
      <c r="S1" s="113" t="s">
        <v>48</v>
      </c>
      <c r="T1" s="116" t="s">
        <v>728</v>
      </c>
      <c r="U1" s="117" t="s">
        <v>50</v>
      </c>
      <c r="V1" s="117" t="s">
        <v>51</v>
      </c>
    </row>
    <row r="2" s="2" customFormat="1" customHeight="1" spans="1:20">
      <c r="A2" s="32" t="s">
        <v>52</v>
      </c>
      <c r="B2" s="14" t="s">
        <v>17</v>
      </c>
      <c r="C2" s="15" t="s">
        <v>729</v>
      </c>
      <c r="D2" s="32" t="s">
        <v>12</v>
      </c>
      <c r="E2" s="32">
        <v>1</v>
      </c>
      <c r="F2" s="16">
        <v>16</v>
      </c>
      <c r="G2" s="15" t="s">
        <v>730</v>
      </c>
      <c r="H2" s="33">
        <v>44321.5777777778</v>
      </c>
      <c r="I2" s="33">
        <v>44322.4284722222</v>
      </c>
      <c r="J2" s="29" t="s">
        <v>731</v>
      </c>
      <c r="K2" s="15"/>
      <c r="L2" s="46" t="s">
        <v>732</v>
      </c>
      <c r="M2" s="32"/>
      <c r="N2" s="32"/>
      <c r="O2" s="32"/>
      <c r="P2" s="10" t="b">
        <v>0</v>
      </c>
      <c r="Q2" s="49" t="e">
        <v>#VALUE!</v>
      </c>
      <c r="R2" s="10" t="e">
        <v>#VALUE!</v>
      </c>
      <c r="S2" s="18">
        <v>44323.9931134259</v>
      </c>
      <c r="T2" s="32"/>
    </row>
    <row r="3" s="28" customFormat="1" customHeight="1" spans="1:20">
      <c r="A3" s="32" t="s">
        <v>52</v>
      </c>
      <c r="B3" s="14" t="s">
        <v>17</v>
      </c>
      <c r="C3" s="15" t="s">
        <v>733</v>
      </c>
      <c r="D3" s="32" t="s">
        <v>12</v>
      </c>
      <c r="E3" s="32">
        <v>11</v>
      </c>
      <c r="F3" s="16">
        <v>678</v>
      </c>
      <c r="G3" s="69" t="s">
        <v>734</v>
      </c>
      <c r="H3" s="33">
        <v>44322.0541666667</v>
      </c>
      <c r="I3" s="33">
        <v>44322.3541666667</v>
      </c>
      <c r="J3" s="77" t="s">
        <v>731</v>
      </c>
      <c r="K3" s="78"/>
      <c r="L3" s="79" t="s">
        <v>709</v>
      </c>
      <c r="M3" s="32"/>
      <c r="N3" s="32"/>
      <c r="O3" s="32"/>
      <c r="P3" s="115" t="b">
        <v>0</v>
      </c>
      <c r="Q3" s="118" t="e">
        <v>#VALUE!</v>
      </c>
      <c r="R3" s="115" t="e">
        <v>#VALUE!</v>
      </c>
      <c r="S3" s="18">
        <v>44323.9803009259</v>
      </c>
      <c r="T3" s="16"/>
    </row>
    <row r="4" s="28" customFormat="1" customHeight="1" spans="1:20">
      <c r="A4" s="32" t="s">
        <v>52</v>
      </c>
      <c r="B4" s="14" t="s">
        <v>17</v>
      </c>
      <c r="C4" s="15" t="s">
        <v>735</v>
      </c>
      <c r="D4" s="32" t="s">
        <v>12</v>
      </c>
      <c r="E4" s="32">
        <v>1</v>
      </c>
      <c r="F4" s="16">
        <v>494</v>
      </c>
      <c r="G4" s="15" t="s">
        <v>736</v>
      </c>
      <c r="H4" s="33">
        <v>44322.1111111111</v>
      </c>
      <c r="I4" s="33">
        <v>44322.3631944444</v>
      </c>
      <c r="J4" s="77" t="s">
        <v>731</v>
      </c>
      <c r="K4" s="15"/>
      <c r="L4" s="79" t="s">
        <v>737</v>
      </c>
      <c r="M4" s="32"/>
      <c r="N4" s="32"/>
      <c r="O4" s="32"/>
      <c r="P4" s="115" t="b">
        <v>0</v>
      </c>
      <c r="Q4" s="118" t="e">
        <v>#VALUE!</v>
      </c>
      <c r="R4" s="115" t="e">
        <v>#VALUE!</v>
      </c>
      <c r="S4" s="18">
        <v>44323.9803009259</v>
      </c>
      <c r="T4" s="16"/>
    </row>
    <row r="5" s="87" customFormat="1" customHeight="1" spans="1:20">
      <c r="A5" s="88" t="s">
        <v>59</v>
      </c>
      <c r="B5" s="88" t="s">
        <v>16</v>
      </c>
      <c r="C5" s="87" t="s">
        <v>677</v>
      </c>
      <c r="D5" s="88" t="s">
        <v>11</v>
      </c>
      <c r="E5" s="88"/>
      <c r="F5" s="89">
        <v>23</v>
      </c>
      <c r="G5" s="87" t="s">
        <v>678</v>
      </c>
      <c r="H5" s="91">
        <v>44321.951099537</v>
      </c>
      <c r="I5" s="91">
        <v>44322.3715277778</v>
      </c>
      <c r="J5" s="103">
        <v>44322.4236111111</v>
      </c>
      <c r="L5" s="106" t="s">
        <v>679</v>
      </c>
      <c r="M5" s="88" t="s">
        <v>288</v>
      </c>
      <c r="N5" s="88" t="s">
        <v>64</v>
      </c>
      <c r="O5" s="88" t="s">
        <v>104</v>
      </c>
      <c r="P5" s="104">
        <v>1.24999999918509</v>
      </c>
      <c r="Q5" s="110" t="b">
        <v>0</v>
      </c>
      <c r="R5" s="104">
        <v>1.24999999918509</v>
      </c>
      <c r="S5" s="99">
        <v>44323.9927662037</v>
      </c>
      <c r="T5" s="89"/>
    </row>
    <row r="6" s="28" customFormat="1" customHeight="1" spans="1:20">
      <c r="A6" s="32" t="s">
        <v>59</v>
      </c>
      <c r="B6" s="32" t="s">
        <v>19</v>
      </c>
      <c r="C6" s="15" t="s">
        <v>738</v>
      </c>
      <c r="D6" s="32" t="s">
        <v>12</v>
      </c>
      <c r="E6" s="32"/>
      <c r="F6" s="16">
        <v>7</v>
      </c>
      <c r="G6" s="15" t="s">
        <v>739</v>
      </c>
      <c r="H6" s="33">
        <v>44322.3888888889</v>
      </c>
      <c r="I6" s="33">
        <v>44322.4138888889</v>
      </c>
      <c r="J6" s="77" t="s">
        <v>731</v>
      </c>
      <c r="K6" s="15"/>
      <c r="L6" s="79" t="s">
        <v>709</v>
      </c>
      <c r="M6" s="32"/>
      <c r="N6" s="32"/>
      <c r="O6" s="32"/>
      <c r="P6" s="115" t="e">
        <v>#VALUE!</v>
      </c>
      <c r="Q6" s="118" t="b">
        <v>0</v>
      </c>
      <c r="R6" s="115" t="e">
        <v>#VALUE!</v>
      </c>
      <c r="S6" s="18">
        <v>44324.9803009259</v>
      </c>
      <c r="T6" s="16"/>
    </row>
    <row r="7" s="87" customFormat="1" customHeight="1" spans="1:20">
      <c r="A7" s="88" t="s">
        <v>59</v>
      </c>
      <c r="B7" s="88" t="s">
        <v>18</v>
      </c>
      <c r="C7" s="87" t="s">
        <v>680</v>
      </c>
      <c r="D7" s="88" t="s">
        <v>12</v>
      </c>
      <c r="E7" s="88"/>
      <c r="F7" s="89">
        <v>14</v>
      </c>
      <c r="G7" s="87" t="s">
        <v>681</v>
      </c>
      <c r="H7" s="91">
        <v>44322.4166666667</v>
      </c>
      <c r="I7" s="91">
        <v>44322.4284722222</v>
      </c>
      <c r="J7" s="103">
        <v>44322.6902777778</v>
      </c>
      <c r="L7" s="106" t="s">
        <v>682</v>
      </c>
      <c r="M7" s="88" t="s">
        <v>56</v>
      </c>
      <c r="N7" s="88" t="s">
        <v>90</v>
      </c>
      <c r="O7" s="88" t="s">
        <v>620</v>
      </c>
      <c r="P7" s="104">
        <v>6.28333333443152</v>
      </c>
      <c r="Q7" s="110" t="b">
        <v>0</v>
      </c>
      <c r="R7" s="104">
        <v>6.28333333443152</v>
      </c>
      <c r="S7" s="99">
        <v>44324.9622453704</v>
      </c>
      <c r="T7" s="89"/>
    </row>
    <row r="8" s="28" customFormat="1" customHeight="1" spans="1:20">
      <c r="A8" s="32" t="s">
        <v>52</v>
      </c>
      <c r="B8" s="14" t="s">
        <v>19</v>
      </c>
      <c r="C8" s="15" t="s">
        <v>740</v>
      </c>
      <c r="D8" s="32" t="s">
        <v>12</v>
      </c>
      <c r="E8" s="32"/>
      <c r="F8" s="16">
        <v>122</v>
      </c>
      <c r="G8" s="48" t="s">
        <v>741</v>
      </c>
      <c r="H8" s="33">
        <v>44322.4191550926</v>
      </c>
      <c r="I8" s="33">
        <v>44322.4340277778</v>
      </c>
      <c r="J8" s="77" t="s">
        <v>731</v>
      </c>
      <c r="K8" s="15"/>
      <c r="L8" s="79" t="s">
        <v>709</v>
      </c>
      <c r="M8" s="32"/>
      <c r="N8" s="32"/>
      <c r="O8" s="32"/>
      <c r="P8" s="115" t="b">
        <v>0</v>
      </c>
      <c r="Q8" s="118" t="e">
        <v>#VALUE!</v>
      </c>
      <c r="R8" s="115" t="e">
        <v>#VALUE!</v>
      </c>
      <c r="S8" s="18">
        <v>44323.9803009259</v>
      </c>
      <c r="T8" s="16"/>
    </row>
    <row r="9" s="28" customFormat="1" customHeight="1" spans="1:20">
      <c r="A9" s="32" t="s">
        <v>59</v>
      </c>
      <c r="B9" s="14" t="s">
        <v>19</v>
      </c>
      <c r="C9" s="15" t="s">
        <v>742</v>
      </c>
      <c r="D9" s="32" t="s">
        <v>12</v>
      </c>
      <c r="E9" s="32">
        <v>3</v>
      </c>
      <c r="F9" s="16">
        <v>24</v>
      </c>
      <c r="G9" s="15" t="s">
        <v>743</v>
      </c>
      <c r="H9" s="33">
        <v>44321.1944444444</v>
      </c>
      <c r="I9" s="33">
        <v>44322.4395833333</v>
      </c>
      <c r="J9" s="77" t="s">
        <v>731</v>
      </c>
      <c r="K9" s="15"/>
      <c r="L9" s="79" t="s">
        <v>709</v>
      </c>
      <c r="M9" s="32"/>
      <c r="N9" s="32"/>
      <c r="O9" s="32"/>
      <c r="P9" s="115" t="e">
        <v>#VALUE!</v>
      </c>
      <c r="Q9" s="118" t="b">
        <v>0</v>
      </c>
      <c r="R9" s="115" t="e">
        <v>#VALUE!</v>
      </c>
      <c r="S9" s="18">
        <v>44324.9791666667</v>
      </c>
      <c r="T9" s="16"/>
    </row>
    <row r="10" s="87" customFormat="1" customHeight="1" spans="1:20">
      <c r="A10" s="88" t="s">
        <v>59</v>
      </c>
      <c r="B10" s="88" t="s">
        <v>18</v>
      </c>
      <c r="C10" s="87" t="s">
        <v>683</v>
      </c>
      <c r="D10" s="88" t="s">
        <v>12</v>
      </c>
      <c r="E10" s="88"/>
      <c r="F10" s="89">
        <v>24</v>
      </c>
      <c r="G10" s="87" t="s">
        <v>684</v>
      </c>
      <c r="H10" s="91">
        <v>44322.4291666667</v>
      </c>
      <c r="I10" s="91">
        <v>44322.4395833333</v>
      </c>
      <c r="J10" s="103">
        <v>44322.7838194444</v>
      </c>
      <c r="L10" s="106" t="s">
        <v>685</v>
      </c>
      <c r="M10" s="88" t="s">
        <v>447</v>
      </c>
      <c r="N10" s="88" t="s">
        <v>447</v>
      </c>
      <c r="O10" s="88" t="s">
        <v>447</v>
      </c>
      <c r="P10" s="104">
        <v>8.26166666747304</v>
      </c>
      <c r="Q10" s="110" t="b">
        <v>0</v>
      </c>
      <c r="R10" s="104">
        <v>8.26166666747304</v>
      </c>
      <c r="S10" s="99">
        <v>44324.9791666667</v>
      </c>
      <c r="T10" s="89"/>
    </row>
    <row r="11" s="87" customFormat="1" customHeight="1" spans="1:20">
      <c r="A11" s="88" t="s">
        <v>59</v>
      </c>
      <c r="B11" s="88" t="s">
        <v>20</v>
      </c>
      <c r="C11" s="87" t="s">
        <v>686</v>
      </c>
      <c r="D11" s="88" t="s">
        <v>12</v>
      </c>
      <c r="E11" s="88"/>
      <c r="F11" s="89">
        <v>4</v>
      </c>
      <c r="G11" s="87" t="s">
        <v>687</v>
      </c>
      <c r="H11" s="91">
        <v>44322.4160648148</v>
      </c>
      <c r="I11" s="91">
        <v>44322.4395833333</v>
      </c>
      <c r="J11" s="103">
        <v>44322.54375</v>
      </c>
      <c r="L11" s="106" t="s">
        <v>688</v>
      </c>
      <c r="M11" s="88" t="s">
        <v>56</v>
      </c>
      <c r="N11" s="88" t="s">
        <v>251</v>
      </c>
      <c r="O11" s="88" t="s">
        <v>620</v>
      </c>
      <c r="P11" s="104">
        <v>2.50000000081491</v>
      </c>
      <c r="Q11" s="110" t="b">
        <v>0</v>
      </c>
      <c r="R11" s="104">
        <v>2.50000000081491</v>
      </c>
      <c r="S11" s="99">
        <v>44324.9791666667</v>
      </c>
      <c r="T11" s="89"/>
    </row>
    <row r="12" s="87" customFormat="1" customHeight="1" spans="1:20">
      <c r="A12" s="88" t="s">
        <v>52</v>
      </c>
      <c r="B12" s="88" t="s">
        <v>19</v>
      </c>
      <c r="C12" s="87" t="s">
        <v>689</v>
      </c>
      <c r="D12" s="88" t="s">
        <v>12</v>
      </c>
      <c r="E12" s="88">
        <v>1</v>
      </c>
      <c r="F12" s="89">
        <v>68</v>
      </c>
      <c r="G12" s="87" t="s">
        <v>690</v>
      </c>
      <c r="H12" s="91">
        <v>44322.45</v>
      </c>
      <c r="I12" s="91">
        <v>44322.4583333333</v>
      </c>
      <c r="J12" s="103">
        <v>44322.5222222222</v>
      </c>
      <c r="L12" s="106" t="s">
        <v>691</v>
      </c>
      <c r="M12" s="88" t="s">
        <v>69</v>
      </c>
      <c r="N12" s="88" t="s">
        <v>251</v>
      </c>
      <c r="O12" s="88" t="s">
        <v>70</v>
      </c>
      <c r="P12" s="104" t="b">
        <v>0</v>
      </c>
      <c r="Q12" s="110">
        <v>1.53333333361661</v>
      </c>
      <c r="R12" s="104">
        <v>1.53333333361661</v>
      </c>
      <c r="S12" s="99">
        <v>44323.9979513889</v>
      </c>
      <c r="T12" s="89"/>
    </row>
    <row r="13" s="87" customFormat="1" customHeight="1" spans="1:20">
      <c r="A13" s="88" t="s">
        <v>59</v>
      </c>
      <c r="B13" s="88" t="s">
        <v>19</v>
      </c>
      <c r="C13" s="87" t="s">
        <v>692</v>
      </c>
      <c r="D13" s="88" t="s">
        <v>12</v>
      </c>
      <c r="E13" s="88"/>
      <c r="F13" s="89">
        <v>7</v>
      </c>
      <c r="G13" s="87" t="s">
        <v>693</v>
      </c>
      <c r="H13" s="91">
        <v>44322.4513888889</v>
      </c>
      <c r="I13" s="91">
        <v>44322.4618055556</v>
      </c>
      <c r="J13" s="103">
        <v>44322.7926157407</v>
      </c>
      <c r="L13" s="106" t="s">
        <v>150</v>
      </c>
      <c r="M13" s="88" t="s">
        <v>150</v>
      </c>
      <c r="N13" s="88" t="s">
        <v>150</v>
      </c>
      <c r="O13" s="88" t="s">
        <v>150</v>
      </c>
      <c r="P13" s="104">
        <v>7.93944444344379</v>
      </c>
      <c r="Q13" s="110" t="b">
        <v>0</v>
      </c>
      <c r="R13" s="104">
        <v>7.93944444344379</v>
      </c>
      <c r="S13" s="99">
        <v>44324.9791666667</v>
      </c>
      <c r="T13" s="89"/>
    </row>
    <row r="14" s="87" customFormat="1" customHeight="1" spans="1:20">
      <c r="A14" s="88" t="s">
        <v>52</v>
      </c>
      <c r="B14" s="88" t="s">
        <v>19</v>
      </c>
      <c r="C14" s="87" t="s">
        <v>694</v>
      </c>
      <c r="D14" s="88" t="s">
        <v>12</v>
      </c>
      <c r="E14" s="88"/>
      <c r="F14" s="89">
        <v>53</v>
      </c>
      <c r="G14" s="90" t="s">
        <v>695</v>
      </c>
      <c r="H14" s="91">
        <v>44322.4520833333</v>
      </c>
      <c r="I14" s="91">
        <v>44322.4659722222</v>
      </c>
      <c r="J14" s="103">
        <v>44322.55625</v>
      </c>
      <c r="L14" s="106" t="s">
        <v>696</v>
      </c>
      <c r="M14" s="88" t="s">
        <v>69</v>
      </c>
      <c r="N14" s="88" t="s">
        <v>251</v>
      </c>
      <c r="O14" s="88" t="s">
        <v>70</v>
      </c>
      <c r="P14" s="104" t="b">
        <v>0</v>
      </c>
      <c r="Q14" s="110">
        <v>2.16666666726815</v>
      </c>
      <c r="R14" s="104">
        <v>2.16666666726815</v>
      </c>
      <c r="S14" s="99">
        <v>44323.9645138889</v>
      </c>
      <c r="T14" s="89"/>
    </row>
    <row r="15" s="87" customFormat="1" customHeight="1" spans="1:20">
      <c r="A15" s="88" t="s">
        <v>59</v>
      </c>
      <c r="B15" s="88" t="s">
        <v>19</v>
      </c>
      <c r="C15" s="87" t="s">
        <v>697</v>
      </c>
      <c r="D15" s="88" t="s">
        <v>11</v>
      </c>
      <c r="E15" s="88"/>
      <c r="F15" s="89">
        <v>27</v>
      </c>
      <c r="G15" s="87" t="s">
        <v>698</v>
      </c>
      <c r="H15" s="91">
        <v>44322.4520833333</v>
      </c>
      <c r="I15" s="91">
        <v>44322.4673611111</v>
      </c>
      <c r="J15" s="103">
        <v>44322.5291666667</v>
      </c>
      <c r="L15" s="106" t="s">
        <v>691</v>
      </c>
      <c r="M15" s="88" t="s">
        <v>69</v>
      </c>
      <c r="N15" s="88" t="s">
        <v>251</v>
      </c>
      <c r="O15" s="88" t="s">
        <v>70</v>
      </c>
      <c r="P15" s="104">
        <v>1.48333333450137</v>
      </c>
      <c r="Q15" s="110" t="b">
        <v>0</v>
      </c>
      <c r="R15" s="104">
        <v>1.48333333450137</v>
      </c>
      <c r="S15" s="99">
        <v>44323.9645138889</v>
      </c>
      <c r="T15" s="89"/>
    </row>
    <row r="16" s="87" customFormat="1" customHeight="1" spans="1:20">
      <c r="A16" s="88" t="s">
        <v>52</v>
      </c>
      <c r="B16" s="88" t="s">
        <v>17</v>
      </c>
      <c r="C16" s="87" t="s">
        <v>699</v>
      </c>
      <c r="D16" s="88" t="s">
        <v>12</v>
      </c>
      <c r="E16" s="88">
        <v>1</v>
      </c>
      <c r="F16" s="89">
        <v>179</v>
      </c>
      <c r="G16" s="87" t="s">
        <v>700</v>
      </c>
      <c r="H16" s="91">
        <v>44322.4611111111</v>
      </c>
      <c r="I16" s="91">
        <v>44322.4770833333</v>
      </c>
      <c r="J16" s="103">
        <v>44322.7916666667</v>
      </c>
      <c r="L16" s="106" t="s">
        <v>701</v>
      </c>
      <c r="M16" s="88" t="s">
        <v>56</v>
      </c>
      <c r="N16" s="88" t="s">
        <v>90</v>
      </c>
      <c r="O16" s="88" t="s">
        <v>620</v>
      </c>
      <c r="P16" s="104" t="b">
        <v>0</v>
      </c>
      <c r="Q16" s="110">
        <v>7.55000000068685</v>
      </c>
      <c r="R16" s="104">
        <v>7.55000000068685</v>
      </c>
      <c r="S16" s="99">
        <v>44324.9791666667</v>
      </c>
      <c r="T16" s="89"/>
    </row>
    <row r="17" s="28" customFormat="1" customHeight="1" spans="1:20">
      <c r="A17" s="32" t="s">
        <v>59</v>
      </c>
      <c r="B17" s="32" t="s">
        <v>16</v>
      </c>
      <c r="C17" s="15" t="s">
        <v>336</v>
      </c>
      <c r="D17" s="32" t="s">
        <v>12</v>
      </c>
      <c r="E17" s="32"/>
      <c r="F17" s="16">
        <v>4</v>
      </c>
      <c r="G17" s="15" t="s">
        <v>744</v>
      </c>
      <c r="H17" s="33">
        <v>44322.4673611111</v>
      </c>
      <c r="I17" s="33">
        <v>44322.4791666667</v>
      </c>
      <c r="J17" s="77" t="s">
        <v>731</v>
      </c>
      <c r="K17" s="15"/>
      <c r="L17" s="79" t="s">
        <v>709</v>
      </c>
      <c r="M17" s="32"/>
      <c r="N17" s="32"/>
      <c r="O17" s="32"/>
      <c r="P17" s="115" t="e">
        <v>#VALUE!</v>
      </c>
      <c r="Q17" s="118" t="b">
        <v>0</v>
      </c>
      <c r="R17" s="115" t="e">
        <v>#VALUE!</v>
      </c>
      <c r="S17" s="18">
        <v>44324.9791666667</v>
      </c>
      <c r="T17" s="16"/>
    </row>
    <row r="18" s="87" customFormat="1" customHeight="1" spans="1:20">
      <c r="A18" s="88" t="s">
        <v>59</v>
      </c>
      <c r="B18" s="88" t="s">
        <v>17</v>
      </c>
      <c r="C18" s="87" t="s">
        <v>702</v>
      </c>
      <c r="D18" s="88" t="s">
        <v>12</v>
      </c>
      <c r="E18" s="88"/>
      <c r="F18" s="89">
        <v>36</v>
      </c>
      <c r="G18" s="87" t="s">
        <v>703</v>
      </c>
      <c r="H18" s="91">
        <v>44322.4666666667</v>
      </c>
      <c r="I18" s="91">
        <v>44322.4798611111</v>
      </c>
      <c r="J18" s="103">
        <v>44322.5671412037</v>
      </c>
      <c r="L18" s="106" t="s">
        <v>150</v>
      </c>
      <c r="M18" s="88" t="s">
        <v>150</v>
      </c>
      <c r="N18" s="88" t="s">
        <v>150</v>
      </c>
      <c r="O18" s="88" t="s">
        <v>150</v>
      </c>
      <c r="P18" s="104">
        <v>2.09472222259501</v>
      </c>
      <c r="Q18" s="110" t="b">
        <v>0</v>
      </c>
      <c r="R18" s="104">
        <v>2.09472222259501</v>
      </c>
      <c r="S18" s="99">
        <v>44324.9781365741</v>
      </c>
      <c r="T18" s="89"/>
    </row>
    <row r="19" s="28" customFormat="1" customHeight="1" spans="1:20">
      <c r="A19" s="32" t="s">
        <v>52</v>
      </c>
      <c r="B19" s="14" t="s">
        <v>16</v>
      </c>
      <c r="C19" s="15" t="s">
        <v>745</v>
      </c>
      <c r="D19" s="32" t="s">
        <v>12</v>
      </c>
      <c r="E19" s="32">
        <v>1</v>
      </c>
      <c r="F19" s="16">
        <v>71</v>
      </c>
      <c r="G19" s="15" t="s">
        <v>746</v>
      </c>
      <c r="H19" s="33">
        <v>44322.4521759259</v>
      </c>
      <c r="I19" s="33">
        <v>44322.4809490741</v>
      </c>
      <c r="J19" s="77" t="s">
        <v>731</v>
      </c>
      <c r="K19" s="15"/>
      <c r="L19" s="79" t="s">
        <v>709</v>
      </c>
      <c r="M19" s="32"/>
      <c r="N19" s="32"/>
      <c r="O19" s="32"/>
      <c r="P19" s="115" t="b">
        <v>0</v>
      </c>
      <c r="Q19" s="118" t="e">
        <v>#VALUE!</v>
      </c>
      <c r="R19" s="115" t="e">
        <v>#VALUE!</v>
      </c>
      <c r="S19" s="18">
        <v>44324.9781365741</v>
      </c>
      <c r="T19" s="16"/>
    </row>
    <row r="20" s="28" customFormat="1" customHeight="1" spans="1:20">
      <c r="A20" s="32" t="s">
        <v>52</v>
      </c>
      <c r="B20" s="32" t="s">
        <v>18</v>
      </c>
      <c r="C20" s="15" t="s">
        <v>747</v>
      </c>
      <c r="D20" s="32" t="s">
        <v>12</v>
      </c>
      <c r="E20" s="32"/>
      <c r="F20" s="16">
        <v>5</v>
      </c>
      <c r="G20" s="15" t="s">
        <v>748</v>
      </c>
      <c r="H20" s="33">
        <v>44322.4841203704</v>
      </c>
      <c r="I20" s="33">
        <v>44322.5062615741</v>
      </c>
      <c r="J20" s="77" t="s">
        <v>731</v>
      </c>
      <c r="K20" s="15"/>
      <c r="L20" s="79" t="s">
        <v>709</v>
      </c>
      <c r="M20" s="32"/>
      <c r="N20" s="32"/>
      <c r="O20" s="32"/>
      <c r="P20" s="115" t="b">
        <v>0</v>
      </c>
      <c r="Q20" s="118" t="e">
        <v>#VALUE!</v>
      </c>
      <c r="R20" s="115" t="e">
        <v>#VALUE!</v>
      </c>
      <c r="S20" s="18">
        <v>44324.9781365741</v>
      </c>
      <c r="T20" s="16"/>
    </row>
    <row r="21" s="28" customFormat="1" customHeight="1" spans="1:20">
      <c r="A21" s="32" t="s">
        <v>59</v>
      </c>
      <c r="B21" s="14" t="s">
        <v>19</v>
      </c>
      <c r="C21" s="15" t="s">
        <v>749</v>
      </c>
      <c r="D21" s="32" t="s">
        <v>11</v>
      </c>
      <c r="E21" s="32">
        <v>1</v>
      </c>
      <c r="F21" s="16">
        <v>19</v>
      </c>
      <c r="G21" s="15" t="s">
        <v>750</v>
      </c>
      <c r="H21" s="33">
        <v>44322.5028703704</v>
      </c>
      <c r="I21" s="33">
        <v>44322.5243055556</v>
      </c>
      <c r="J21" s="16" t="s">
        <v>731</v>
      </c>
      <c r="K21" s="15"/>
      <c r="L21" s="47" t="s">
        <v>709</v>
      </c>
      <c r="M21" s="32"/>
      <c r="N21" s="32"/>
      <c r="O21" s="32"/>
      <c r="P21" s="115" t="e">
        <v>#VALUE!</v>
      </c>
      <c r="Q21" s="118" t="b">
        <v>0</v>
      </c>
      <c r="R21" s="115" t="e">
        <v>#VALUE!</v>
      </c>
      <c r="S21" s="18">
        <v>44324.9348148148</v>
      </c>
      <c r="T21" s="16"/>
    </row>
    <row r="22" s="28" customFormat="1" customHeight="1" spans="1:20">
      <c r="A22" s="32" t="s">
        <v>59</v>
      </c>
      <c r="B22" s="14" t="s">
        <v>16</v>
      </c>
      <c r="C22" s="15" t="s">
        <v>751</v>
      </c>
      <c r="D22" s="32" t="s">
        <v>12</v>
      </c>
      <c r="E22" s="32"/>
      <c r="F22" s="16">
        <v>26</v>
      </c>
      <c r="G22" s="15" t="s">
        <v>752</v>
      </c>
      <c r="H22" s="33">
        <v>44321.525</v>
      </c>
      <c r="I22" s="33">
        <v>44322.5388888889</v>
      </c>
      <c r="J22" s="16" t="s">
        <v>731</v>
      </c>
      <c r="K22" s="15"/>
      <c r="L22" s="47" t="s">
        <v>709</v>
      </c>
      <c r="M22" s="32"/>
      <c r="N22" s="32"/>
      <c r="O22" s="32"/>
      <c r="P22" s="115" t="e">
        <v>#VALUE!</v>
      </c>
      <c r="Q22" s="118" t="b">
        <v>0</v>
      </c>
      <c r="R22" s="115" t="e">
        <v>#VALUE!</v>
      </c>
      <c r="S22" s="18">
        <v>44324.9348148148</v>
      </c>
      <c r="T22" s="16"/>
    </row>
    <row r="23" s="87" customFormat="1" customHeight="1" spans="1:20">
      <c r="A23" s="88" t="s">
        <v>59</v>
      </c>
      <c r="B23" s="88" t="s">
        <v>16</v>
      </c>
      <c r="C23" s="87" t="s">
        <v>704</v>
      </c>
      <c r="D23" s="88" t="s">
        <v>11</v>
      </c>
      <c r="E23" s="88"/>
      <c r="F23" s="89">
        <v>10</v>
      </c>
      <c r="G23" s="87" t="s">
        <v>705</v>
      </c>
      <c r="H23" s="91">
        <v>44322.5172800926</v>
      </c>
      <c r="I23" s="91">
        <v>44322.5402777778</v>
      </c>
      <c r="J23" s="99">
        <v>44322.6673611111</v>
      </c>
      <c r="L23" s="100" t="s">
        <v>706</v>
      </c>
      <c r="M23" s="88" t="s">
        <v>56</v>
      </c>
      <c r="N23" s="88" t="s">
        <v>251</v>
      </c>
      <c r="O23" s="88" t="s">
        <v>58</v>
      </c>
      <c r="P23" s="104">
        <v>3.04999999911524</v>
      </c>
      <c r="Q23" s="110" t="b">
        <v>0</v>
      </c>
      <c r="R23" s="104">
        <v>3.04999999911524</v>
      </c>
      <c r="S23" s="99">
        <v>44323.9645138889</v>
      </c>
      <c r="T23" s="89"/>
    </row>
    <row r="24" s="28" customFormat="1" customHeight="1" spans="1:20">
      <c r="A24" s="32" t="s">
        <v>59</v>
      </c>
      <c r="B24" s="14" t="s">
        <v>21</v>
      </c>
      <c r="C24" s="15" t="s">
        <v>753</v>
      </c>
      <c r="D24" s="32" t="s">
        <v>12</v>
      </c>
      <c r="E24" s="32"/>
      <c r="F24" s="16">
        <v>32</v>
      </c>
      <c r="G24" s="15" t="s">
        <v>754</v>
      </c>
      <c r="H24" s="33">
        <v>44322.5440277778</v>
      </c>
      <c r="I24" s="33">
        <v>44322.575</v>
      </c>
      <c r="J24" s="16" t="s">
        <v>731</v>
      </c>
      <c r="K24" s="15"/>
      <c r="L24" s="47" t="s">
        <v>709</v>
      </c>
      <c r="M24" s="32"/>
      <c r="N24" s="32"/>
      <c r="O24" s="32"/>
      <c r="P24" s="115" t="e">
        <v>#VALUE!</v>
      </c>
      <c r="Q24" s="118" t="b">
        <v>0</v>
      </c>
      <c r="R24" s="115" t="e">
        <v>#VALUE!</v>
      </c>
      <c r="S24" s="18">
        <v>44324.9327083333</v>
      </c>
      <c r="T24" s="16"/>
    </row>
    <row r="25" s="87" customFormat="1" customHeight="1" spans="1:20">
      <c r="A25" s="88" t="s">
        <v>59</v>
      </c>
      <c r="B25" s="88" t="s">
        <v>20</v>
      </c>
      <c r="C25" s="87" t="s">
        <v>707</v>
      </c>
      <c r="D25" s="88" t="s">
        <v>12</v>
      </c>
      <c r="E25" s="88"/>
      <c r="F25" s="89">
        <v>23</v>
      </c>
      <c r="G25" s="87" t="s">
        <v>708</v>
      </c>
      <c r="H25" s="91">
        <v>44322.5604282407</v>
      </c>
      <c r="I25" s="91">
        <v>44322.5798611111</v>
      </c>
      <c r="J25" s="99">
        <v>44322.6638888889</v>
      </c>
      <c r="L25" s="100" t="s">
        <v>709</v>
      </c>
      <c r="M25" s="88"/>
      <c r="N25" s="88"/>
      <c r="O25" s="88"/>
      <c r="P25" s="104">
        <v>2.01666666712845</v>
      </c>
      <c r="Q25" s="110" t="b">
        <v>0</v>
      </c>
      <c r="R25" s="104">
        <v>2.01666666712845</v>
      </c>
      <c r="S25" s="99">
        <v>44324.9953587963</v>
      </c>
      <c r="T25" s="89"/>
    </row>
    <row r="26" s="87" customFormat="1" customHeight="1" spans="1:20">
      <c r="A26" s="88" t="s">
        <v>59</v>
      </c>
      <c r="B26" s="88" t="s">
        <v>20</v>
      </c>
      <c r="C26" s="87" t="s">
        <v>710</v>
      </c>
      <c r="D26" s="88" t="s">
        <v>11</v>
      </c>
      <c r="E26" s="88">
        <v>9</v>
      </c>
      <c r="F26" s="89">
        <v>50</v>
      </c>
      <c r="G26" s="87" t="s">
        <v>711</v>
      </c>
      <c r="H26" s="91">
        <v>44321.1349652778</v>
      </c>
      <c r="I26" s="91">
        <v>44322.5941898148</v>
      </c>
      <c r="J26" s="99">
        <v>44322.6541666667</v>
      </c>
      <c r="L26" s="100" t="s">
        <v>712</v>
      </c>
      <c r="M26" s="88" t="s">
        <v>63</v>
      </c>
      <c r="N26" s="88" t="s">
        <v>119</v>
      </c>
      <c r="O26" s="88" t="s">
        <v>65</v>
      </c>
      <c r="P26" s="104">
        <v>1.43944444565568</v>
      </c>
      <c r="Q26" s="110" t="b">
        <v>0</v>
      </c>
      <c r="R26" s="104">
        <v>1.43944444565568</v>
      </c>
      <c r="S26" s="99">
        <v>44323.9623726852</v>
      </c>
      <c r="T26" s="89"/>
    </row>
    <row r="27" s="87" customFormat="1" customHeight="1" spans="1:20">
      <c r="A27" s="88" t="s">
        <v>59</v>
      </c>
      <c r="B27" s="88" t="s">
        <v>20</v>
      </c>
      <c r="C27" s="87" t="s">
        <v>713</v>
      </c>
      <c r="D27" s="88" t="s">
        <v>11</v>
      </c>
      <c r="E27" s="88"/>
      <c r="F27" s="89">
        <v>40</v>
      </c>
      <c r="G27" s="87" t="s">
        <v>714</v>
      </c>
      <c r="H27" s="91">
        <v>44322.5805555556</v>
      </c>
      <c r="I27" s="91">
        <v>44322.6131944444</v>
      </c>
      <c r="J27" s="99">
        <v>44322.7597222222</v>
      </c>
      <c r="L27" s="100" t="s">
        <v>715</v>
      </c>
      <c r="M27" s="88" t="s">
        <v>63</v>
      </c>
      <c r="N27" s="88" t="s">
        <v>100</v>
      </c>
      <c r="O27" s="88" t="s">
        <v>65</v>
      </c>
      <c r="P27" s="104">
        <v>3.51666666782694</v>
      </c>
      <c r="Q27" s="110" t="b">
        <v>0</v>
      </c>
      <c r="R27" s="104">
        <v>3.51666666782694</v>
      </c>
      <c r="S27" s="99">
        <v>44323.9623726852</v>
      </c>
      <c r="T27" s="89"/>
    </row>
    <row r="28" s="28" customFormat="1" customHeight="1" spans="1:20">
      <c r="A28" s="32" t="s">
        <v>59</v>
      </c>
      <c r="B28" s="14" t="s">
        <v>17</v>
      </c>
      <c r="C28" s="15" t="s">
        <v>755</v>
      </c>
      <c r="D28" s="32" t="s">
        <v>12</v>
      </c>
      <c r="E28" s="32"/>
      <c r="F28" s="16">
        <v>36</v>
      </c>
      <c r="G28" s="15" t="s">
        <v>756</v>
      </c>
      <c r="H28" s="33">
        <v>44322.6298611111</v>
      </c>
      <c r="I28" s="33">
        <v>44322.6409722222</v>
      </c>
      <c r="J28" s="16" t="s">
        <v>731</v>
      </c>
      <c r="K28" s="15"/>
      <c r="L28" s="47" t="s">
        <v>709</v>
      </c>
      <c r="M28" s="32"/>
      <c r="N28" s="32"/>
      <c r="O28" s="32"/>
      <c r="P28" s="115" t="e">
        <v>#VALUE!</v>
      </c>
      <c r="Q28" s="118" t="b">
        <v>0</v>
      </c>
      <c r="R28" s="115" t="e">
        <v>#VALUE!</v>
      </c>
      <c r="S28" s="18">
        <v>44324.9781365741</v>
      </c>
      <c r="T28" s="16"/>
    </row>
    <row r="29" s="87" customFormat="1" customHeight="1" spans="1:20">
      <c r="A29" s="88" t="s">
        <v>59</v>
      </c>
      <c r="B29" s="88" t="s">
        <v>20</v>
      </c>
      <c r="C29" s="87" t="s">
        <v>716</v>
      </c>
      <c r="D29" s="88" t="s">
        <v>11</v>
      </c>
      <c r="E29" s="88"/>
      <c r="F29" s="89">
        <v>52</v>
      </c>
      <c r="G29" s="87" t="s">
        <v>717</v>
      </c>
      <c r="H29" s="91">
        <v>44322.6267939815</v>
      </c>
      <c r="I29" s="91">
        <v>44322.6513888889</v>
      </c>
      <c r="J29" s="99">
        <v>44322.7208333333</v>
      </c>
      <c r="L29" s="100" t="s">
        <v>718</v>
      </c>
      <c r="M29" s="88" t="s">
        <v>63</v>
      </c>
      <c r="N29" s="88" t="s">
        <v>64</v>
      </c>
      <c r="O29" s="88" t="s">
        <v>163</v>
      </c>
      <c r="P29" s="104">
        <v>1.66666666546371</v>
      </c>
      <c r="Q29" s="110" t="b">
        <v>0</v>
      </c>
      <c r="R29" s="104">
        <v>1.66666666546371</v>
      </c>
      <c r="S29" s="99">
        <v>44323.9623726852</v>
      </c>
      <c r="T29" s="89"/>
    </row>
    <row r="30" s="87" customFormat="1" customHeight="1" spans="1:20">
      <c r="A30" s="88" t="s">
        <v>59</v>
      </c>
      <c r="B30" s="88" t="s">
        <v>21</v>
      </c>
      <c r="C30" s="87" t="s">
        <v>719</v>
      </c>
      <c r="D30" s="88" t="s">
        <v>11</v>
      </c>
      <c r="E30" s="88">
        <v>3</v>
      </c>
      <c r="F30" s="89">
        <v>21</v>
      </c>
      <c r="G30" s="90" t="s">
        <v>720</v>
      </c>
      <c r="H30" s="91">
        <v>44322.7020833333</v>
      </c>
      <c r="I30" s="91">
        <v>44322.7048611111</v>
      </c>
      <c r="J30" s="99">
        <v>44322.7747222222</v>
      </c>
      <c r="L30" s="100" t="s">
        <v>150</v>
      </c>
      <c r="M30" s="88" t="s">
        <v>150</v>
      </c>
      <c r="N30" s="88" t="s">
        <v>150</v>
      </c>
      <c r="O30" s="88" t="s">
        <v>150</v>
      </c>
      <c r="P30" s="104">
        <v>1.67666666692821</v>
      </c>
      <c r="Q30" s="110" t="b">
        <v>0</v>
      </c>
      <c r="R30" s="104">
        <v>1.67666666692821</v>
      </c>
      <c r="S30" s="99">
        <v>44323.9623726852</v>
      </c>
      <c r="T30" s="89"/>
    </row>
    <row r="31" s="28" customFormat="1" customHeight="1" spans="1:20">
      <c r="A31" s="32" t="s">
        <v>59</v>
      </c>
      <c r="B31" s="14" t="s">
        <v>21</v>
      </c>
      <c r="C31" s="15" t="s">
        <v>430</v>
      </c>
      <c r="D31" s="32" t="s">
        <v>12</v>
      </c>
      <c r="E31" s="32"/>
      <c r="F31" s="16">
        <v>36</v>
      </c>
      <c r="G31" s="15" t="s">
        <v>431</v>
      </c>
      <c r="H31" s="33">
        <v>44322.7284722222</v>
      </c>
      <c r="I31" s="33">
        <v>44322.7516666667</v>
      </c>
      <c r="J31" s="16" t="s">
        <v>731</v>
      </c>
      <c r="K31" s="15"/>
      <c r="L31" s="47" t="s">
        <v>709</v>
      </c>
      <c r="M31" s="32"/>
      <c r="N31" s="32"/>
      <c r="O31" s="32"/>
      <c r="P31" s="115" t="e">
        <v>#VALUE!</v>
      </c>
      <c r="Q31" s="118" t="b">
        <v>0</v>
      </c>
      <c r="R31" s="115" t="e">
        <v>#VALUE!</v>
      </c>
      <c r="S31" s="18">
        <v>44324.9348148148</v>
      </c>
      <c r="T31" s="16"/>
    </row>
    <row r="32" s="28" customFormat="1" customHeight="1" spans="1:20">
      <c r="A32" s="32" t="s">
        <v>52</v>
      </c>
      <c r="B32" s="14" t="s">
        <v>17</v>
      </c>
      <c r="C32" s="15" t="s">
        <v>757</v>
      </c>
      <c r="D32" s="32" t="s">
        <v>12</v>
      </c>
      <c r="E32" s="32"/>
      <c r="F32" s="16">
        <v>32</v>
      </c>
      <c r="G32" s="15" t="s">
        <v>758</v>
      </c>
      <c r="H32" s="33">
        <v>44322.7232638889</v>
      </c>
      <c r="I32" s="33">
        <v>44322.7590740741</v>
      </c>
      <c r="J32" s="16" t="s">
        <v>731</v>
      </c>
      <c r="K32" s="15"/>
      <c r="L32" s="47" t="s">
        <v>709</v>
      </c>
      <c r="M32" s="32"/>
      <c r="N32" s="32"/>
      <c r="O32" s="32"/>
      <c r="P32" s="115" t="b">
        <v>0</v>
      </c>
      <c r="Q32" s="118" t="e">
        <v>#VALUE!</v>
      </c>
      <c r="R32" s="115" t="e">
        <v>#VALUE!</v>
      </c>
      <c r="S32" s="16"/>
      <c r="T32" s="16"/>
    </row>
    <row r="33" s="87" customFormat="1" customHeight="1" spans="1:20">
      <c r="A33" s="88" t="s">
        <v>59</v>
      </c>
      <c r="B33" s="88" t="s">
        <v>20</v>
      </c>
      <c r="C33" s="87" t="s">
        <v>721</v>
      </c>
      <c r="D33" s="88" t="s">
        <v>12</v>
      </c>
      <c r="E33" s="88"/>
      <c r="F33" s="89">
        <v>5</v>
      </c>
      <c r="G33" s="87" t="s">
        <v>722</v>
      </c>
      <c r="H33" s="91">
        <v>44322.7559027778</v>
      </c>
      <c r="I33" s="91">
        <v>44322.7715277778</v>
      </c>
      <c r="J33" s="99">
        <v>44322.8066203704</v>
      </c>
      <c r="L33" s="100" t="s">
        <v>150</v>
      </c>
      <c r="M33" s="88" t="s">
        <v>150</v>
      </c>
      <c r="N33" s="88" t="s">
        <v>150</v>
      </c>
      <c r="O33" s="88" t="s">
        <v>150</v>
      </c>
      <c r="P33" s="104">
        <v>0.842222222301643</v>
      </c>
      <c r="Q33" s="110" t="b">
        <v>0</v>
      </c>
      <c r="R33" s="104">
        <v>0.842222222301643</v>
      </c>
      <c r="S33" s="99">
        <v>44324.9348148148</v>
      </c>
      <c r="T33" s="89"/>
    </row>
    <row r="34" s="28" customFormat="1" customHeight="1" spans="1:20">
      <c r="A34" s="32" t="s">
        <v>52</v>
      </c>
      <c r="B34" s="14" t="s">
        <v>17</v>
      </c>
      <c r="C34" s="15" t="s">
        <v>759</v>
      </c>
      <c r="D34" s="32" t="s">
        <v>11</v>
      </c>
      <c r="E34" s="32"/>
      <c r="F34" s="16">
        <v>238</v>
      </c>
      <c r="G34" s="15" t="s">
        <v>760</v>
      </c>
      <c r="H34" s="33">
        <v>44322.7286805556</v>
      </c>
      <c r="I34" s="33">
        <v>44322.7748263889</v>
      </c>
      <c r="J34" s="16" t="s">
        <v>731</v>
      </c>
      <c r="K34" s="15"/>
      <c r="L34" s="47" t="s">
        <v>709</v>
      </c>
      <c r="M34" s="32"/>
      <c r="N34" s="32"/>
      <c r="O34" s="32"/>
      <c r="P34" s="115" t="b">
        <v>0</v>
      </c>
      <c r="Q34" s="118" t="e">
        <v>#VALUE!</v>
      </c>
      <c r="R34" s="115" t="e">
        <v>#VALUE!</v>
      </c>
      <c r="S34" s="16"/>
      <c r="T34" s="16"/>
    </row>
    <row r="35" s="87" customFormat="1" customHeight="1" spans="1:20">
      <c r="A35" s="88" t="s">
        <v>52</v>
      </c>
      <c r="B35" s="88" t="s">
        <v>20</v>
      </c>
      <c r="C35" s="87" t="s">
        <v>723</v>
      </c>
      <c r="D35" s="88" t="s">
        <v>12</v>
      </c>
      <c r="E35" s="88"/>
      <c r="F35" s="89">
        <v>68</v>
      </c>
      <c r="G35" s="87" t="s">
        <v>724</v>
      </c>
      <c r="H35" s="91">
        <v>44322.7614583333</v>
      </c>
      <c r="I35" s="91">
        <v>44322.78125</v>
      </c>
      <c r="J35" s="89" t="s">
        <v>731</v>
      </c>
      <c r="L35" s="100" t="s">
        <v>709</v>
      </c>
      <c r="M35" s="88"/>
      <c r="N35" s="88"/>
      <c r="O35" s="88"/>
      <c r="P35" s="104" t="b">
        <v>0</v>
      </c>
      <c r="Q35" s="110" t="e">
        <v>#VALUE!</v>
      </c>
      <c r="R35" s="104" t="e">
        <v>#VALUE!</v>
      </c>
      <c r="S35" s="99">
        <v>44324.9348148148</v>
      </c>
      <c r="T35" s="89"/>
    </row>
    <row r="36" s="28" customFormat="1" customHeight="1" spans="1:20">
      <c r="A36" s="32" t="s">
        <v>59</v>
      </c>
      <c r="B36" s="32" t="s">
        <v>19</v>
      </c>
      <c r="C36" s="15" t="s">
        <v>761</v>
      </c>
      <c r="D36" s="32" t="s">
        <v>11</v>
      </c>
      <c r="E36" s="32"/>
      <c r="F36" s="16">
        <v>10</v>
      </c>
      <c r="G36" s="69" t="s">
        <v>762</v>
      </c>
      <c r="H36" s="33">
        <v>44321.936412037</v>
      </c>
      <c r="I36" s="33">
        <v>44322.8027546296</v>
      </c>
      <c r="J36" s="16" t="s">
        <v>731</v>
      </c>
      <c r="K36" s="15"/>
      <c r="L36" s="47" t="s">
        <v>709</v>
      </c>
      <c r="M36" s="32"/>
      <c r="N36" s="32"/>
      <c r="O36" s="32"/>
      <c r="P36" s="115" t="e">
        <v>#VALUE!</v>
      </c>
      <c r="Q36" s="118" t="b">
        <v>0</v>
      </c>
      <c r="R36" s="115" t="e">
        <v>#VALUE!</v>
      </c>
      <c r="S36" s="18">
        <v>44323.9703356481</v>
      </c>
      <c r="T36" s="16"/>
    </row>
    <row r="37" s="28" customFormat="1" customHeight="1" spans="1:20">
      <c r="A37" s="32" t="s">
        <v>59</v>
      </c>
      <c r="B37" s="32" t="s">
        <v>17</v>
      </c>
      <c r="C37" s="15" t="s">
        <v>763</v>
      </c>
      <c r="D37" s="32" t="s">
        <v>11</v>
      </c>
      <c r="E37" s="32"/>
      <c r="F37" s="16">
        <v>46</v>
      </c>
      <c r="G37" s="15" t="s">
        <v>764</v>
      </c>
      <c r="H37" s="33">
        <v>44322.7829976852</v>
      </c>
      <c r="I37" s="33">
        <v>44322.8111111111</v>
      </c>
      <c r="J37" s="16" t="s">
        <v>731</v>
      </c>
      <c r="K37" s="15"/>
      <c r="L37" s="47" t="s">
        <v>709</v>
      </c>
      <c r="M37" s="32"/>
      <c r="N37" s="32"/>
      <c r="O37" s="32"/>
      <c r="P37" s="115" t="e">
        <v>#VALUE!</v>
      </c>
      <c r="Q37" s="118" t="b">
        <v>0</v>
      </c>
      <c r="R37" s="115" t="e">
        <v>#VALUE!</v>
      </c>
      <c r="S37" s="18">
        <v>44323.9703356481</v>
      </c>
      <c r="T37" s="16"/>
    </row>
    <row r="38" s="28" customFormat="1" customHeight="1" spans="1:20">
      <c r="A38" s="32" t="s">
        <v>52</v>
      </c>
      <c r="B38" s="32" t="s">
        <v>17</v>
      </c>
      <c r="C38" s="15" t="s">
        <v>765</v>
      </c>
      <c r="D38" s="32" t="s">
        <v>12</v>
      </c>
      <c r="E38" s="32"/>
      <c r="F38" s="16">
        <v>79</v>
      </c>
      <c r="G38" s="15" t="s">
        <v>766</v>
      </c>
      <c r="H38" s="33">
        <v>44322.8023263889</v>
      </c>
      <c r="I38" s="33">
        <v>44322.8504398148</v>
      </c>
      <c r="J38" s="16" t="s">
        <v>731</v>
      </c>
      <c r="K38" s="15"/>
      <c r="L38" s="47" t="s">
        <v>709</v>
      </c>
      <c r="M38" s="32"/>
      <c r="N38" s="32"/>
      <c r="O38" s="32"/>
      <c r="P38" s="115" t="b">
        <v>0</v>
      </c>
      <c r="Q38" s="118" t="e">
        <v>#VALUE!</v>
      </c>
      <c r="R38" s="115" t="e">
        <v>#VALUE!</v>
      </c>
      <c r="S38" s="18">
        <v>44324.9698263889</v>
      </c>
      <c r="T38" s="16"/>
    </row>
    <row r="39" s="28" customFormat="1" customHeight="1" spans="1:20">
      <c r="A39" s="32" t="s">
        <v>59</v>
      </c>
      <c r="B39" s="32" t="s">
        <v>20</v>
      </c>
      <c r="C39" s="15" t="s">
        <v>767</v>
      </c>
      <c r="D39" s="32" t="s">
        <v>12</v>
      </c>
      <c r="E39" s="32"/>
      <c r="F39" s="16">
        <v>37</v>
      </c>
      <c r="G39" s="15" t="s">
        <v>768</v>
      </c>
      <c r="H39" s="33">
        <v>44322.8127314815</v>
      </c>
      <c r="I39" s="33">
        <v>44322.8510763889</v>
      </c>
      <c r="J39" s="16" t="s">
        <v>731</v>
      </c>
      <c r="K39" s="15"/>
      <c r="L39" s="47" t="s">
        <v>709</v>
      </c>
      <c r="M39" s="32"/>
      <c r="N39" s="32"/>
      <c r="O39" s="32"/>
      <c r="P39" s="115" t="e">
        <v>#VALUE!</v>
      </c>
      <c r="Q39" s="118" t="b">
        <v>0</v>
      </c>
      <c r="R39" s="115" t="e">
        <v>#VALUE!</v>
      </c>
      <c r="S39" s="18">
        <v>44324.973275463</v>
      </c>
      <c r="T39" s="16"/>
    </row>
  </sheetData>
  <autoFilter ref="A1:V1">
    <extLst/>
  </autoFilter>
  <dataValidations count="7">
    <dataValidation type="list" allowBlank="1" showErrorMessage="1" errorTitle="错误提示" error="请输入下拉列表中的一个值" sqref="O2 O27 O32 O33 O34 O35 O3:O26 O28:O29 O30:O31 O36:O37 O38:O39">
      <formula1>"在用纤芯断,在用纤芯损耗大/打折,杆路倒塌,市政施工,光缆被刮断,人为破坏,业主拆建,法兰头坏,小动物破坏,尾纤打折,光缆打折,勾机挖断,基站设备,光缆割接,自动恢复,停电,分光器,箱体设备,设备拉远"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A2 A3:A29 A30:A39">
      <formula1>"传输,客响"</formula1>
    </dataValidation>
    <dataValidation type="list" allowBlank="1" showErrorMessage="1" errorTitle="错误提示" error="请输入下拉列表中的一个值" sqref="B2 B3:B29 B30:B39">
      <formula1>"江州区,龙州县,天等县,凭祥市,扶绥县,宁明县,大新县"</formula1>
    </dataValidation>
    <dataValidation allowBlank="1" showErrorMessage="1" sqref="E2 E3:E29 E30:E39" errorStyle="information"/>
    <dataValidation type="list" allowBlank="1" showErrorMessage="1" errorTitle="错误提示" error="请输入下拉列表中的一个值" sqref="D2 D32 D33 D34 D3:D29 D30:D31 D35:D39">
      <formula1>"城镇,农村"</formula1>
    </dataValidation>
    <dataValidation type="list" allowBlank="1" showErrorMessage="1" errorTitle="错误提示" error="请输入下拉列表中的一个值" sqref="M2 M32 M33 M34 M35 M3:M29 M30:M31 M36:M37 M38:M39">
      <formula1>"尾纤,接头盒,光缆,纤芯,连接器,基站设备,分光设备,自动恢复,停电"</formula1>
    </dataValidation>
    <dataValidation type="list" allowBlank="1" showErrorMessage="1" errorTitle="错误提示" error="请输入下拉列表中的一个值" sqref="N2 N32 N33 N34 N35 N3:N29 N30:N31 N36:N37 N38:N39">
      <formula1>"基站,基站-基站,基站-光交,基站-一级,光交,光交-光交,光交-一级,一级箱,一级-一级,一级-二级,二级箱,自动恢复,停电"</formula1>
    </dataValidation>
  </dataValidations>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45"/>
  <sheetViews>
    <sheetView topLeftCell="G1" workbookViewId="0">
      <pane ySplit="1" topLeftCell="A2" activePane="bottomLeft" state="frozen"/>
      <selection/>
      <selection pane="bottomLeft" activeCell="C48" sqref="C48"/>
    </sheetView>
  </sheetViews>
  <sheetFormatPr defaultColWidth="9" defaultRowHeight="13.5"/>
  <cols>
    <col min="1" max="1" width="4.625" style="55" customWidth="1"/>
    <col min="3" max="3" width="35.625" customWidth="1"/>
    <col min="4" max="4" width="5" customWidth="1"/>
    <col min="5" max="5" width="7.125" customWidth="1"/>
    <col min="6" max="6" width="4.625" customWidth="1"/>
    <col min="7" max="7" width="65.625" customWidth="1"/>
    <col min="8" max="10" width="14.625" style="55" customWidth="1"/>
    <col min="16" max="18" width="12.625"/>
    <col min="19" max="19" width="14.625" customWidth="1"/>
  </cols>
  <sheetData>
    <row r="1" s="53" customFormat="1" ht="32" customHeight="1" spans="1:22">
      <c r="A1" s="58" t="s">
        <v>30</v>
      </c>
      <c r="B1" s="60" t="s">
        <v>31</v>
      </c>
      <c r="C1" s="58" t="s">
        <v>32</v>
      </c>
      <c r="D1" s="60" t="s">
        <v>33</v>
      </c>
      <c r="E1" s="60" t="s">
        <v>34</v>
      </c>
      <c r="F1" s="58" t="s">
        <v>725</v>
      </c>
      <c r="G1" s="58" t="s">
        <v>726</v>
      </c>
      <c r="H1" s="58" t="s">
        <v>37</v>
      </c>
      <c r="I1" s="58" t="s">
        <v>769</v>
      </c>
      <c r="J1" s="58" t="s">
        <v>39</v>
      </c>
      <c r="K1" s="58" t="s">
        <v>40</v>
      </c>
      <c r="L1" s="58" t="s">
        <v>727</v>
      </c>
      <c r="M1" s="58" t="s">
        <v>42</v>
      </c>
      <c r="N1" s="58" t="s">
        <v>43</v>
      </c>
      <c r="O1" s="58" t="s">
        <v>44</v>
      </c>
      <c r="P1" s="70" t="s">
        <v>45</v>
      </c>
      <c r="Q1" s="70" t="s">
        <v>46</v>
      </c>
      <c r="R1" s="81" t="s">
        <v>770</v>
      </c>
      <c r="S1" s="58" t="s">
        <v>48</v>
      </c>
      <c r="T1" s="82" t="s">
        <v>728</v>
      </c>
      <c r="U1" s="83" t="s">
        <v>50</v>
      </c>
      <c r="V1" s="83" t="s">
        <v>51</v>
      </c>
    </row>
    <row r="2" s="86" customFormat="1" customHeight="1" spans="1:20">
      <c r="A2" s="88" t="s">
        <v>52</v>
      </c>
      <c r="B2" s="88" t="s">
        <v>16</v>
      </c>
      <c r="C2" s="87" t="s">
        <v>599</v>
      </c>
      <c r="D2" s="88" t="s">
        <v>11</v>
      </c>
      <c r="E2" s="88"/>
      <c r="F2" s="89">
        <v>14</v>
      </c>
      <c r="G2" s="90" t="s">
        <v>600</v>
      </c>
      <c r="H2" s="91">
        <v>44294.3902777778</v>
      </c>
      <c r="I2" s="91">
        <v>44294.6041666667</v>
      </c>
      <c r="J2" s="99">
        <v>44322.4391782407</v>
      </c>
      <c r="K2" s="89"/>
      <c r="L2" s="100" t="s">
        <v>601</v>
      </c>
      <c r="M2" s="88" t="s">
        <v>69</v>
      </c>
      <c r="N2" s="88" t="s">
        <v>86</v>
      </c>
      <c r="O2" s="88" t="s">
        <v>58</v>
      </c>
      <c r="P2" s="101" t="b">
        <v>0</v>
      </c>
      <c r="Q2" s="108">
        <v>668.040277775901</v>
      </c>
      <c r="R2" s="101">
        <v>668.040277775901</v>
      </c>
      <c r="S2" s="109">
        <v>44322.9711689815</v>
      </c>
      <c r="T2" s="89"/>
    </row>
    <row r="3" s="86" customFormat="1" customHeight="1" spans="1:20">
      <c r="A3" s="88" t="s">
        <v>52</v>
      </c>
      <c r="B3" s="88" t="s">
        <v>17</v>
      </c>
      <c r="C3" s="87" t="s">
        <v>602</v>
      </c>
      <c r="D3" s="88" t="s">
        <v>12</v>
      </c>
      <c r="E3" s="88"/>
      <c r="F3" s="89">
        <v>7</v>
      </c>
      <c r="G3" s="90" t="s">
        <v>603</v>
      </c>
      <c r="H3" s="91">
        <v>44318.4694444444</v>
      </c>
      <c r="I3" s="91">
        <v>44318.4847222222</v>
      </c>
      <c r="J3" s="99">
        <v>44322.5423611111</v>
      </c>
      <c r="K3" s="87"/>
      <c r="L3" s="100" t="s">
        <v>604</v>
      </c>
      <c r="M3" s="88" t="s">
        <v>56</v>
      </c>
      <c r="N3" s="88" t="s">
        <v>86</v>
      </c>
      <c r="O3" s="88" t="s">
        <v>163</v>
      </c>
      <c r="P3" s="101" t="b">
        <v>0</v>
      </c>
      <c r="Q3" s="108">
        <v>97.3833333334769</v>
      </c>
      <c r="R3" s="101">
        <v>97.3833333334769</v>
      </c>
      <c r="S3" s="89"/>
      <c r="T3" s="89"/>
    </row>
    <row r="4" s="86" customFormat="1" customHeight="1" spans="1:20">
      <c r="A4" s="88" t="s">
        <v>52</v>
      </c>
      <c r="B4" s="88" t="s">
        <v>17</v>
      </c>
      <c r="C4" s="87" t="s">
        <v>605</v>
      </c>
      <c r="D4" s="88" t="s">
        <v>12</v>
      </c>
      <c r="E4" s="88">
        <v>7</v>
      </c>
      <c r="F4" s="89">
        <v>156</v>
      </c>
      <c r="G4" s="87" t="s">
        <v>606</v>
      </c>
      <c r="H4" s="91">
        <v>44319.6284722222</v>
      </c>
      <c r="I4" s="91">
        <v>44319.6493055556</v>
      </c>
      <c r="J4" s="99">
        <v>44322.5022222222</v>
      </c>
      <c r="K4" s="87"/>
      <c r="L4" s="100" t="s">
        <v>607</v>
      </c>
      <c r="M4" s="88" t="s">
        <v>69</v>
      </c>
      <c r="N4" s="88" t="s">
        <v>86</v>
      </c>
      <c r="O4" s="88" t="s">
        <v>70</v>
      </c>
      <c r="P4" s="101" t="b">
        <v>0</v>
      </c>
      <c r="Q4" s="108">
        <v>68.4699999985169</v>
      </c>
      <c r="R4" s="101">
        <v>68.4699999985169</v>
      </c>
      <c r="S4" s="99">
        <v>44323.993125</v>
      </c>
      <c r="T4" s="89"/>
    </row>
    <row r="5" s="86" customFormat="1" customHeight="1" spans="1:20">
      <c r="A5" s="88" t="s">
        <v>52</v>
      </c>
      <c r="B5" s="88" t="s">
        <v>18</v>
      </c>
      <c r="C5" s="87" t="s">
        <v>608</v>
      </c>
      <c r="D5" s="88" t="s">
        <v>12</v>
      </c>
      <c r="E5" s="88">
        <v>3</v>
      </c>
      <c r="F5" s="89">
        <v>59</v>
      </c>
      <c r="G5" s="87" t="s">
        <v>609</v>
      </c>
      <c r="H5" s="91">
        <v>44319.7395833333</v>
      </c>
      <c r="I5" s="91">
        <v>44319.7597222222</v>
      </c>
      <c r="J5" s="99">
        <v>44322.6569444444</v>
      </c>
      <c r="K5" s="87"/>
      <c r="L5" s="102" t="s">
        <v>610</v>
      </c>
      <c r="M5" s="88" t="s">
        <v>69</v>
      </c>
      <c r="N5" s="88" t="s">
        <v>86</v>
      </c>
      <c r="O5" s="88" t="s">
        <v>70</v>
      </c>
      <c r="P5" s="101" t="b">
        <v>0</v>
      </c>
      <c r="Q5" s="108">
        <v>69.5333333328017</v>
      </c>
      <c r="R5" s="101">
        <v>69.5333333328017</v>
      </c>
      <c r="S5" s="99">
        <v>44323.9647453704</v>
      </c>
      <c r="T5" s="89"/>
    </row>
    <row r="6" s="86" customFormat="1" customHeight="1" spans="1:20">
      <c r="A6" s="88" t="s">
        <v>52</v>
      </c>
      <c r="B6" s="88" t="s">
        <v>17</v>
      </c>
      <c r="C6" s="87" t="s">
        <v>611</v>
      </c>
      <c r="D6" s="88" t="s">
        <v>12</v>
      </c>
      <c r="E6" s="88">
        <v>1</v>
      </c>
      <c r="F6" s="89">
        <v>50</v>
      </c>
      <c r="G6" s="87" t="s">
        <v>612</v>
      </c>
      <c r="H6" s="91">
        <v>44319.8034722222</v>
      </c>
      <c r="I6" s="91">
        <v>44321.5875</v>
      </c>
      <c r="J6" s="99">
        <v>44322.6576388889</v>
      </c>
      <c r="K6" s="87"/>
      <c r="L6" s="100" t="s">
        <v>613</v>
      </c>
      <c r="M6" s="88" t="s">
        <v>69</v>
      </c>
      <c r="N6" s="88" t="s">
        <v>86</v>
      </c>
      <c r="O6" s="88" t="s">
        <v>70</v>
      </c>
      <c r="P6" s="101" t="b">
        <v>0</v>
      </c>
      <c r="Q6" s="108">
        <v>25.6833333335817</v>
      </c>
      <c r="R6" s="101">
        <v>25.6833333335817</v>
      </c>
      <c r="S6" s="99">
        <v>44323.985162037</v>
      </c>
      <c r="T6" s="89"/>
    </row>
    <row r="7" s="86" customFormat="1" customHeight="1" spans="1:20">
      <c r="A7" s="88" t="s">
        <v>52</v>
      </c>
      <c r="B7" s="88" t="s">
        <v>22</v>
      </c>
      <c r="C7" s="87" t="s">
        <v>614</v>
      </c>
      <c r="D7" s="88" t="s">
        <v>12</v>
      </c>
      <c r="E7" s="88">
        <v>1</v>
      </c>
      <c r="F7" s="89">
        <v>16</v>
      </c>
      <c r="G7" s="87" t="s">
        <v>615</v>
      </c>
      <c r="H7" s="91">
        <v>44320.4826388889</v>
      </c>
      <c r="I7" s="91">
        <v>44320.4958333333</v>
      </c>
      <c r="J7" s="99">
        <v>44322.66875</v>
      </c>
      <c r="K7" s="87"/>
      <c r="L7" s="102" t="s">
        <v>616</v>
      </c>
      <c r="M7" s="88" t="s">
        <v>69</v>
      </c>
      <c r="N7" s="88" t="s">
        <v>74</v>
      </c>
      <c r="O7" s="88" t="s">
        <v>70</v>
      </c>
      <c r="P7" s="101" t="b">
        <v>0</v>
      </c>
      <c r="Q7" s="108">
        <v>52.15000000078</v>
      </c>
      <c r="R7" s="101">
        <v>52.15000000078</v>
      </c>
      <c r="S7" s="99">
        <v>44322.9715509259</v>
      </c>
      <c r="T7" s="89"/>
    </row>
    <row r="8" s="86" customFormat="1" customHeight="1" spans="1:20">
      <c r="A8" s="88" t="s">
        <v>59</v>
      </c>
      <c r="B8" s="88" t="s">
        <v>17</v>
      </c>
      <c r="C8" s="87" t="s">
        <v>617</v>
      </c>
      <c r="D8" s="88" t="s">
        <v>12</v>
      </c>
      <c r="E8" s="88">
        <v>2</v>
      </c>
      <c r="F8" s="89">
        <v>42</v>
      </c>
      <c r="G8" s="87" t="s">
        <v>618</v>
      </c>
      <c r="H8" s="91">
        <v>44320.7583564815</v>
      </c>
      <c r="I8" s="91">
        <v>44321.4465277778</v>
      </c>
      <c r="J8" s="99">
        <v>44322.4027777778</v>
      </c>
      <c r="K8" s="87"/>
      <c r="L8" s="100" t="s">
        <v>619</v>
      </c>
      <c r="M8" s="88" t="s">
        <v>56</v>
      </c>
      <c r="N8" s="88" t="s">
        <v>64</v>
      </c>
      <c r="O8" s="88" t="s">
        <v>620</v>
      </c>
      <c r="P8" s="101">
        <v>22.9500000000698</v>
      </c>
      <c r="Q8" s="108" t="b">
        <v>0</v>
      </c>
      <c r="R8" s="101">
        <v>22.9500000000698</v>
      </c>
      <c r="S8" s="99">
        <v>44323.9827546296</v>
      </c>
      <c r="T8" s="89"/>
    </row>
    <row r="9" s="86" customFormat="1" customHeight="1" spans="1:20">
      <c r="A9" s="88" t="s">
        <v>52</v>
      </c>
      <c r="B9" s="88" t="s">
        <v>16</v>
      </c>
      <c r="C9" s="87" t="s">
        <v>621</v>
      </c>
      <c r="D9" s="88" t="s">
        <v>12</v>
      </c>
      <c r="E9" s="88"/>
      <c r="F9" s="89">
        <v>2</v>
      </c>
      <c r="G9" s="87" t="s">
        <v>622</v>
      </c>
      <c r="H9" s="91">
        <v>44321.7905555556</v>
      </c>
      <c r="I9" s="91">
        <v>44321.8298611111</v>
      </c>
      <c r="J9" s="99">
        <v>44322.7159722222</v>
      </c>
      <c r="K9" s="87"/>
      <c r="L9" s="100" t="s">
        <v>623</v>
      </c>
      <c r="M9" s="88" t="s">
        <v>63</v>
      </c>
      <c r="N9" s="88" t="s">
        <v>64</v>
      </c>
      <c r="O9" s="88" t="s">
        <v>65</v>
      </c>
      <c r="P9" s="101" t="b">
        <v>0</v>
      </c>
      <c r="Q9" s="108">
        <v>21.2666666663135</v>
      </c>
      <c r="R9" s="101">
        <v>21.2666666663135</v>
      </c>
      <c r="S9" s="88"/>
      <c r="T9" s="88"/>
    </row>
    <row r="10" s="86" customFormat="1" customHeight="1" spans="1:20">
      <c r="A10" s="88" t="s">
        <v>59</v>
      </c>
      <c r="B10" s="88" t="s">
        <v>19</v>
      </c>
      <c r="C10" s="87" t="s">
        <v>624</v>
      </c>
      <c r="D10" s="88" t="s">
        <v>12</v>
      </c>
      <c r="E10" s="88">
        <v>1</v>
      </c>
      <c r="F10" s="89">
        <v>5</v>
      </c>
      <c r="G10" s="87" t="s">
        <v>625</v>
      </c>
      <c r="H10" s="91">
        <v>44320.693587963</v>
      </c>
      <c r="I10" s="91">
        <v>44320.7173611111</v>
      </c>
      <c r="J10" s="99">
        <v>44322.5965277778</v>
      </c>
      <c r="K10" s="87"/>
      <c r="L10" s="100" t="s">
        <v>626</v>
      </c>
      <c r="M10" s="88" t="s">
        <v>69</v>
      </c>
      <c r="N10" s="88" t="s">
        <v>78</v>
      </c>
      <c r="O10" s="88" t="s">
        <v>70</v>
      </c>
      <c r="P10" s="101">
        <v>45.1000000008498</v>
      </c>
      <c r="Q10" s="108" t="b">
        <v>0</v>
      </c>
      <c r="R10" s="101">
        <v>45.1000000008498</v>
      </c>
      <c r="S10" s="99">
        <v>44322.9977083333</v>
      </c>
      <c r="T10" s="89"/>
    </row>
    <row r="11" s="86" customFormat="1" customHeight="1" spans="1:20">
      <c r="A11" s="88" t="s">
        <v>59</v>
      </c>
      <c r="B11" s="88" t="s">
        <v>19</v>
      </c>
      <c r="C11" s="92" t="s">
        <v>627</v>
      </c>
      <c r="D11" s="88" t="s">
        <v>12</v>
      </c>
      <c r="E11" s="88">
        <v>2</v>
      </c>
      <c r="F11" s="89">
        <v>37</v>
      </c>
      <c r="G11" s="87" t="s">
        <v>628</v>
      </c>
      <c r="H11" s="91">
        <v>44321.0934027778</v>
      </c>
      <c r="I11" s="91">
        <v>44321.3830439815</v>
      </c>
      <c r="J11" s="99">
        <v>44322.4993055556</v>
      </c>
      <c r="K11" s="87"/>
      <c r="L11" s="100" t="s">
        <v>629</v>
      </c>
      <c r="M11" s="88" t="s">
        <v>56</v>
      </c>
      <c r="N11" s="88" t="s">
        <v>64</v>
      </c>
      <c r="O11" s="88" t="s">
        <v>620</v>
      </c>
      <c r="P11" s="101">
        <v>26.7902777783456</v>
      </c>
      <c r="Q11" s="108" t="b">
        <v>0</v>
      </c>
      <c r="R11" s="101">
        <v>26.7902777783456</v>
      </c>
      <c r="S11" s="99">
        <v>44323.9112384259</v>
      </c>
      <c r="T11" s="89"/>
    </row>
    <row r="12" s="86" customFormat="1" customHeight="1" spans="1:20">
      <c r="A12" s="88" t="s">
        <v>52</v>
      </c>
      <c r="B12" s="88" t="s">
        <v>18</v>
      </c>
      <c r="C12" s="87" t="s">
        <v>630</v>
      </c>
      <c r="D12" s="88" t="s">
        <v>12</v>
      </c>
      <c r="E12" s="88">
        <v>1</v>
      </c>
      <c r="F12" s="89">
        <v>15</v>
      </c>
      <c r="G12" s="87" t="s">
        <v>631</v>
      </c>
      <c r="H12" s="91">
        <v>44319.7314699074</v>
      </c>
      <c r="I12" s="91">
        <v>44320.85625</v>
      </c>
      <c r="J12" s="99">
        <v>44322.6493055556</v>
      </c>
      <c r="K12" s="87"/>
      <c r="L12" s="100" t="s">
        <v>632</v>
      </c>
      <c r="M12" s="88" t="s">
        <v>69</v>
      </c>
      <c r="N12" s="88" t="s">
        <v>90</v>
      </c>
      <c r="O12" s="88" t="s">
        <v>232</v>
      </c>
      <c r="P12" s="101" t="b">
        <v>0</v>
      </c>
      <c r="Q12" s="108">
        <v>43.0333333344315</v>
      </c>
      <c r="R12" s="101">
        <v>43.0333333344315</v>
      </c>
      <c r="S12" s="99">
        <v>44322.965</v>
      </c>
      <c r="T12" s="89"/>
    </row>
    <row r="13" s="86" customFormat="1" customHeight="1" spans="1:20">
      <c r="A13" s="88" t="s">
        <v>59</v>
      </c>
      <c r="B13" s="88" t="s">
        <v>19</v>
      </c>
      <c r="C13" s="87" t="s">
        <v>633</v>
      </c>
      <c r="D13" s="88" t="s">
        <v>12</v>
      </c>
      <c r="E13" s="88"/>
      <c r="F13" s="89">
        <v>9</v>
      </c>
      <c r="G13" s="87" t="s">
        <v>634</v>
      </c>
      <c r="H13" s="91">
        <v>44321.6866666667</v>
      </c>
      <c r="I13" s="91">
        <v>44321.7</v>
      </c>
      <c r="J13" s="99">
        <v>44322.4972222222</v>
      </c>
      <c r="K13" s="87"/>
      <c r="L13" s="100" t="s">
        <v>635</v>
      </c>
      <c r="M13" s="88" t="s">
        <v>56</v>
      </c>
      <c r="N13" s="88" t="s">
        <v>64</v>
      </c>
      <c r="O13" s="88" t="s">
        <v>58</v>
      </c>
      <c r="P13" s="101">
        <v>19.1333333328366</v>
      </c>
      <c r="Q13" s="108" t="b">
        <v>0</v>
      </c>
      <c r="R13" s="101">
        <v>19.1333333328366</v>
      </c>
      <c r="S13" s="99">
        <v>44323.9877430556</v>
      </c>
      <c r="T13" s="88"/>
    </row>
    <row r="14" s="86" customFormat="1" customHeight="1" spans="1:20">
      <c r="A14" s="88" t="s">
        <v>59</v>
      </c>
      <c r="B14" s="88" t="s">
        <v>19</v>
      </c>
      <c r="C14" s="87" t="s">
        <v>636</v>
      </c>
      <c r="D14" s="88" t="s">
        <v>11</v>
      </c>
      <c r="E14" s="88">
        <v>3</v>
      </c>
      <c r="F14" s="89">
        <v>26</v>
      </c>
      <c r="G14" s="90" t="s">
        <v>637</v>
      </c>
      <c r="H14" s="91">
        <v>44321.6756944444</v>
      </c>
      <c r="I14" s="91">
        <v>44321.7729166667</v>
      </c>
      <c r="J14" s="99">
        <v>44322.70625</v>
      </c>
      <c r="K14" s="87"/>
      <c r="L14" s="100" t="s">
        <v>638</v>
      </c>
      <c r="M14" s="88" t="s">
        <v>56</v>
      </c>
      <c r="N14" s="88" t="s">
        <v>64</v>
      </c>
      <c r="O14" s="88" t="s">
        <v>620</v>
      </c>
      <c r="P14" s="101">
        <v>22.3999999993248</v>
      </c>
      <c r="Q14" s="108" t="b">
        <v>0</v>
      </c>
      <c r="R14" s="101">
        <v>22.3999999993248</v>
      </c>
      <c r="S14" s="99">
        <v>44322.9683680556</v>
      </c>
      <c r="T14" s="88"/>
    </row>
    <row r="15" s="86" customFormat="1" customHeight="1" spans="1:20">
      <c r="A15" s="88" t="s">
        <v>59</v>
      </c>
      <c r="B15" s="88" t="s">
        <v>19</v>
      </c>
      <c r="C15" s="93" t="s">
        <v>639</v>
      </c>
      <c r="D15" s="88" t="s">
        <v>12</v>
      </c>
      <c r="E15" s="88"/>
      <c r="F15" s="89">
        <v>3</v>
      </c>
      <c r="G15" s="87" t="s">
        <v>640</v>
      </c>
      <c r="H15" s="91">
        <v>44321.0490046296</v>
      </c>
      <c r="I15" s="91">
        <v>44321.7888888889</v>
      </c>
      <c r="J15" s="99">
        <v>44322.6409722222</v>
      </c>
      <c r="K15" s="87"/>
      <c r="L15" s="100" t="s">
        <v>641</v>
      </c>
      <c r="M15" s="88" t="s">
        <v>56</v>
      </c>
      <c r="N15" s="88" t="s">
        <v>94</v>
      </c>
      <c r="O15" s="88" t="s">
        <v>620</v>
      </c>
      <c r="P15" s="101">
        <v>20.4499999992549</v>
      </c>
      <c r="Q15" s="108" t="b">
        <v>0</v>
      </c>
      <c r="R15" s="101">
        <v>20.4499999992549</v>
      </c>
      <c r="S15" s="88"/>
      <c r="T15" s="88"/>
    </row>
    <row r="16" s="86" customFormat="1" customHeight="1" spans="1:20">
      <c r="A16" s="88" t="s">
        <v>59</v>
      </c>
      <c r="B16" s="88" t="s">
        <v>18</v>
      </c>
      <c r="C16" s="87" t="s">
        <v>642</v>
      </c>
      <c r="D16" s="88" t="s">
        <v>11</v>
      </c>
      <c r="E16" s="88"/>
      <c r="F16" s="89">
        <v>2</v>
      </c>
      <c r="G16" s="87" t="s">
        <v>643</v>
      </c>
      <c r="H16" s="94">
        <v>44320.4787037037</v>
      </c>
      <c r="I16" s="91">
        <v>44320.5277777778</v>
      </c>
      <c r="J16" s="99">
        <v>44322.7604166667</v>
      </c>
      <c r="K16" s="87"/>
      <c r="L16" s="100" t="s">
        <v>644</v>
      </c>
      <c r="M16" s="88" t="s">
        <v>69</v>
      </c>
      <c r="N16" s="88" t="s">
        <v>57</v>
      </c>
      <c r="O16" s="88" t="s">
        <v>70</v>
      </c>
      <c r="P16" s="101">
        <v>53.5833333326736</v>
      </c>
      <c r="Q16" s="108" t="b">
        <v>0</v>
      </c>
      <c r="R16" s="101">
        <v>53.5833333326736</v>
      </c>
      <c r="S16" s="89"/>
      <c r="T16" s="89"/>
    </row>
    <row r="17" s="86" customFormat="1" customHeight="1" spans="1:20">
      <c r="A17" s="88" t="s">
        <v>52</v>
      </c>
      <c r="B17" s="88" t="s">
        <v>16</v>
      </c>
      <c r="C17" s="87" t="s">
        <v>645</v>
      </c>
      <c r="D17" s="88" t="s">
        <v>12</v>
      </c>
      <c r="E17" s="88"/>
      <c r="F17" s="89">
        <v>19</v>
      </c>
      <c r="G17" s="87" t="s">
        <v>646</v>
      </c>
      <c r="H17" s="91">
        <v>44320.9250578704</v>
      </c>
      <c r="I17" s="91">
        <v>44321.6895833333</v>
      </c>
      <c r="J17" s="99">
        <v>44322.5868055556</v>
      </c>
      <c r="K17" s="87"/>
      <c r="L17" s="100" t="s">
        <v>647</v>
      </c>
      <c r="M17" s="88" t="s">
        <v>56</v>
      </c>
      <c r="N17" s="88" t="s">
        <v>90</v>
      </c>
      <c r="O17" s="88" t="s">
        <v>58</v>
      </c>
      <c r="P17" s="101" t="b">
        <v>0</v>
      </c>
      <c r="Q17" s="108">
        <v>21.5333333352464</v>
      </c>
      <c r="R17" s="101">
        <v>21.5333333352464</v>
      </c>
      <c r="S17" s="99">
        <v>44323.9132523148</v>
      </c>
      <c r="T17" s="89"/>
    </row>
    <row r="18" s="86" customFormat="1" customHeight="1" spans="1:20">
      <c r="A18" s="88" t="s">
        <v>59</v>
      </c>
      <c r="B18" s="88" t="s">
        <v>18</v>
      </c>
      <c r="C18" s="93" t="s">
        <v>648</v>
      </c>
      <c r="D18" s="88" t="s">
        <v>12</v>
      </c>
      <c r="E18" s="88"/>
      <c r="F18" s="89">
        <v>10</v>
      </c>
      <c r="G18" s="87" t="s">
        <v>649</v>
      </c>
      <c r="H18" s="91">
        <v>44320.7681134259</v>
      </c>
      <c r="I18" s="91">
        <v>44320.7777777778</v>
      </c>
      <c r="J18" s="99">
        <v>44322.6</v>
      </c>
      <c r="K18" s="87"/>
      <c r="L18" s="100" t="s">
        <v>650</v>
      </c>
      <c r="M18" s="88"/>
      <c r="N18" s="88"/>
      <c r="O18" s="88"/>
      <c r="P18" s="101">
        <v>43.7333333326969</v>
      </c>
      <c r="Q18" s="108" t="b">
        <v>0</v>
      </c>
      <c r="R18" s="101">
        <v>43.7333333326969</v>
      </c>
      <c r="S18" s="99">
        <v>44322.965</v>
      </c>
      <c r="T18" s="89"/>
    </row>
    <row r="19" s="86" customFormat="1" ht="12" customHeight="1" spans="1:20">
      <c r="A19" s="88" t="s">
        <v>52</v>
      </c>
      <c r="B19" s="88" t="s">
        <v>18</v>
      </c>
      <c r="C19" s="87" t="s">
        <v>651</v>
      </c>
      <c r="D19" s="88" t="s">
        <v>12</v>
      </c>
      <c r="E19" s="88"/>
      <c r="F19" s="89">
        <v>19</v>
      </c>
      <c r="G19" s="87" t="s">
        <v>652</v>
      </c>
      <c r="H19" s="91">
        <v>44321.2716550926</v>
      </c>
      <c r="I19" s="91">
        <v>44321.3868055556</v>
      </c>
      <c r="J19" s="99">
        <v>44322.8201388889</v>
      </c>
      <c r="K19" s="87"/>
      <c r="L19" s="100" t="s">
        <v>653</v>
      </c>
      <c r="M19" s="88" t="s">
        <v>69</v>
      </c>
      <c r="N19" s="88" t="s">
        <v>86</v>
      </c>
      <c r="O19" s="88" t="s">
        <v>70</v>
      </c>
      <c r="P19" s="101" t="b">
        <v>0</v>
      </c>
      <c r="Q19" s="108">
        <v>34.3999999989755</v>
      </c>
      <c r="R19" s="101">
        <v>34.3999999989755</v>
      </c>
      <c r="S19" s="99">
        <v>44323.9680787037</v>
      </c>
      <c r="T19" s="89"/>
    </row>
    <row r="20" s="86" customFormat="1" customHeight="1" spans="1:20">
      <c r="A20" s="95" t="s">
        <v>52</v>
      </c>
      <c r="B20" s="95" t="s">
        <v>18</v>
      </c>
      <c r="C20" s="96" t="s">
        <v>654</v>
      </c>
      <c r="D20" s="95" t="s">
        <v>12</v>
      </c>
      <c r="E20" s="95"/>
      <c r="F20" s="97">
        <v>11</v>
      </c>
      <c r="G20" s="96" t="s">
        <v>655</v>
      </c>
      <c r="H20" s="91">
        <v>44321.2221990741</v>
      </c>
      <c r="I20" s="91">
        <v>44321.3952083333</v>
      </c>
      <c r="J20" s="103">
        <v>44322.8243055556</v>
      </c>
      <c r="K20" s="96"/>
      <c r="L20" s="100" t="s">
        <v>656</v>
      </c>
      <c r="M20" s="88" t="s">
        <v>69</v>
      </c>
      <c r="N20" s="88" t="s">
        <v>86</v>
      </c>
      <c r="O20" s="88" t="s">
        <v>70</v>
      </c>
      <c r="P20" s="104" t="b">
        <v>0</v>
      </c>
      <c r="Q20" s="110">
        <v>34.2983333342127</v>
      </c>
      <c r="R20" s="104">
        <v>34.2983333342127</v>
      </c>
      <c r="S20" s="103">
        <v>44323.9056712963</v>
      </c>
      <c r="T20" s="111"/>
    </row>
    <row r="21" s="87" customFormat="1" customHeight="1" spans="1:20">
      <c r="A21" s="88" t="s">
        <v>59</v>
      </c>
      <c r="B21" s="88" t="s">
        <v>21</v>
      </c>
      <c r="C21" s="87" t="s">
        <v>461</v>
      </c>
      <c r="D21" s="88" t="s">
        <v>11</v>
      </c>
      <c r="E21" s="88"/>
      <c r="F21" s="89">
        <v>17</v>
      </c>
      <c r="G21" s="90" t="s">
        <v>657</v>
      </c>
      <c r="H21" s="91">
        <v>44320.6604166667</v>
      </c>
      <c r="I21" s="91">
        <v>44320.7048611111</v>
      </c>
      <c r="J21" s="103">
        <v>44322.8305555556</v>
      </c>
      <c r="K21" s="96"/>
      <c r="L21" s="105" t="s">
        <v>658</v>
      </c>
      <c r="M21" s="88" t="s">
        <v>150</v>
      </c>
      <c r="N21" s="88" t="s">
        <v>150</v>
      </c>
      <c r="O21" s="88" t="s">
        <v>150</v>
      </c>
      <c r="P21" s="104">
        <v>51.0166666668956</v>
      </c>
      <c r="Q21" s="110" t="b">
        <v>0</v>
      </c>
      <c r="R21" s="104">
        <v>51.0166666668956</v>
      </c>
      <c r="S21" s="99">
        <v>44323.962962963</v>
      </c>
      <c r="T21" s="89" t="s">
        <v>390</v>
      </c>
    </row>
    <row r="22" s="87" customFormat="1" customHeight="1" spans="1:20">
      <c r="A22" s="88" t="s">
        <v>52</v>
      </c>
      <c r="B22" s="88" t="s">
        <v>18</v>
      </c>
      <c r="C22" s="87" t="s">
        <v>659</v>
      </c>
      <c r="D22" s="88" t="s">
        <v>12</v>
      </c>
      <c r="E22" s="88"/>
      <c r="F22" s="89">
        <v>61</v>
      </c>
      <c r="G22" s="87" t="s">
        <v>660</v>
      </c>
      <c r="H22" s="91">
        <v>44321.7395833333</v>
      </c>
      <c r="I22" s="91">
        <v>44321.7604166667</v>
      </c>
      <c r="J22" s="103">
        <v>44322.6729166667</v>
      </c>
      <c r="K22" s="96"/>
      <c r="L22" s="106" t="s">
        <v>661</v>
      </c>
      <c r="M22" s="88" t="s">
        <v>69</v>
      </c>
      <c r="N22" s="88" t="s">
        <v>86</v>
      </c>
      <c r="O22" s="88" t="s">
        <v>70</v>
      </c>
      <c r="P22" s="104" t="b">
        <v>0</v>
      </c>
      <c r="Q22" s="110">
        <v>21.8999999999651</v>
      </c>
      <c r="R22" s="104">
        <v>21.8999999999651</v>
      </c>
      <c r="S22" s="99">
        <v>44323.9877430556</v>
      </c>
      <c r="T22" s="89"/>
    </row>
    <row r="23" s="87" customFormat="1" customHeight="1" spans="1:20">
      <c r="A23" s="88" t="s">
        <v>52</v>
      </c>
      <c r="B23" s="88" t="s">
        <v>18</v>
      </c>
      <c r="C23" s="93" t="s">
        <v>662</v>
      </c>
      <c r="D23" s="88" t="s">
        <v>12</v>
      </c>
      <c r="E23" s="88"/>
      <c r="F23" s="89">
        <v>72</v>
      </c>
      <c r="G23" s="87" t="s">
        <v>663</v>
      </c>
      <c r="H23" s="91">
        <v>44321.7429050926</v>
      </c>
      <c r="I23" s="91">
        <v>44321.7638888889</v>
      </c>
      <c r="J23" s="103">
        <v>44322.74375</v>
      </c>
      <c r="K23" s="96"/>
      <c r="L23" s="106" t="s">
        <v>664</v>
      </c>
      <c r="M23" s="88" t="s">
        <v>69</v>
      </c>
      <c r="N23" s="88" t="s">
        <v>86</v>
      </c>
      <c r="O23" s="88" t="s">
        <v>70</v>
      </c>
      <c r="P23" s="104" t="b">
        <v>0</v>
      </c>
      <c r="Q23" s="110">
        <v>23.5166666664882</v>
      </c>
      <c r="R23" s="104">
        <v>23.5166666664882</v>
      </c>
      <c r="S23" s="99">
        <v>44323.9877430556</v>
      </c>
      <c r="T23" s="89"/>
    </row>
    <row r="24" s="87" customFormat="1" customHeight="1" spans="1:20">
      <c r="A24" s="88" t="s">
        <v>52</v>
      </c>
      <c r="B24" s="88" t="s">
        <v>20</v>
      </c>
      <c r="C24" s="87" t="s">
        <v>665</v>
      </c>
      <c r="D24" s="88" t="s">
        <v>11</v>
      </c>
      <c r="E24" s="88"/>
      <c r="F24" s="89">
        <v>130</v>
      </c>
      <c r="G24" s="87" t="s">
        <v>666</v>
      </c>
      <c r="H24" s="91">
        <v>44321.7395833333</v>
      </c>
      <c r="I24" s="91">
        <v>44321.7791666667</v>
      </c>
      <c r="J24" s="103">
        <v>44322.4083333333</v>
      </c>
      <c r="K24" s="96"/>
      <c r="L24" s="106" t="s">
        <v>667</v>
      </c>
      <c r="M24" s="88" t="s">
        <v>69</v>
      </c>
      <c r="N24" s="88" t="s">
        <v>78</v>
      </c>
      <c r="O24" s="88" t="s">
        <v>70</v>
      </c>
      <c r="P24" s="104" t="b">
        <v>0</v>
      </c>
      <c r="Q24" s="110">
        <v>15.0999999982305</v>
      </c>
      <c r="R24" s="104">
        <v>15.0999999982305</v>
      </c>
      <c r="S24" s="99">
        <v>44322.9683680556</v>
      </c>
      <c r="T24" s="89"/>
    </row>
    <row r="25" s="87" customFormat="1" customHeight="1" spans="1:20">
      <c r="A25" s="88" t="s">
        <v>59</v>
      </c>
      <c r="B25" s="88" t="s">
        <v>21</v>
      </c>
      <c r="C25" s="87" t="s">
        <v>668</v>
      </c>
      <c r="D25" s="88" t="s">
        <v>12</v>
      </c>
      <c r="E25" s="88"/>
      <c r="F25" s="89">
        <v>24</v>
      </c>
      <c r="G25" s="87" t="s">
        <v>669</v>
      </c>
      <c r="H25" s="91">
        <v>44321.5111111111</v>
      </c>
      <c r="I25" s="91">
        <v>44321.5326388889</v>
      </c>
      <c r="J25" s="103">
        <v>44322.4354166667</v>
      </c>
      <c r="K25" s="96"/>
      <c r="L25" s="106" t="s">
        <v>670</v>
      </c>
      <c r="M25" s="88" t="s">
        <v>56</v>
      </c>
      <c r="N25" s="88" t="s">
        <v>86</v>
      </c>
      <c r="O25" s="88" t="s">
        <v>620</v>
      </c>
      <c r="P25" s="104">
        <v>21.6666666672681</v>
      </c>
      <c r="Q25" s="110" t="b">
        <v>0</v>
      </c>
      <c r="R25" s="104">
        <v>21.6666666672681</v>
      </c>
      <c r="S25" s="99">
        <v>44323.9931134259</v>
      </c>
      <c r="T25" s="89"/>
    </row>
    <row r="26" s="87" customFormat="1" customHeight="1" spans="1:20">
      <c r="A26" s="88" t="s">
        <v>59</v>
      </c>
      <c r="B26" s="88" t="s">
        <v>21</v>
      </c>
      <c r="C26" s="87" t="s">
        <v>671</v>
      </c>
      <c r="D26" s="88" t="s">
        <v>11</v>
      </c>
      <c r="E26" s="88"/>
      <c r="F26" s="89">
        <v>30</v>
      </c>
      <c r="G26" s="87" t="s">
        <v>672</v>
      </c>
      <c r="H26" s="91">
        <v>44321.659212963</v>
      </c>
      <c r="I26" s="91">
        <v>44321.6902777778</v>
      </c>
      <c r="J26" s="103">
        <v>44322.6575115741</v>
      </c>
      <c r="K26" s="96"/>
      <c r="L26" s="106" t="s">
        <v>673</v>
      </c>
      <c r="M26" s="88" t="s">
        <v>150</v>
      </c>
      <c r="N26" s="88" t="s">
        <v>150</v>
      </c>
      <c r="O26" s="88" t="s">
        <v>150</v>
      </c>
      <c r="P26" s="104">
        <v>23.2136111111613</v>
      </c>
      <c r="Q26" s="110" t="b">
        <v>0</v>
      </c>
      <c r="R26" s="104">
        <v>23.2136111111613</v>
      </c>
      <c r="S26" s="99">
        <v>44322.9683680556</v>
      </c>
      <c r="T26" s="89"/>
    </row>
    <row r="27" s="87" customFormat="1" customHeight="1" spans="1:20">
      <c r="A27" s="88" t="s">
        <v>59</v>
      </c>
      <c r="B27" s="88" t="s">
        <v>21</v>
      </c>
      <c r="C27" s="93" t="s">
        <v>674</v>
      </c>
      <c r="D27" s="88" t="s">
        <v>12</v>
      </c>
      <c r="E27" s="98"/>
      <c r="F27" s="89">
        <v>27</v>
      </c>
      <c r="G27" s="87" t="s">
        <v>675</v>
      </c>
      <c r="H27" s="91">
        <v>44321.7801157407</v>
      </c>
      <c r="I27" s="91">
        <v>44321.8236111111</v>
      </c>
      <c r="J27" s="103">
        <v>44322.5041666667</v>
      </c>
      <c r="K27" s="96"/>
      <c r="L27" s="106" t="s">
        <v>676</v>
      </c>
      <c r="M27" s="89" t="s">
        <v>56</v>
      </c>
      <c r="N27" s="98" t="s">
        <v>74</v>
      </c>
      <c r="O27" s="107" t="s">
        <v>58</v>
      </c>
      <c r="P27" s="104">
        <v>16.3333333345363</v>
      </c>
      <c r="Q27" s="110" t="b">
        <v>0</v>
      </c>
      <c r="R27" s="104">
        <v>16.3333333345363</v>
      </c>
      <c r="S27" s="99">
        <v>44322.9683680556</v>
      </c>
      <c r="T27" s="98"/>
    </row>
    <row r="28" s="87" customFormat="1" customHeight="1" spans="1:20">
      <c r="A28" s="88" t="s">
        <v>59</v>
      </c>
      <c r="B28" s="88" t="s">
        <v>16</v>
      </c>
      <c r="C28" s="87" t="s">
        <v>677</v>
      </c>
      <c r="D28" s="88" t="s">
        <v>11</v>
      </c>
      <c r="E28" s="88"/>
      <c r="F28" s="89">
        <v>23</v>
      </c>
      <c r="G28" s="87" t="s">
        <v>678</v>
      </c>
      <c r="H28" s="91">
        <v>44321.951099537</v>
      </c>
      <c r="I28" s="91">
        <v>44322.3715277778</v>
      </c>
      <c r="J28" s="103">
        <v>44322.4236111111</v>
      </c>
      <c r="L28" s="106" t="s">
        <v>679</v>
      </c>
      <c r="M28" s="88" t="s">
        <v>288</v>
      </c>
      <c r="N28" s="88" t="s">
        <v>64</v>
      </c>
      <c r="O28" s="88" t="s">
        <v>104</v>
      </c>
      <c r="P28" s="104">
        <v>1.24999999918509</v>
      </c>
      <c r="Q28" s="110" t="b">
        <v>0</v>
      </c>
      <c r="R28" s="104">
        <v>1.24999999918509</v>
      </c>
      <c r="S28" s="99">
        <v>44323.9927662037</v>
      </c>
      <c r="T28" s="89"/>
    </row>
    <row r="29" s="87" customFormat="1" customHeight="1" spans="1:20">
      <c r="A29" s="88" t="s">
        <v>59</v>
      </c>
      <c r="B29" s="88" t="s">
        <v>18</v>
      </c>
      <c r="C29" s="87" t="s">
        <v>680</v>
      </c>
      <c r="D29" s="88" t="s">
        <v>12</v>
      </c>
      <c r="E29" s="88"/>
      <c r="F29" s="89">
        <v>14</v>
      </c>
      <c r="G29" s="87" t="s">
        <v>681</v>
      </c>
      <c r="H29" s="91">
        <v>44322.4166666667</v>
      </c>
      <c r="I29" s="91">
        <v>44322.4284722222</v>
      </c>
      <c r="J29" s="103">
        <v>44322.6902777778</v>
      </c>
      <c r="L29" s="106" t="s">
        <v>682</v>
      </c>
      <c r="M29" s="88" t="s">
        <v>56</v>
      </c>
      <c r="N29" s="88" t="s">
        <v>90</v>
      </c>
      <c r="O29" s="88" t="s">
        <v>620</v>
      </c>
      <c r="P29" s="104">
        <v>6.28333333443152</v>
      </c>
      <c r="Q29" s="110" t="b">
        <v>0</v>
      </c>
      <c r="R29" s="104">
        <v>6.28333333443152</v>
      </c>
      <c r="S29" s="99">
        <v>44324.9622453704</v>
      </c>
      <c r="T29" s="89"/>
    </row>
    <row r="30" s="87" customFormat="1" customHeight="1" spans="1:20">
      <c r="A30" s="88" t="s">
        <v>59</v>
      </c>
      <c r="B30" s="88" t="s">
        <v>18</v>
      </c>
      <c r="C30" s="87" t="s">
        <v>683</v>
      </c>
      <c r="D30" s="88" t="s">
        <v>12</v>
      </c>
      <c r="E30" s="88"/>
      <c r="F30" s="89">
        <v>24</v>
      </c>
      <c r="G30" s="87" t="s">
        <v>684</v>
      </c>
      <c r="H30" s="91">
        <v>44322.4291666667</v>
      </c>
      <c r="I30" s="91">
        <v>44322.4395833333</v>
      </c>
      <c r="J30" s="103">
        <v>44322.7838194444</v>
      </c>
      <c r="L30" s="106" t="s">
        <v>685</v>
      </c>
      <c r="M30" s="88" t="s">
        <v>447</v>
      </c>
      <c r="N30" s="88" t="s">
        <v>447</v>
      </c>
      <c r="O30" s="88" t="s">
        <v>447</v>
      </c>
      <c r="P30" s="104">
        <v>8.26166666747304</v>
      </c>
      <c r="Q30" s="110" t="b">
        <v>0</v>
      </c>
      <c r="R30" s="104">
        <v>8.26166666747304</v>
      </c>
      <c r="S30" s="99">
        <v>44324.9791666667</v>
      </c>
      <c r="T30" s="89"/>
    </row>
    <row r="31" s="87" customFormat="1" customHeight="1" spans="1:20">
      <c r="A31" s="88" t="s">
        <v>59</v>
      </c>
      <c r="B31" s="88" t="s">
        <v>20</v>
      </c>
      <c r="C31" s="87" t="s">
        <v>686</v>
      </c>
      <c r="D31" s="88" t="s">
        <v>12</v>
      </c>
      <c r="E31" s="88"/>
      <c r="F31" s="89">
        <v>4</v>
      </c>
      <c r="G31" s="87" t="s">
        <v>687</v>
      </c>
      <c r="H31" s="91">
        <v>44322.4160648148</v>
      </c>
      <c r="I31" s="91">
        <v>44322.4395833333</v>
      </c>
      <c r="J31" s="103">
        <v>44322.54375</v>
      </c>
      <c r="L31" s="106" t="s">
        <v>688</v>
      </c>
      <c r="M31" s="88" t="s">
        <v>56</v>
      </c>
      <c r="N31" s="88" t="s">
        <v>251</v>
      </c>
      <c r="O31" s="88" t="s">
        <v>620</v>
      </c>
      <c r="P31" s="104">
        <v>2.50000000081491</v>
      </c>
      <c r="Q31" s="110" t="b">
        <v>0</v>
      </c>
      <c r="R31" s="104">
        <v>2.50000000081491</v>
      </c>
      <c r="S31" s="99">
        <v>44324.9791666667</v>
      </c>
      <c r="T31" s="89"/>
    </row>
    <row r="32" s="87" customFormat="1" customHeight="1" spans="1:20">
      <c r="A32" s="88" t="s">
        <v>52</v>
      </c>
      <c r="B32" s="88" t="s">
        <v>19</v>
      </c>
      <c r="C32" s="87" t="s">
        <v>689</v>
      </c>
      <c r="D32" s="88" t="s">
        <v>12</v>
      </c>
      <c r="E32" s="88">
        <v>1</v>
      </c>
      <c r="F32" s="89">
        <v>68</v>
      </c>
      <c r="G32" s="87" t="s">
        <v>690</v>
      </c>
      <c r="H32" s="91">
        <v>44322.45</v>
      </c>
      <c r="I32" s="91">
        <v>44322.4583333333</v>
      </c>
      <c r="J32" s="103">
        <v>44322.5222222222</v>
      </c>
      <c r="L32" s="106" t="s">
        <v>691</v>
      </c>
      <c r="M32" s="88" t="s">
        <v>69</v>
      </c>
      <c r="N32" s="88" t="s">
        <v>251</v>
      </c>
      <c r="O32" s="88" t="s">
        <v>70</v>
      </c>
      <c r="P32" s="104" t="b">
        <v>0</v>
      </c>
      <c r="Q32" s="110">
        <v>1.53333333361661</v>
      </c>
      <c r="R32" s="104">
        <v>1.53333333361661</v>
      </c>
      <c r="S32" s="99">
        <v>44323.9979513889</v>
      </c>
      <c r="T32" s="89"/>
    </row>
    <row r="33" s="87" customFormat="1" customHeight="1" spans="1:20">
      <c r="A33" s="88" t="s">
        <v>59</v>
      </c>
      <c r="B33" s="88" t="s">
        <v>19</v>
      </c>
      <c r="C33" s="87" t="s">
        <v>692</v>
      </c>
      <c r="D33" s="88" t="s">
        <v>12</v>
      </c>
      <c r="E33" s="88"/>
      <c r="F33" s="89">
        <v>7</v>
      </c>
      <c r="G33" s="87" t="s">
        <v>693</v>
      </c>
      <c r="H33" s="91">
        <v>44322.4513888889</v>
      </c>
      <c r="I33" s="91">
        <v>44322.4618055556</v>
      </c>
      <c r="J33" s="103">
        <v>44322.7926157407</v>
      </c>
      <c r="L33" s="106" t="s">
        <v>150</v>
      </c>
      <c r="M33" s="88" t="s">
        <v>150</v>
      </c>
      <c r="N33" s="88" t="s">
        <v>150</v>
      </c>
      <c r="O33" s="88" t="s">
        <v>150</v>
      </c>
      <c r="P33" s="104">
        <v>7.93944444344379</v>
      </c>
      <c r="Q33" s="110" t="b">
        <v>0</v>
      </c>
      <c r="R33" s="104">
        <v>7.93944444344379</v>
      </c>
      <c r="S33" s="99">
        <v>44324.9791666667</v>
      </c>
      <c r="T33" s="89"/>
    </row>
    <row r="34" s="87" customFormat="1" customHeight="1" spans="1:20">
      <c r="A34" s="88" t="s">
        <v>52</v>
      </c>
      <c r="B34" s="88" t="s">
        <v>19</v>
      </c>
      <c r="C34" s="87" t="s">
        <v>694</v>
      </c>
      <c r="D34" s="88" t="s">
        <v>12</v>
      </c>
      <c r="E34" s="88"/>
      <c r="F34" s="89">
        <v>53</v>
      </c>
      <c r="G34" s="90" t="s">
        <v>695</v>
      </c>
      <c r="H34" s="91">
        <v>44322.4520833333</v>
      </c>
      <c r="I34" s="91">
        <v>44322.4659722222</v>
      </c>
      <c r="J34" s="103">
        <v>44322.55625</v>
      </c>
      <c r="L34" s="106" t="s">
        <v>696</v>
      </c>
      <c r="M34" s="88" t="s">
        <v>69</v>
      </c>
      <c r="N34" s="88" t="s">
        <v>251</v>
      </c>
      <c r="O34" s="88" t="s">
        <v>70</v>
      </c>
      <c r="P34" s="104" t="b">
        <v>0</v>
      </c>
      <c r="Q34" s="110">
        <v>2.16666666726815</v>
      </c>
      <c r="R34" s="104">
        <v>2.16666666726815</v>
      </c>
      <c r="S34" s="99">
        <v>44323.9645138889</v>
      </c>
      <c r="T34" s="89"/>
    </row>
    <row r="35" s="87" customFormat="1" customHeight="1" spans="1:20">
      <c r="A35" s="88" t="s">
        <v>59</v>
      </c>
      <c r="B35" s="88" t="s">
        <v>19</v>
      </c>
      <c r="C35" s="87" t="s">
        <v>697</v>
      </c>
      <c r="D35" s="88" t="s">
        <v>11</v>
      </c>
      <c r="E35" s="88"/>
      <c r="F35" s="89">
        <v>27</v>
      </c>
      <c r="G35" s="87" t="s">
        <v>698</v>
      </c>
      <c r="H35" s="91">
        <v>44322.4520833333</v>
      </c>
      <c r="I35" s="91">
        <v>44322.4673611111</v>
      </c>
      <c r="J35" s="103">
        <v>44322.5291666667</v>
      </c>
      <c r="L35" s="106" t="s">
        <v>691</v>
      </c>
      <c r="M35" s="88" t="s">
        <v>69</v>
      </c>
      <c r="N35" s="88" t="s">
        <v>251</v>
      </c>
      <c r="O35" s="88" t="s">
        <v>70</v>
      </c>
      <c r="P35" s="104">
        <v>1.48333333450137</v>
      </c>
      <c r="Q35" s="110" t="b">
        <v>0</v>
      </c>
      <c r="R35" s="104">
        <v>1.48333333450137</v>
      </c>
      <c r="S35" s="99">
        <v>44323.9645138889</v>
      </c>
      <c r="T35" s="89"/>
    </row>
    <row r="36" s="87" customFormat="1" customHeight="1" spans="1:20">
      <c r="A36" s="88" t="s">
        <v>52</v>
      </c>
      <c r="B36" s="88" t="s">
        <v>17</v>
      </c>
      <c r="C36" s="87" t="s">
        <v>699</v>
      </c>
      <c r="D36" s="88" t="s">
        <v>12</v>
      </c>
      <c r="E36" s="88">
        <v>1</v>
      </c>
      <c r="F36" s="89">
        <v>179</v>
      </c>
      <c r="G36" s="87" t="s">
        <v>700</v>
      </c>
      <c r="H36" s="91">
        <v>44322.4611111111</v>
      </c>
      <c r="I36" s="91">
        <v>44322.4770833333</v>
      </c>
      <c r="J36" s="103">
        <v>44322.7916666667</v>
      </c>
      <c r="L36" s="106" t="s">
        <v>701</v>
      </c>
      <c r="M36" s="88" t="s">
        <v>56</v>
      </c>
      <c r="N36" s="88" t="s">
        <v>90</v>
      </c>
      <c r="O36" s="88" t="s">
        <v>620</v>
      </c>
      <c r="P36" s="104" t="b">
        <v>0</v>
      </c>
      <c r="Q36" s="110">
        <v>7.55000000068685</v>
      </c>
      <c r="R36" s="104">
        <v>7.55000000068685</v>
      </c>
      <c r="S36" s="99">
        <v>44324.9791666667</v>
      </c>
      <c r="T36" s="89"/>
    </row>
    <row r="37" s="87" customFormat="1" customHeight="1" spans="1:20">
      <c r="A37" s="88" t="s">
        <v>59</v>
      </c>
      <c r="B37" s="88" t="s">
        <v>17</v>
      </c>
      <c r="C37" s="87" t="s">
        <v>702</v>
      </c>
      <c r="D37" s="88" t="s">
        <v>12</v>
      </c>
      <c r="E37" s="88"/>
      <c r="F37" s="89">
        <v>36</v>
      </c>
      <c r="G37" s="87" t="s">
        <v>703</v>
      </c>
      <c r="H37" s="91">
        <v>44322.4666666667</v>
      </c>
      <c r="I37" s="91">
        <v>44322.4798611111</v>
      </c>
      <c r="J37" s="103">
        <v>44322.5671412037</v>
      </c>
      <c r="L37" s="106" t="s">
        <v>150</v>
      </c>
      <c r="M37" s="88" t="s">
        <v>150</v>
      </c>
      <c r="N37" s="88" t="s">
        <v>150</v>
      </c>
      <c r="O37" s="88" t="s">
        <v>150</v>
      </c>
      <c r="P37" s="104">
        <v>2.09472222259501</v>
      </c>
      <c r="Q37" s="110" t="b">
        <v>0</v>
      </c>
      <c r="R37" s="104">
        <v>2.09472222259501</v>
      </c>
      <c r="S37" s="99">
        <v>44324.9781365741</v>
      </c>
      <c r="T37" s="89"/>
    </row>
    <row r="38" s="87" customFormat="1" customHeight="1" spans="1:20">
      <c r="A38" s="88" t="s">
        <v>59</v>
      </c>
      <c r="B38" s="88" t="s">
        <v>16</v>
      </c>
      <c r="C38" s="87" t="s">
        <v>704</v>
      </c>
      <c r="D38" s="88" t="s">
        <v>11</v>
      </c>
      <c r="E38" s="88"/>
      <c r="F38" s="89">
        <v>10</v>
      </c>
      <c r="G38" s="87" t="s">
        <v>705</v>
      </c>
      <c r="H38" s="91">
        <v>44322.5172800926</v>
      </c>
      <c r="I38" s="91">
        <v>44322.5402777778</v>
      </c>
      <c r="J38" s="99">
        <v>44322.6673611111</v>
      </c>
      <c r="L38" s="100" t="s">
        <v>706</v>
      </c>
      <c r="M38" s="88" t="s">
        <v>56</v>
      </c>
      <c r="N38" s="88" t="s">
        <v>251</v>
      </c>
      <c r="O38" s="88" t="s">
        <v>58</v>
      </c>
      <c r="P38" s="104">
        <v>3.04999999911524</v>
      </c>
      <c r="Q38" s="110" t="b">
        <v>0</v>
      </c>
      <c r="R38" s="104">
        <v>3.04999999911524</v>
      </c>
      <c r="S38" s="99">
        <v>44323.9645138889</v>
      </c>
      <c r="T38" s="89"/>
    </row>
    <row r="39" s="87" customFormat="1" customHeight="1" spans="1:20">
      <c r="A39" s="88" t="s">
        <v>59</v>
      </c>
      <c r="B39" s="88" t="s">
        <v>20</v>
      </c>
      <c r="C39" s="87" t="s">
        <v>707</v>
      </c>
      <c r="D39" s="88" t="s">
        <v>12</v>
      </c>
      <c r="E39" s="88"/>
      <c r="F39" s="89">
        <v>23</v>
      </c>
      <c r="G39" s="87" t="s">
        <v>708</v>
      </c>
      <c r="H39" s="91">
        <v>44322.5604282407</v>
      </c>
      <c r="I39" s="91">
        <v>44322.5798611111</v>
      </c>
      <c r="J39" s="99">
        <v>44322.6638888889</v>
      </c>
      <c r="L39" s="100" t="s">
        <v>709</v>
      </c>
      <c r="M39" s="88"/>
      <c r="N39" s="88"/>
      <c r="O39" s="88"/>
      <c r="P39" s="104">
        <v>2.01666666712845</v>
      </c>
      <c r="Q39" s="110" t="b">
        <v>0</v>
      </c>
      <c r="R39" s="104">
        <v>2.01666666712845</v>
      </c>
      <c r="S39" s="99">
        <v>44324.9953587963</v>
      </c>
      <c r="T39" s="89"/>
    </row>
    <row r="40" s="87" customFormat="1" customHeight="1" spans="1:20">
      <c r="A40" s="88" t="s">
        <v>59</v>
      </c>
      <c r="B40" s="88" t="s">
        <v>20</v>
      </c>
      <c r="C40" s="87" t="s">
        <v>710</v>
      </c>
      <c r="D40" s="88" t="s">
        <v>11</v>
      </c>
      <c r="E40" s="88">
        <v>9</v>
      </c>
      <c r="F40" s="89">
        <v>50</v>
      </c>
      <c r="G40" s="87" t="s">
        <v>711</v>
      </c>
      <c r="H40" s="91">
        <v>44321.1349652778</v>
      </c>
      <c r="I40" s="91">
        <v>44322.5941898148</v>
      </c>
      <c r="J40" s="99">
        <v>44322.6541666667</v>
      </c>
      <c r="L40" s="100" t="s">
        <v>712</v>
      </c>
      <c r="M40" s="88" t="s">
        <v>63</v>
      </c>
      <c r="N40" s="88" t="s">
        <v>119</v>
      </c>
      <c r="O40" s="88" t="s">
        <v>65</v>
      </c>
      <c r="P40" s="104">
        <v>1.43944444565568</v>
      </c>
      <c r="Q40" s="110" t="b">
        <v>0</v>
      </c>
      <c r="R40" s="104">
        <v>1.43944444565568</v>
      </c>
      <c r="S40" s="99">
        <v>44323.9623726852</v>
      </c>
      <c r="T40" s="89"/>
    </row>
    <row r="41" s="87" customFormat="1" customHeight="1" spans="1:20">
      <c r="A41" s="88" t="s">
        <v>59</v>
      </c>
      <c r="B41" s="88" t="s">
        <v>20</v>
      </c>
      <c r="C41" s="87" t="s">
        <v>713</v>
      </c>
      <c r="D41" s="88" t="s">
        <v>11</v>
      </c>
      <c r="E41" s="88"/>
      <c r="F41" s="89">
        <v>40</v>
      </c>
      <c r="G41" s="87" t="s">
        <v>714</v>
      </c>
      <c r="H41" s="91">
        <v>44322.5805555556</v>
      </c>
      <c r="I41" s="91">
        <v>44322.6131944444</v>
      </c>
      <c r="J41" s="99">
        <v>44322.7597222222</v>
      </c>
      <c r="L41" s="100" t="s">
        <v>715</v>
      </c>
      <c r="M41" s="88" t="s">
        <v>63</v>
      </c>
      <c r="N41" s="88" t="s">
        <v>100</v>
      </c>
      <c r="O41" s="88" t="s">
        <v>65</v>
      </c>
      <c r="P41" s="104">
        <v>3.51666666782694</v>
      </c>
      <c r="Q41" s="110" t="b">
        <v>0</v>
      </c>
      <c r="R41" s="104">
        <v>3.51666666782694</v>
      </c>
      <c r="S41" s="99">
        <v>44323.9623726852</v>
      </c>
      <c r="T41" s="89"/>
    </row>
    <row r="42" s="87" customFormat="1" customHeight="1" spans="1:20">
      <c r="A42" s="88" t="s">
        <v>59</v>
      </c>
      <c r="B42" s="88" t="s">
        <v>20</v>
      </c>
      <c r="C42" s="87" t="s">
        <v>716</v>
      </c>
      <c r="D42" s="88" t="s">
        <v>11</v>
      </c>
      <c r="E42" s="88"/>
      <c r="F42" s="89">
        <v>52</v>
      </c>
      <c r="G42" s="87" t="s">
        <v>717</v>
      </c>
      <c r="H42" s="91">
        <v>44322.6267939815</v>
      </c>
      <c r="I42" s="91">
        <v>44322.6513888889</v>
      </c>
      <c r="J42" s="99">
        <v>44322.7208333333</v>
      </c>
      <c r="L42" s="100" t="s">
        <v>718</v>
      </c>
      <c r="M42" s="88" t="s">
        <v>63</v>
      </c>
      <c r="N42" s="88" t="s">
        <v>64</v>
      </c>
      <c r="O42" s="88" t="s">
        <v>163</v>
      </c>
      <c r="P42" s="104">
        <v>1.66666666546371</v>
      </c>
      <c r="Q42" s="110" t="b">
        <v>0</v>
      </c>
      <c r="R42" s="104">
        <v>1.66666666546371</v>
      </c>
      <c r="S42" s="99">
        <v>44323.9623726852</v>
      </c>
      <c r="T42" s="89"/>
    </row>
    <row r="43" s="87" customFormat="1" customHeight="1" spans="1:20">
      <c r="A43" s="88" t="s">
        <v>59</v>
      </c>
      <c r="B43" s="88" t="s">
        <v>21</v>
      </c>
      <c r="C43" s="87" t="s">
        <v>719</v>
      </c>
      <c r="D43" s="88" t="s">
        <v>11</v>
      </c>
      <c r="E43" s="88">
        <v>3</v>
      </c>
      <c r="F43" s="89">
        <v>21</v>
      </c>
      <c r="G43" s="90" t="s">
        <v>720</v>
      </c>
      <c r="H43" s="91">
        <v>44322.7020833333</v>
      </c>
      <c r="I43" s="91">
        <v>44322.7048611111</v>
      </c>
      <c r="J43" s="99">
        <v>44322.7747222222</v>
      </c>
      <c r="L43" s="100" t="s">
        <v>150</v>
      </c>
      <c r="M43" s="88" t="s">
        <v>150</v>
      </c>
      <c r="N43" s="88" t="s">
        <v>150</v>
      </c>
      <c r="O43" s="88" t="s">
        <v>150</v>
      </c>
      <c r="P43" s="104">
        <v>1.67666666692821</v>
      </c>
      <c r="Q43" s="110" t="b">
        <v>0</v>
      </c>
      <c r="R43" s="104">
        <v>1.67666666692821</v>
      </c>
      <c r="S43" s="99">
        <v>44323.9623726852</v>
      </c>
      <c r="T43" s="89"/>
    </row>
    <row r="44" s="87" customFormat="1" customHeight="1" spans="1:20">
      <c r="A44" s="88" t="s">
        <v>59</v>
      </c>
      <c r="B44" s="88" t="s">
        <v>20</v>
      </c>
      <c r="C44" s="87" t="s">
        <v>721</v>
      </c>
      <c r="D44" s="88" t="s">
        <v>12</v>
      </c>
      <c r="E44" s="88"/>
      <c r="F44" s="89">
        <v>5</v>
      </c>
      <c r="G44" s="87" t="s">
        <v>722</v>
      </c>
      <c r="H44" s="91">
        <v>44322.7559027778</v>
      </c>
      <c r="I44" s="91">
        <v>44322.7715277778</v>
      </c>
      <c r="J44" s="99">
        <v>44322.8066203704</v>
      </c>
      <c r="L44" s="100" t="s">
        <v>150</v>
      </c>
      <c r="M44" s="88" t="s">
        <v>150</v>
      </c>
      <c r="N44" s="88" t="s">
        <v>150</v>
      </c>
      <c r="O44" s="88" t="s">
        <v>150</v>
      </c>
      <c r="P44" s="104">
        <v>0.842222222301643</v>
      </c>
      <c r="Q44" s="110" t="b">
        <v>0</v>
      </c>
      <c r="R44" s="104">
        <v>0.842222222301643</v>
      </c>
      <c r="S44" s="99">
        <v>44324.9348148148</v>
      </c>
      <c r="T44" s="89"/>
    </row>
    <row r="45" s="87" customFormat="1" customHeight="1" spans="1:20">
      <c r="A45" s="88" t="s">
        <v>52</v>
      </c>
      <c r="B45" s="88" t="s">
        <v>20</v>
      </c>
      <c r="C45" s="87" t="s">
        <v>723</v>
      </c>
      <c r="D45" s="88" t="s">
        <v>12</v>
      </c>
      <c r="E45" s="88"/>
      <c r="F45" s="89">
        <v>68</v>
      </c>
      <c r="G45" s="87" t="s">
        <v>724</v>
      </c>
      <c r="H45" s="91">
        <v>44322.7614583333</v>
      </c>
      <c r="I45" s="91">
        <v>44322.78125</v>
      </c>
      <c r="J45" s="99">
        <v>44322.8791666667</v>
      </c>
      <c r="L45" s="100" t="s">
        <v>73</v>
      </c>
      <c r="M45" s="88"/>
      <c r="N45" s="88"/>
      <c r="O45" s="88"/>
      <c r="P45" s="104" t="b">
        <f>IF(A45="客响",(J45-I45)*24)</f>
        <v>0</v>
      </c>
      <c r="Q45" s="110">
        <f>IF(A45="传输",(J45-I45)*24)</f>
        <v>2.34999999997672</v>
      </c>
      <c r="R45" s="104">
        <f>SUM(P45:Q45)</f>
        <v>2.34999999997672</v>
      </c>
      <c r="S45" s="99">
        <v>44324.9348148148</v>
      </c>
      <c r="T45" s="89"/>
    </row>
  </sheetData>
  <autoFilter ref="A1:V1">
    <extLst/>
  </autoFilter>
  <dataValidations count="7">
    <dataValidation type="list" allowBlank="1" showErrorMessage="1" errorTitle="错误提示" error="请输入下拉列表中的一个值" sqref="O2 O3 O15 O16 O17 O18 O24 O28 O29 O37 O38 O41 O42 O43 O44 O45 O4:O6 O7:O8 O9:O14 O19:O20 O21:O23 O25:O27 O30:O36 O39:O40">
      <formula1>"在用纤芯断,在用纤芯损耗大/打折,杆路倒塌,市政施工,光缆被刮断,人为破坏,业主拆建,法兰头坏,小动物破坏,尾纤打折,光缆打折,勾机挖断,基站设备,光缆割接,自动恢复,停电,分光器,箱体设备,设备拉远"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A2 A3 A15 A16 A17 A24 A28 A29 A37 A38 A42 A43 A44 A45 A4:A6 A7:A8 A9:A14 A18:A20 A21:A23 A25:A27 A30:A36 A39:A41">
      <formula1>"传输,客响"</formula1>
    </dataValidation>
    <dataValidation type="list" allowBlank="1" showErrorMessage="1" errorTitle="错误提示" error="请输入下拉列表中的一个值" sqref="B2 B3 B15 B16 B17 B24 B28 B29 B37 B38 B42 B43 B44 B45 B4:B6 B7:B8 B9:B14 B18:B20 B21:B23 B25:B27 B30:B36 B39:B41">
      <formula1>"江州区,龙州县,天等县,凭祥市,扶绥县,宁明县,大新县"</formula1>
    </dataValidation>
    <dataValidation allowBlank="1" showErrorMessage="1" sqref="E2 E3 E15 E16 E17 E24 E28 E29 E37 E38 E42 E43 E44 E45 E4:E6 E7:E8 E9:E14 E18:E20 E21:E23 E25:E27 E30:E36 E39:E41" errorStyle="information"/>
    <dataValidation type="list" allowBlank="1" showErrorMessage="1" errorTitle="错误提示" error="请输入下拉列表中的一个值" sqref="D2 D3 D15 D16 D17 D24 D28 D29 D37 D38 D42 D43 D44 D45 D4:D6 D7:D8 D9:D14 D18:D20 D21:D23 D25:D27 D30:D36 D39:D41">
      <formula1>"城镇,农村"</formula1>
    </dataValidation>
    <dataValidation type="list" allowBlank="1" showErrorMessage="1" errorTitle="错误提示" error="请输入下拉列表中的一个值" sqref="M2 M3 M15 M16 M17 M18 M24 M28 M29 M37 M38 M42 M43 M44 M45 M4:M6 M7:M8 M9:M14 M19:M20 M21:M23 M25:M27 M30:M36 M39:M41">
      <formula1>"尾纤,接头盒,光缆,纤芯,连接器,基站设备,分光设备,自动恢复,停电"</formula1>
    </dataValidation>
    <dataValidation type="list" allowBlank="1" showErrorMessage="1" errorTitle="错误提示" error="请输入下拉列表中的一个值" sqref="N2 N3 N15 N16 N17 N18 N24 N28 N29 N37 N38 N42 N43 N44 N45 N4:N6 N7:N8 N9:N14 N19:N20 N21:N23 N25:N27 N30:N36 N39:N41">
      <formula1>"基站,基站-基站,基站-光交,基站-一级,光交,光交-光交,光交-一级,一级箱,一级-一级,一级-二级,二级箱,自动恢复,停电"</formula1>
    </dataValidation>
  </dataValidations>
  <pageMargins left="0.75" right="0.75" top="1" bottom="1" header="0.5" footer="0.5"/>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V39"/>
  <sheetViews>
    <sheetView topLeftCell="G1" workbookViewId="0">
      <pane ySplit="1" topLeftCell="A2" activePane="bottomLeft" state="frozen"/>
      <selection/>
      <selection pane="bottomLeft" activeCell="P2" sqref="P2:R39"/>
    </sheetView>
  </sheetViews>
  <sheetFormatPr defaultColWidth="9" defaultRowHeight="13.5"/>
  <cols>
    <col min="1" max="1" width="5.125" style="55" customWidth="1"/>
    <col min="2" max="2" width="9" style="55"/>
    <col min="3" max="3" width="35.625" style="56" customWidth="1"/>
    <col min="4" max="4" width="4.625" style="55" customWidth="1"/>
    <col min="5" max="5" width="7.125" style="55" customWidth="1"/>
    <col min="6" max="6" width="9" style="55"/>
    <col min="7" max="7" width="74.5" style="56" customWidth="1"/>
    <col min="8" max="9" width="14.625" style="56" customWidth="1"/>
    <col min="10" max="10" width="14.625" style="55" customWidth="1"/>
    <col min="11" max="12" width="9" style="56"/>
    <col min="13" max="13" width="10.7583333333333" style="56" customWidth="1"/>
    <col min="14" max="14" width="11.7583333333333" style="56" customWidth="1"/>
    <col min="15" max="15" width="9" style="56"/>
    <col min="16" max="18" width="12.625" style="56"/>
    <col min="19" max="19" width="14.625" style="57" customWidth="1"/>
    <col min="20" max="21" width="9" style="56"/>
    <col min="22" max="22" width="17.375" style="56" customWidth="1"/>
    <col min="23" max="16384" width="9" style="56"/>
  </cols>
  <sheetData>
    <row r="1" s="53" customFormat="1" ht="33.75" spans="1:22">
      <c r="A1" s="58" t="s">
        <v>30</v>
      </c>
      <c r="B1" s="59" t="s">
        <v>31</v>
      </c>
      <c r="C1" s="58" t="s">
        <v>32</v>
      </c>
      <c r="D1" s="60" t="s">
        <v>33</v>
      </c>
      <c r="E1" s="60" t="s">
        <v>34</v>
      </c>
      <c r="F1" s="58" t="s">
        <v>725</v>
      </c>
      <c r="G1" s="58" t="s">
        <v>726</v>
      </c>
      <c r="H1" s="58" t="s">
        <v>37</v>
      </c>
      <c r="I1" s="58" t="s">
        <v>769</v>
      </c>
      <c r="J1" s="58" t="s">
        <v>39</v>
      </c>
      <c r="K1" s="58" t="s">
        <v>40</v>
      </c>
      <c r="L1" s="58" t="s">
        <v>727</v>
      </c>
      <c r="M1" s="58" t="s">
        <v>42</v>
      </c>
      <c r="N1" s="58" t="s">
        <v>771</v>
      </c>
      <c r="O1" s="58" t="s">
        <v>44</v>
      </c>
      <c r="P1" s="70" t="s">
        <v>45</v>
      </c>
      <c r="Q1" s="70" t="s">
        <v>46</v>
      </c>
      <c r="R1" s="81" t="s">
        <v>770</v>
      </c>
      <c r="S1" s="58" t="s">
        <v>48</v>
      </c>
      <c r="T1" s="82" t="s">
        <v>728</v>
      </c>
      <c r="U1" s="83" t="s">
        <v>50</v>
      </c>
      <c r="V1" s="83" t="s">
        <v>51</v>
      </c>
    </row>
    <row r="2" s="54" customFormat="1" ht="31" customHeight="1" spans="1:20">
      <c r="A2" s="61" t="s">
        <v>772</v>
      </c>
      <c r="B2" s="61" t="s">
        <v>772</v>
      </c>
      <c r="C2" s="62" t="s">
        <v>772</v>
      </c>
      <c r="D2" s="63" t="s">
        <v>772</v>
      </c>
      <c r="E2" s="63" t="s">
        <v>772</v>
      </c>
      <c r="F2" s="64" t="s">
        <v>772</v>
      </c>
      <c r="G2" s="65" t="s">
        <v>772</v>
      </c>
      <c r="H2" s="66">
        <v>44274.5791666667</v>
      </c>
      <c r="I2" s="66">
        <f ca="1">NOW()</f>
        <v>44322.8828587963</v>
      </c>
      <c r="J2" s="71" t="s">
        <v>731</v>
      </c>
      <c r="K2" s="24"/>
      <c r="L2" s="72"/>
      <c r="M2" s="73"/>
      <c r="N2" s="74"/>
      <c r="O2" s="75"/>
      <c r="P2" s="76" t="b">
        <f ca="1">IF(A2="客响",(NOW()-I2)*24)</f>
        <v>0</v>
      </c>
      <c r="Q2" s="76" t="b">
        <f ca="1">IF(A2="传输",(NOW()-I2)*24)</f>
        <v>0</v>
      </c>
      <c r="R2" s="76">
        <f ca="1">SUM(P2:Q2)</f>
        <v>0</v>
      </c>
      <c r="S2" s="84">
        <v>44316.9753472222</v>
      </c>
      <c r="T2" s="72"/>
    </row>
    <row r="3" s="2" customFormat="1" customHeight="1" spans="1:20">
      <c r="A3" s="32" t="s">
        <v>52</v>
      </c>
      <c r="B3" s="14" t="s">
        <v>22</v>
      </c>
      <c r="C3" s="15" t="s">
        <v>773</v>
      </c>
      <c r="D3" s="10" t="s">
        <v>12</v>
      </c>
      <c r="E3" s="10"/>
      <c r="F3" s="16">
        <v>1</v>
      </c>
      <c r="G3" s="28" t="s">
        <v>774</v>
      </c>
      <c r="H3" s="33">
        <v>44296.5958333333</v>
      </c>
      <c r="I3" s="33">
        <v>44296.6277777778</v>
      </c>
      <c r="J3" s="16" t="s">
        <v>731</v>
      </c>
      <c r="K3" s="15"/>
      <c r="L3" s="46" t="s">
        <v>775</v>
      </c>
      <c r="M3" s="32"/>
      <c r="N3" s="32"/>
      <c r="O3" s="32"/>
      <c r="P3" s="76" t="b">
        <f ca="1" t="shared" ref="P3:P39" si="0">IF(A3="客响",(NOW()-I3)*24)</f>
        <v>0</v>
      </c>
      <c r="Q3" s="76">
        <f ca="1" t="shared" ref="Q3:Q39" si="1">IF(A3="传输",(NOW()-I3)*24)</f>
        <v>630.121944443963</v>
      </c>
      <c r="R3" s="76">
        <f ca="1" t="shared" ref="R3:R39" si="2">SUM(P3:Q3)</f>
        <v>630.121944443963</v>
      </c>
      <c r="S3" s="85"/>
      <c r="T3" s="16"/>
    </row>
    <row r="4" s="2" customFormat="1" customHeight="1" spans="1:20">
      <c r="A4" s="32" t="s">
        <v>52</v>
      </c>
      <c r="B4" s="14" t="s">
        <v>19</v>
      </c>
      <c r="C4" s="15" t="s">
        <v>776</v>
      </c>
      <c r="D4" s="32" t="s">
        <v>12</v>
      </c>
      <c r="E4" s="32">
        <v>1</v>
      </c>
      <c r="F4" s="16">
        <v>3</v>
      </c>
      <c r="G4" s="28" t="s">
        <v>777</v>
      </c>
      <c r="H4" s="33">
        <v>44316.4225462963</v>
      </c>
      <c r="I4" s="33">
        <v>44316.4395833333</v>
      </c>
      <c r="J4" s="43" t="s">
        <v>731</v>
      </c>
      <c r="K4" s="15"/>
      <c r="L4" s="47" t="s">
        <v>778</v>
      </c>
      <c r="M4" s="32"/>
      <c r="N4" s="32"/>
      <c r="O4" s="32"/>
      <c r="P4" s="76" t="b">
        <f ca="1" t="shared" si="0"/>
        <v>0</v>
      </c>
      <c r="Q4" s="76">
        <f ca="1" t="shared" si="1"/>
        <v>154.638611112081</v>
      </c>
      <c r="R4" s="76">
        <f ca="1" t="shared" si="2"/>
        <v>154.638611112081</v>
      </c>
      <c r="S4" s="18"/>
      <c r="T4" s="16"/>
    </row>
    <row r="5" s="2" customFormat="1" customHeight="1" spans="1:20">
      <c r="A5" s="32" t="s">
        <v>52</v>
      </c>
      <c r="B5" s="32" t="s">
        <v>17</v>
      </c>
      <c r="C5" s="48" t="s">
        <v>779</v>
      </c>
      <c r="D5" s="32" t="s">
        <v>12</v>
      </c>
      <c r="E5" s="32">
        <v>1</v>
      </c>
      <c r="F5" s="16">
        <v>6</v>
      </c>
      <c r="G5" s="28" t="s">
        <v>780</v>
      </c>
      <c r="H5" s="67">
        <v>44316.7396875</v>
      </c>
      <c r="I5" s="33">
        <v>44316.7506944444</v>
      </c>
      <c r="J5" s="16" t="s">
        <v>731</v>
      </c>
      <c r="K5" s="15"/>
      <c r="L5" s="47" t="s">
        <v>781</v>
      </c>
      <c r="M5" s="32"/>
      <c r="N5" s="32"/>
      <c r="O5" s="32"/>
      <c r="P5" s="76" t="b">
        <f ca="1" t="shared" si="0"/>
        <v>0</v>
      </c>
      <c r="Q5" s="76">
        <f ca="1" t="shared" si="1"/>
        <v>147.171944445523</v>
      </c>
      <c r="R5" s="76">
        <f ca="1" t="shared" si="2"/>
        <v>147.171944445523</v>
      </c>
      <c r="S5" s="18">
        <v>44323.9896875</v>
      </c>
      <c r="T5" s="16"/>
    </row>
    <row r="6" s="2" customFormat="1" customHeight="1" spans="1:20">
      <c r="A6" s="32" t="s">
        <v>52</v>
      </c>
      <c r="B6" s="14" t="s">
        <v>19</v>
      </c>
      <c r="C6" s="15" t="s">
        <v>782</v>
      </c>
      <c r="D6" s="32" t="s">
        <v>12</v>
      </c>
      <c r="E6" s="32"/>
      <c r="F6" s="16">
        <v>20</v>
      </c>
      <c r="G6" s="28" t="s">
        <v>783</v>
      </c>
      <c r="H6" s="33">
        <v>44317.0576388889</v>
      </c>
      <c r="I6" s="33">
        <v>44317.55</v>
      </c>
      <c r="J6" s="16" t="s">
        <v>731</v>
      </c>
      <c r="K6" s="15"/>
      <c r="L6" s="47" t="s">
        <v>784</v>
      </c>
      <c r="M6" s="32"/>
      <c r="N6" s="32"/>
      <c r="O6" s="32"/>
      <c r="P6" s="76" t="b">
        <f ca="1" t="shared" si="0"/>
        <v>0</v>
      </c>
      <c r="Q6" s="76">
        <f ca="1" t="shared" si="1"/>
        <v>127.988611111126</v>
      </c>
      <c r="R6" s="76">
        <f ca="1" t="shared" si="2"/>
        <v>127.988611111126</v>
      </c>
      <c r="S6" s="18">
        <v>44323.9962037037</v>
      </c>
      <c r="T6" s="16"/>
    </row>
    <row r="7" s="2" customFormat="1" customHeight="1" spans="1:20">
      <c r="A7" s="32" t="s">
        <v>52</v>
      </c>
      <c r="B7" s="32" t="s">
        <v>17</v>
      </c>
      <c r="C7" s="15" t="s">
        <v>785</v>
      </c>
      <c r="D7" s="32" t="s">
        <v>12</v>
      </c>
      <c r="E7" s="32">
        <v>1</v>
      </c>
      <c r="F7" s="16">
        <v>6</v>
      </c>
      <c r="G7" s="28" t="s">
        <v>786</v>
      </c>
      <c r="H7" s="33">
        <v>44317.3472222222</v>
      </c>
      <c r="I7" s="33">
        <v>44321.5333333333</v>
      </c>
      <c r="J7" s="16" t="s">
        <v>731</v>
      </c>
      <c r="K7" s="15"/>
      <c r="L7" s="67" t="s">
        <v>787</v>
      </c>
      <c r="M7" s="32"/>
      <c r="N7" s="32"/>
      <c r="O7" s="32"/>
      <c r="P7" s="76" t="b">
        <f ca="1" t="shared" si="0"/>
        <v>0</v>
      </c>
      <c r="Q7" s="76">
        <f ca="1" t="shared" si="1"/>
        <v>32.388611112081</v>
      </c>
      <c r="R7" s="76">
        <f ca="1" t="shared" si="2"/>
        <v>32.388611112081</v>
      </c>
      <c r="S7" s="18">
        <v>44323.9851851852</v>
      </c>
      <c r="T7" s="16"/>
    </row>
    <row r="8" s="2" customFormat="1" customHeight="1" spans="1:20">
      <c r="A8" s="32" t="s">
        <v>52</v>
      </c>
      <c r="B8" s="14" t="s">
        <v>17</v>
      </c>
      <c r="C8" s="48" t="s">
        <v>788</v>
      </c>
      <c r="D8" s="32" t="s">
        <v>12</v>
      </c>
      <c r="E8" s="32"/>
      <c r="F8" s="16">
        <v>11</v>
      </c>
      <c r="G8" s="17" t="s">
        <v>789</v>
      </c>
      <c r="H8" s="33">
        <v>44317.9696990741</v>
      </c>
      <c r="I8" s="33">
        <v>44318.3840277778</v>
      </c>
      <c r="J8" s="16" t="s">
        <v>731</v>
      </c>
      <c r="K8" s="15"/>
      <c r="L8" s="47" t="s">
        <v>790</v>
      </c>
      <c r="M8" s="32"/>
      <c r="N8" s="32"/>
      <c r="O8" s="32"/>
      <c r="P8" s="76" t="b">
        <f ca="1" t="shared" si="0"/>
        <v>0</v>
      </c>
      <c r="Q8" s="76">
        <f ca="1" t="shared" si="1"/>
        <v>107.971944443998</v>
      </c>
      <c r="R8" s="76">
        <f ca="1" t="shared" si="2"/>
        <v>107.971944443998</v>
      </c>
      <c r="S8" s="18">
        <v>44323.9851851852</v>
      </c>
      <c r="T8" s="16"/>
    </row>
    <row r="9" s="2" customFormat="1" customHeight="1" spans="1:20">
      <c r="A9" s="32" t="s">
        <v>52</v>
      </c>
      <c r="B9" s="32" t="s">
        <v>17</v>
      </c>
      <c r="C9" s="15" t="s">
        <v>791</v>
      </c>
      <c r="D9" s="32" t="s">
        <v>12</v>
      </c>
      <c r="E9" s="32">
        <v>1</v>
      </c>
      <c r="F9" s="16">
        <v>7</v>
      </c>
      <c r="G9" s="28" t="s">
        <v>792</v>
      </c>
      <c r="H9" s="33">
        <v>44318.7902777778</v>
      </c>
      <c r="I9" s="33">
        <v>44321.5208333333</v>
      </c>
      <c r="J9" s="16" t="s">
        <v>731</v>
      </c>
      <c r="K9" s="15"/>
      <c r="L9" s="47" t="s">
        <v>793</v>
      </c>
      <c r="M9" s="32"/>
      <c r="N9" s="32"/>
      <c r="O9" s="32"/>
      <c r="P9" s="76" t="b">
        <f ca="1" t="shared" si="0"/>
        <v>0</v>
      </c>
      <c r="Q9" s="76">
        <f ca="1" t="shared" si="1"/>
        <v>32.6886111120111</v>
      </c>
      <c r="R9" s="76">
        <f ca="1" t="shared" si="2"/>
        <v>32.6886111120111</v>
      </c>
      <c r="S9" s="18">
        <v>44323.9630902778</v>
      </c>
      <c r="T9" s="16"/>
    </row>
    <row r="10" s="2" customFormat="1" customHeight="1" spans="1:20">
      <c r="A10" s="32" t="s">
        <v>59</v>
      </c>
      <c r="B10" s="32" t="s">
        <v>20</v>
      </c>
      <c r="C10" s="15" t="s">
        <v>794</v>
      </c>
      <c r="D10" s="32" t="s">
        <v>12</v>
      </c>
      <c r="E10" s="32"/>
      <c r="F10" s="16">
        <v>4</v>
      </c>
      <c r="G10" s="15" t="s">
        <v>795</v>
      </c>
      <c r="H10" s="33">
        <v>44321.467349537</v>
      </c>
      <c r="I10" s="33">
        <v>44321.4791666667</v>
      </c>
      <c r="J10" s="29" t="s">
        <v>731</v>
      </c>
      <c r="K10" s="15"/>
      <c r="L10" s="46" t="s">
        <v>709</v>
      </c>
      <c r="M10" s="32"/>
      <c r="N10" s="32"/>
      <c r="O10" s="32"/>
      <c r="P10" s="76">
        <f ca="1" t="shared" si="0"/>
        <v>33.6886111103813</v>
      </c>
      <c r="Q10" s="76" t="b">
        <f ca="1" t="shared" si="1"/>
        <v>0</v>
      </c>
      <c r="R10" s="76">
        <f ca="1" t="shared" si="2"/>
        <v>33.6886111103813</v>
      </c>
      <c r="S10" s="18">
        <v>44323.9827546296</v>
      </c>
      <c r="T10" s="16"/>
    </row>
    <row r="11" s="2" customFormat="1" customHeight="1" spans="1:20">
      <c r="A11" s="32" t="s">
        <v>52</v>
      </c>
      <c r="B11" s="14" t="s">
        <v>22</v>
      </c>
      <c r="C11" s="15" t="s">
        <v>796</v>
      </c>
      <c r="D11" s="32" t="s">
        <v>12</v>
      </c>
      <c r="E11" s="32"/>
      <c r="F11" s="16">
        <v>21</v>
      </c>
      <c r="G11" s="2" t="s">
        <v>797</v>
      </c>
      <c r="H11" s="33">
        <v>44320.2006944444</v>
      </c>
      <c r="I11" s="33">
        <v>44320.5034722222</v>
      </c>
      <c r="J11" s="16" t="s">
        <v>731</v>
      </c>
      <c r="K11" s="15"/>
      <c r="L11" s="47" t="s">
        <v>798</v>
      </c>
      <c r="M11" s="32"/>
      <c r="N11" s="32"/>
      <c r="O11" s="32"/>
      <c r="P11" s="76" t="b">
        <f ca="1" t="shared" si="0"/>
        <v>0</v>
      </c>
      <c r="Q11" s="76">
        <f ca="1" t="shared" si="1"/>
        <v>57.1052777784644</v>
      </c>
      <c r="R11" s="76">
        <f ca="1" t="shared" si="2"/>
        <v>57.1052777784644</v>
      </c>
      <c r="S11" s="18">
        <v>44323.9914699074</v>
      </c>
      <c r="T11" s="16"/>
    </row>
    <row r="12" s="2" customFormat="1" customHeight="1" spans="1:20">
      <c r="A12" s="32" t="s">
        <v>59</v>
      </c>
      <c r="B12" s="14" t="s">
        <v>17</v>
      </c>
      <c r="C12" s="15" t="s">
        <v>799</v>
      </c>
      <c r="D12" s="32" t="s">
        <v>12</v>
      </c>
      <c r="E12" s="32">
        <v>1</v>
      </c>
      <c r="F12" s="16">
        <v>21</v>
      </c>
      <c r="G12" s="28" t="s">
        <v>800</v>
      </c>
      <c r="H12" s="33">
        <v>44319.3958333333</v>
      </c>
      <c r="I12" s="33">
        <v>44319.4104166667</v>
      </c>
      <c r="J12" s="16" t="s">
        <v>731</v>
      </c>
      <c r="K12" s="15"/>
      <c r="L12" s="47" t="s">
        <v>709</v>
      </c>
      <c r="M12" s="32"/>
      <c r="N12" s="32"/>
      <c r="O12" s="32"/>
      <c r="P12" s="76">
        <f ca="1" t="shared" si="0"/>
        <v>83.3386111103464</v>
      </c>
      <c r="Q12" s="76" t="b">
        <f ca="1" t="shared" si="1"/>
        <v>0</v>
      </c>
      <c r="R12" s="76">
        <f ca="1" t="shared" si="2"/>
        <v>83.3386111103464</v>
      </c>
      <c r="S12" s="18">
        <v>44323.9950231481</v>
      </c>
      <c r="T12" s="16"/>
    </row>
    <row r="13" s="2" customFormat="1" customHeight="1" spans="1:20">
      <c r="A13" s="32" t="s">
        <v>52</v>
      </c>
      <c r="B13" s="14" t="s">
        <v>17</v>
      </c>
      <c r="C13" s="15" t="s">
        <v>729</v>
      </c>
      <c r="D13" s="32" t="s">
        <v>12</v>
      </c>
      <c r="E13" s="32">
        <v>1</v>
      </c>
      <c r="F13" s="16">
        <v>16</v>
      </c>
      <c r="G13" s="15" t="s">
        <v>730</v>
      </c>
      <c r="H13" s="33">
        <v>44321.5777777778</v>
      </c>
      <c r="I13" s="33">
        <v>44322.4284722222</v>
      </c>
      <c r="J13" s="29" t="s">
        <v>731</v>
      </c>
      <c r="K13" s="15"/>
      <c r="L13" s="46" t="s">
        <v>732</v>
      </c>
      <c r="M13" s="32"/>
      <c r="N13" s="32"/>
      <c r="O13" s="32"/>
      <c r="P13" s="76" t="b">
        <f ca="1" t="shared" si="0"/>
        <v>0</v>
      </c>
      <c r="Q13" s="76">
        <f ca="1" t="shared" si="1"/>
        <v>10.9052777783945</v>
      </c>
      <c r="R13" s="76">
        <f ca="1" t="shared" si="2"/>
        <v>10.9052777783945</v>
      </c>
      <c r="S13" s="18">
        <v>44323.9931134259</v>
      </c>
      <c r="T13" s="32"/>
    </row>
    <row r="14" s="2" customFormat="1" customHeight="1" spans="1:20">
      <c r="A14" s="32" t="s">
        <v>52</v>
      </c>
      <c r="B14" s="14" t="s">
        <v>18</v>
      </c>
      <c r="C14" s="15" t="s">
        <v>801</v>
      </c>
      <c r="D14" s="32" t="s">
        <v>12</v>
      </c>
      <c r="E14" s="32">
        <v>1</v>
      </c>
      <c r="F14" s="16">
        <v>26</v>
      </c>
      <c r="G14" s="15" t="s">
        <v>802</v>
      </c>
      <c r="H14" s="33">
        <v>44320.9458912037</v>
      </c>
      <c r="I14" s="33">
        <v>44321.3952083333</v>
      </c>
      <c r="J14" s="29" t="s">
        <v>731</v>
      </c>
      <c r="K14" s="15"/>
      <c r="L14" s="46" t="s">
        <v>709</v>
      </c>
      <c r="M14" s="32"/>
      <c r="N14" s="32"/>
      <c r="O14" s="32"/>
      <c r="P14" s="76" t="b">
        <f ca="1" t="shared" si="0"/>
        <v>0</v>
      </c>
      <c r="Q14" s="76">
        <f ca="1" t="shared" si="1"/>
        <v>35.7036111120251</v>
      </c>
      <c r="R14" s="76">
        <f ca="1" t="shared" si="2"/>
        <v>35.7036111120251</v>
      </c>
      <c r="S14" s="18">
        <v>44323.8956597222</v>
      </c>
      <c r="T14" s="16"/>
    </row>
    <row r="15" s="2" customFormat="1" customHeight="1" spans="1:20">
      <c r="A15" s="32" t="s">
        <v>59</v>
      </c>
      <c r="B15" s="14" t="s">
        <v>18</v>
      </c>
      <c r="C15" s="15" t="s">
        <v>803</v>
      </c>
      <c r="D15" s="32" t="s">
        <v>12</v>
      </c>
      <c r="E15" s="32"/>
      <c r="F15" s="16">
        <v>8</v>
      </c>
      <c r="G15" s="28" t="s">
        <v>804</v>
      </c>
      <c r="H15" s="33">
        <v>44320.3479166667</v>
      </c>
      <c r="I15" s="33">
        <v>44320.3722222222</v>
      </c>
      <c r="J15" s="16" t="s">
        <v>731</v>
      </c>
      <c r="K15" s="15"/>
      <c r="L15" s="47" t="s">
        <v>709</v>
      </c>
      <c r="M15" s="32"/>
      <c r="N15" s="32"/>
      <c r="O15" s="32"/>
      <c r="P15" s="76">
        <f ca="1" t="shared" si="0"/>
        <v>60.2552777784294</v>
      </c>
      <c r="Q15" s="76" t="b">
        <f ca="1" t="shared" si="1"/>
        <v>0</v>
      </c>
      <c r="R15" s="76">
        <f ca="1" t="shared" si="2"/>
        <v>60.2552777784294</v>
      </c>
      <c r="S15" s="18">
        <v>44323.9961111111</v>
      </c>
      <c r="T15" s="16"/>
    </row>
    <row r="16" s="2" customFormat="1" customHeight="1" spans="1:20">
      <c r="A16" s="32" t="s">
        <v>52</v>
      </c>
      <c r="B16" s="14" t="s">
        <v>18</v>
      </c>
      <c r="C16" s="15" t="s">
        <v>805</v>
      </c>
      <c r="D16" s="32" t="s">
        <v>12</v>
      </c>
      <c r="E16" s="32"/>
      <c r="F16" s="16">
        <v>43</v>
      </c>
      <c r="G16" s="15" t="s">
        <v>806</v>
      </c>
      <c r="H16" s="33">
        <v>44321.3959027778</v>
      </c>
      <c r="I16" s="33">
        <v>44321.4111111111</v>
      </c>
      <c r="J16" s="29" t="s">
        <v>731</v>
      </c>
      <c r="K16" s="15"/>
      <c r="L16" s="46" t="s">
        <v>709</v>
      </c>
      <c r="M16" s="32"/>
      <c r="N16" s="32"/>
      <c r="O16" s="32"/>
      <c r="P16" s="76" t="b">
        <f ca="1" t="shared" si="0"/>
        <v>0</v>
      </c>
      <c r="Q16" s="76">
        <f ca="1" t="shared" si="1"/>
        <v>35.3219444448478</v>
      </c>
      <c r="R16" s="76">
        <f ca="1" t="shared" si="2"/>
        <v>35.3219444448478</v>
      </c>
      <c r="S16" s="18">
        <v>44323.9863657407</v>
      </c>
      <c r="T16" s="16"/>
    </row>
    <row r="17" s="2" customFormat="1" customHeight="1" spans="1:20">
      <c r="A17" s="32" t="s">
        <v>52</v>
      </c>
      <c r="B17" s="14" t="s">
        <v>18</v>
      </c>
      <c r="C17" s="15" t="s">
        <v>807</v>
      </c>
      <c r="D17" s="32" t="s">
        <v>12</v>
      </c>
      <c r="E17" s="32"/>
      <c r="F17" s="16">
        <v>14</v>
      </c>
      <c r="G17" s="28" t="s">
        <v>808</v>
      </c>
      <c r="H17" s="33">
        <v>44320.5332291667</v>
      </c>
      <c r="I17" s="33">
        <v>44320.5611111111</v>
      </c>
      <c r="J17" s="16" t="s">
        <v>731</v>
      </c>
      <c r="K17" s="15"/>
      <c r="L17" s="47" t="s">
        <v>809</v>
      </c>
      <c r="M17" s="32"/>
      <c r="N17" s="32"/>
      <c r="O17" s="32"/>
      <c r="P17" s="76" t="b">
        <f ca="1" t="shared" si="0"/>
        <v>0</v>
      </c>
      <c r="Q17" s="76">
        <f ca="1" t="shared" si="1"/>
        <v>55.7219444448128</v>
      </c>
      <c r="R17" s="76">
        <f ca="1" t="shared" si="2"/>
        <v>55.7219444448128</v>
      </c>
      <c r="S17" s="18">
        <v>44323.9803356481</v>
      </c>
      <c r="T17" s="16"/>
    </row>
    <row r="18" s="28" customFormat="1" customHeight="1" spans="1:20">
      <c r="A18" s="32" t="s">
        <v>59</v>
      </c>
      <c r="B18" s="14" t="s">
        <v>18</v>
      </c>
      <c r="C18" s="15" t="s">
        <v>810</v>
      </c>
      <c r="D18" s="32" t="s">
        <v>12</v>
      </c>
      <c r="E18" s="68"/>
      <c r="F18" s="16">
        <v>34</v>
      </c>
      <c r="G18" s="15" t="s">
        <v>811</v>
      </c>
      <c r="H18" s="33">
        <v>44321.2378009259</v>
      </c>
      <c r="I18" s="33">
        <v>44321.4918518519</v>
      </c>
      <c r="J18" s="77" t="s">
        <v>731</v>
      </c>
      <c r="K18" s="78"/>
      <c r="L18" s="79" t="s">
        <v>709</v>
      </c>
      <c r="M18" s="68"/>
      <c r="N18" s="68"/>
      <c r="O18" s="68"/>
      <c r="P18" s="76">
        <f ca="1" t="shared" si="0"/>
        <v>33.3841666656663</v>
      </c>
      <c r="Q18" s="76" t="b">
        <f ca="1" t="shared" si="1"/>
        <v>0</v>
      </c>
      <c r="R18" s="76">
        <f ca="1" t="shared" si="2"/>
        <v>33.3841666656663</v>
      </c>
      <c r="S18" s="18">
        <v>44323.9931134259</v>
      </c>
      <c r="T18" s="5"/>
    </row>
    <row r="19" s="28" customFormat="1" customHeight="1" spans="1:20">
      <c r="A19" s="32" t="s">
        <v>59</v>
      </c>
      <c r="B19" s="14" t="s">
        <v>21</v>
      </c>
      <c r="C19" s="15" t="s">
        <v>812</v>
      </c>
      <c r="D19" s="32" t="s">
        <v>12</v>
      </c>
      <c r="E19" s="32">
        <v>3</v>
      </c>
      <c r="F19" s="16">
        <v>38</v>
      </c>
      <c r="G19" s="69" t="s">
        <v>813</v>
      </c>
      <c r="H19" s="33">
        <v>44321.2971412037</v>
      </c>
      <c r="I19" s="33">
        <v>44321.38125</v>
      </c>
      <c r="J19" s="77" t="s">
        <v>731</v>
      </c>
      <c r="K19" s="78"/>
      <c r="L19" s="80" t="s">
        <v>814</v>
      </c>
      <c r="M19" s="32"/>
      <c r="N19" s="32"/>
      <c r="O19" s="32"/>
      <c r="P19" s="76">
        <f ca="1" t="shared" si="0"/>
        <v>36.0386111112311</v>
      </c>
      <c r="Q19" s="76" t="b">
        <f ca="1" t="shared" si="1"/>
        <v>0</v>
      </c>
      <c r="R19" s="76">
        <f ca="1" t="shared" si="2"/>
        <v>36.0386111112311</v>
      </c>
      <c r="S19" s="18">
        <v>44323.9623958333</v>
      </c>
      <c r="T19" s="16"/>
    </row>
    <row r="20" s="28" customFormat="1" customHeight="1" spans="1:20">
      <c r="A20" s="32" t="s">
        <v>52</v>
      </c>
      <c r="B20" s="32" t="s">
        <v>17</v>
      </c>
      <c r="C20" s="15" t="s">
        <v>815</v>
      </c>
      <c r="D20" s="32" t="s">
        <v>12</v>
      </c>
      <c r="E20" s="32"/>
      <c r="F20" s="16">
        <v>58</v>
      </c>
      <c r="G20" s="15" t="s">
        <v>816</v>
      </c>
      <c r="H20" s="33">
        <v>44321.7621064815</v>
      </c>
      <c r="I20" s="33">
        <v>44321.78125</v>
      </c>
      <c r="J20" s="77" t="s">
        <v>731</v>
      </c>
      <c r="K20" s="78"/>
      <c r="L20" s="79" t="s">
        <v>709</v>
      </c>
      <c r="M20" s="32"/>
      <c r="N20" s="32"/>
      <c r="O20" s="32"/>
      <c r="P20" s="76" t="b">
        <f ca="1" t="shared" si="0"/>
        <v>0</v>
      </c>
      <c r="Q20" s="76">
        <f ca="1" t="shared" si="1"/>
        <v>26.4386111111962</v>
      </c>
      <c r="R20" s="76">
        <f ca="1" t="shared" si="2"/>
        <v>26.4386111111962</v>
      </c>
      <c r="S20" s="18">
        <v>44323.9877430556</v>
      </c>
      <c r="T20" s="16"/>
    </row>
    <row r="21" s="28" customFormat="1" customHeight="1" spans="1:20">
      <c r="A21" s="32" t="s">
        <v>52</v>
      </c>
      <c r="B21" s="14" t="s">
        <v>17</v>
      </c>
      <c r="C21" s="15" t="s">
        <v>733</v>
      </c>
      <c r="D21" s="32" t="s">
        <v>12</v>
      </c>
      <c r="E21" s="32">
        <v>11</v>
      </c>
      <c r="F21" s="16">
        <v>678</v>
      </c>
      <c r="G21" s="69" t="s">
        <v>734</v>
      </c>
      <c r="H21" s="33">
        <v>44322.0541666667</v>
      </c>
      <c r="I21" s="33">
        <v>44322.3541666667</v>
      </c>
      <c r="J21" s="77" t="s">
        <v>731</v>
      </c>
      <c r="K21" s="78"/>
      <c r="L21" s="79" t="s">
        <v>709</v>
      </c>
      <c r="M21" s="32"/>
      <c r="N21" s="32"/>
      <c r="O21" s="32"/>
      <c r="P21" s="76" t="b">
        <f ca="1" t="shared" si="0"/>
        <v>0</v>
      </c>
      <c r="Q21" s="76">
        <f ca="1" t="shared" si="1"/>
        <v>12.6886111103813</v>
      </c>
      <c r="R21" s="76">
        <f ca="1" t="shared" si="2"/>
        <v>12.6886111103813</v>
      </c>
      <c r="S21" s="18">
        <v>44323.9803009259</v>
      </c>
      <c r="T21" s="16"/>
    </row>
    <row r="22" s="28" customFormat="1" customHeight="1" spans="1:20">
      <c r="A22" s="32" t="s">
        <v>52</v>
      </c>
      <c r="B22" s="14" t="s">
        <v>17</v>
      </c>
      <c r="C22" s="15" t="s">
        <v>735</v>
      </c>
      <c r="D22" s="32" t="s">
        <v>12</v>
      </c>
      <c r="E22" s="32">
        <v>1</v>
      </c>
      <c r="F22" s="16">
        <v>494</v>
      </c>
      <c r="G22" s="15" t="s">
        <v>736</v>
      </c>
      <c r="H22" s="33">
        <v>44322.1111111111</v>
      </c>
      <c r="I22" s="33">
        <v>44322.3631944444</v>
      </c>
      <c r="J22" s="77" t="s">
        <v>731</v>
      </c>
      <c r="K22" s="15"/>
      <c r="L22" s="79" t="s">
        <v>737</v>
      </c>
      <c r="M22" s="32"/>
      <c r="N22" s="32"/>
      <c r="O22" s="32"/>
      <c r="P22" s="76" t="b">
        <f ca="1" t="shared" si="0"/>
        <v>0</v>
      </c>
      <c r="Q22" s="76">
        <f ca="1" t="shared" si="1"/>
        <v>12.4719444456277</v>
      </c>
      <c r="R22" s="76">
        <f ca="1" t="shared" si="2"/>
        <v>12.4719444456277</v>
      </c>
      <c r="S22" s="18">
        <v>44323.9803009259</v>
      </c>
      <c r="T22" s="16"/>
    </row>
    <row r="23" s="28" customFormat="1" customHeight="1" spans="1:20">
      <c r="A23" s="32" t="s">
        <v>59</v>
      </c>
      <c r="B23" s="32" t="s">
        <v>19</v>
      </c>
      <c r="C23" s="15" t="s">
        <v>738</v>
      </c>
      <c r="D23" s="32" t="s">
        <v>12</v>
      </c>
      <c r="E23" s="32"/>
      <c r="F23" s="16">
        <v>7</v>
      </c>
      <c r="G23" s="15" t="s">
        <v>739</v>
      </c>
      <c r="H23" s="33">
        <v>44322.3888888889</v>
      </c>
      <c r="I23" s="33">
        <v>44322.4138888889</v>
      </c>
      <c r="J23" s="77" t="s">
        <v>731</v>
      </c>
      <c r="K23" s="15"/>
      <c r="L23" s="79" t="s">
        <v>709</v>
      </c>
      <c r="M23" s="32"/>
      <c r="N23" s="32"/>
      <c r="O23" s="32"/>
      <c r="P23" s="76">
        <f ca="1" t="shared" si="0"/>
        <v>11.2552777776145</v>
      </c>
      <c r="Q23" s="76" t="b">
        <f ca="1" t="shared" si="1"/>
        <v>0</v>
      </c>
      <c r="R23" s="76">
        <f ca="1" t="shared" si="2"/>
        <v>11.2552777776145</v>
      </c>
      <c r="S23" s="18">
        <v>44324.9803009259</v>
      </c>
      <c r="T23" s="16"/>
    </row>
    <row r="24" s="28" customFormat="1" customHeight="1" spans="1:20">
      <c r="A24" s="32" t="s">
        <v>52</v>
      </c>
      <c r="B24" s="14" t="s">
        <v>19</v>
      </c>
      <c r="C24" s="15" t="s">
        <v>740</v>
      </c>
      <c r="D24" s="32" t="s">
        <v>12</v>
      </c>
      <c r="E24" s="32"/>
      <c r="F24" s="16">
        <v>122</v>
      </c>
      <c r="G24" s="48" t="s">
        <v>741</v>
      </c>
      <c r="H24" s="33">
        <v>44322.4191550926</v>
      </c>
      <c r="I24" s="33">
        <v>44322.4340277778</v>
      </c>
      <c r="J24" s="77" t="s">
        <v>731</v>
      </c>
      <c r="K24" s="15"/>
      <c r="L24" s="79" t="s">
        <v>709</v>
      </c>
      <c r="M24" s="32"/>
      <c r="N24" s="32"/>
      <c r="O24" s="32"/>
      <c r="P24" s="76" t="b">
        <f ca="1" t="shared" si="0"/>
        <v>0</v>
      </c>
      <c r="Q24" s="76">
        <f ca="1" t="shared" si="1"/>
        <v>10.7719444439281</v>
      </c>
      <c r="R24" s="76">
        <f ca="1" t="shared" si="2"/>
        <v>10.7719444439281</v>
      </c>
      <c r="S24" s="18">
        <v>44323.9803009259</v>
      </c>
      <c r="T24" s="16"/>
    </row>
    <row r="25" s="28" customFormat="1" customHeight="1" spans="1:20">
      <c r="A25" s="32" t="s">
        <v>59</v>
      </c>
      <c r="B25" s="14" t="s">
        <v>19</v>
      </c>
      <c r="C25" s="15" t="s">
        <v>742</v>
      </c>
      <c r="D25" s="32" t="s">
        <v>12</v>
      </c>
      <c r="E25" s="32">
        <v>3</v>
      </c>
      <c r="F25" s="16">
        <v>24</v>
      </c>
      <c r="G25" s="15" t="s">
        <v>743</v>
      </c>
      <c r="H25" s="33">
        <v>44321.1944444444</v>
      </c>
      <c r="I25" s="33">
        <v>44322.4395833333</v>
      </c>
      <c r="J25" s="77" t="s">
        <v>731</v>
      </c>
      <c r="K25" s="15"/>
      <c r="L25" s="79" t="s">
        <v>709</v>
      </c>
      <c r="M25" s="32"/>
      <c r="N25" s="32"/>
      <c r="O25" s="32"/>
      <c r="P25" s="76">
        <f ca="1" t="shared" si="0"/>
        <v>10.638611112081</v>
      </c>
      <c r="Q25" s="76" t="b">
        <f ca="1" t="shared" si="1"/>
        <v>0</v>
      </c>
      <c r="R25" s="76">
        <f ca="1" t="shared" si="2"/>
        <v>10.638611112081</v>
      </c>
      <c r="S25" s="18">
        <v>44324.9791666667</v>
      </c>
      <c r="T25" s="16"/>
    </row>
    <row r="26" s="28" customFormat="1" customHeight="1" spans="1:20">
      <c r="A26" s="32" t="s">
        <v>59</v>
      </c>
      <c r="B26" s="32" t="s">
        <v>16</v>
      </c>
      <c r="C26" s="15" t="s">
        <v>336</v>
      </c>
      <c r="D26" s="32" t="s">
        <v>12</v>
      </c>
      <c r="E26" s="32"/>
      <c r="F26" s="16">
        <v>4</v>
      </c>
      <c r="G26" s="15" t="s">
        <v>744</v>
      </c>
      <c r="H26" s="33">
        <v>44322.4673611111</v>
      </c>
      <c r="I26" s="33">
        <v>44322.4791666667</v>
      </c>
      <c r="J26" s="77" t="s">
        <v>731</v>
      </c>
      <c r="K26" s="15"/>
      <c r="L26" s="79" t="s">
        <v>709</v>
      </c>
      <c r="M26" s="32"/>
      <c r="N26" s="32"/>
      <c r="O26" s="32"/>
      <c r="P26" s="76">
        <f ca="1" t="shared" si="0"/>
        <v>9.68861111038132</v>
      </c>
      <c r="Q26" s="76" t="b">
        <f ca="1" t="shared" si="1"/>
        <v>0</v>
      </c>
      <c r="R26" s="76">
        <f ca="1" t="shared" si="2"/>
        <v>9.68861111038132</v>
      </c>
      <c r="S26" s="18">
        <v>44324.9791666667</v>
      </c>
      <c r="T26" s="16"/>
    </row>
    <row r="27" s="28" customFormat="1" customHeight="1" spans="1:20">
      <c r="A27" s="32" t="s">
        <v>52</v>
      </c>
      <c r="B27" s="14" t="s">
        <v>16</v>
      </c>
      <c r="C27" s="15" t="s">
        <v>745</v>
      </c>
      <c r="D27" s="32" t="s">
        <v>12</v>
      </c>
      <c r="E27" s="32">
        <v>1</v>
      </c>
      <c r="F27" s="16">
        <v>71</v>
      </c>
      <c r="G27" s="15" t="s">
        <v>746</v>
      </c>
      <c r="H27" s="33">
        <v>44322.4521759259</v>
      </c>
      <c r="I27" s="33">
        <v>44322.4809490741</v>
      </c>
      <c r="J27" s="77" t="s">
        <v>731</v>
      </c>
      <c r="K27" s="15"/>
      <c r="L27" s="79" t="s">
        <v>709</v>
      </c>
      <c r="M27" s="32"/>
      <c r="N27" s="32"/>
      <c r="O27" s="32"/>
      <c r="P27" s="76" t="b">
        <f ca="1" t="shared" si="0"/>
        <v>0</v>
      </c>
      <c r="Q27" s="76">
        <f ca="1" t="shared" si="1"/>
        <v>9.64583333273185</v>
      </c>
      <c r="R27" s="76">
        <f ca="1" t="shared" si="2"/>
        <v>9.64583333273185</v>
      </c>
      <c r="S27" s="18">
        <v>44324.9781365741</v>
      </c>
      <c r="T27" s="16"/>
    </row>
    <row r="28" s="28" customFormat="1" customHeight="1" spans="1:20">
      <c r="A28" s="32" t="s">
        <v>52</v>
      </c>
      <c r="B28" s="32" t="s">
        <v>18</v>
      </c>
      <c r="C28" s="15" t="s">
        <v>747</v>
      </c>
      <c r="D28" s="32" t="s">
        <v>12</v>
      </c>
      <c r="E28" s="32"/>
      <c r="F28" s="16">
        <v>5</v>
      </c>
      <c r="G28" s="15" t="s">
        <v>748</v>
      </c>
      <c r="H28" s="33">
        <v>44322.4841203704</v>
      </c>
      <c r="I28" s="33">
        <v>44322.5062615741</v>
      </c>
      <c r="J28" s="77" t="s">
        <v>731</v>
      </c>
      <c r="K28" s="15"/>
      <c r="L28" s="79" t="s">
        <v>709</v>
      </c>
      <c r="M28" s="32"/>
      <c r="N28" s="32"/>
      <c r="O28" s="32"/>
      <c r="P28" s="76" t="b">
        <f ca="1" t="shared" si="0"/>
        <v>0</v>
      </c>
      <c r="Q28" s="76">
        <f ca="1" t="shared" si="1"/>
        <v>9.03833333286457</v>
      </c>
      <c r="R28" s="76">
        <f ca="1" t="shared" si="2"/>
        <v>9.03833333286457</v>
      </c>
      <c r="S28" s="18">
        <v>44324.9781365741</v>
      </c>
      <c r="T28" s="16"/>
    </row>
    <row r="29" s="28" customFormat="1" customHeight="1" spans="1:20">
      <c r="A29" s="32" t="s">
        <v>59</v>
      </c>
      <c r="B29" s="14" t="s">
        <v>19</v>
      </c>
      <c r="C29" s="15" t="s">
        <v>749</v>
      </c>
      <c r="D29" s="32" t="s">
        <v>11</v>
      </c>
      <c r="E29" s="32">
        <v>1</v>
      </c>
      <c r="F29" s="16">
        <v>19</v>
      </c>
      <c r="G29" s="15" t="s">
        <v>750</v>
      </c>
      <c r="H29" s="33">
        <v>44322.5028703704</v>
      </c>
      <c r="I29" s="33">
        <v>44322.5243055556</v>
      </c>
      <c r="J29" s="16" t="s">
        <v>731</v>
      </c>
      <c r="K29" s="15"/>
      <c r="L29" s="47" t="s">
        <v>709</v>
      </c>
      <c r="M29" s="32"/>
      <c r="N29" s="32"/>
      <c r="O29" s="32"/>
      <c r="P29" s="76">
        <f ca="1" t="shared" si="0"/>
        <v>8.60527777683455</v>
      </c>
      <c r="Q29" s="76" t="b">
        <f ca="1" t="shared" si="1"/>
        <v>0</v>
      </c>
      <c r="R29" s="76">
        <f ca="1" t="shared" si="2"/>
        <v>8.60527777683455</v>
      </c>
      <c r="S29" s="18">
        <v>44324.9348148148</v>
      </c>
      <c r="T29" s="16"/>
    </row>
    <row r="30" s="28" customFormat="1" customHeight="1" spans="1:20">
      <c r="A30" s="32" t="s">
        <v>59</v>
      </c>
      <c r="B30" s="14" t="s">
        <v>16</v>
      </c>
      <c r="C30" s="15" t="s">
        <v>751</v>
      </c>
      <c r="D30" s="32" t="s">
        <v>12</v>
      </c>
      <c r="E30" s="32"/>
      <c r="F30" s="16">
        <v>26</v>
      </c>
      <c r="G30" s="15" t="s">
        <v>752</v>
      </c>
      <c r="H30" s="33">
        <v>44321.525</v>
      </c>
      <c r="I30" s="33">
        <v>44322.5388888889</v>
      </c>
      <c r="J30" s="16" t="s">
        <v>731</v>
      </c>
      <c r="K30" s="15"/>
      <c r="L30" s="47" t="s">
        <v>709</v>
      </c>
      <c r="M30" s="32"/>
      <c r="N30" s="32"/>
      <c r="O30" s="32"/>
      <c r="P30" s="76">
        <f ca="1" t="shared" si="0"/>
        <v>8.25527777761454</v>
      </c>
      <c r="Q30" s="76" t="b">
        <f ca="1" t="shared" si="1"/>
        <v>0</v>
      </c>
      <c r="R30" s="76">
        <f ca="1" t="shared" si="2"/>
        <v>8.25527777761454</v>
      </c>
      <c r="S30" s="18">
        <v>44324.9348148148</v>
      </c>
      <c r="T30" s="16"/>
    </row>
    <row r="31" s="28" customFormat="1" customHeight="1" spans="1:20">
      <c r="A31" s="32" t="s">
        <v>59</v>
      </c>
      <c r="B31" s="14" t="s">
        <v>21</v>
      </c>
      <c r="C31" s="15" t="s">
        <v>753</v>
      </c>
      <c r="D31" s="32" t="s">
        <v>12</v>
      </c>
      <c r="E31" s="32"/>
      <c r="F31" s="16">
        <v>32</v>
      </c>
      <c r="G31" s="15" t="s">
        <v>754</v>
      </c>
      <c r="H31" s="33">
        <v>44322.5440277778</v>
      </c>
      <c r="I31" s="33">
        <v>44322.575</v>
      </c>
      <c r="J31" s="16" t="s">
        <v>731</v>
      </c>
      <c r="K31" s="15"/>
      <c r="L31" s="47" t="s">
        <v>709</v>
      </c>
      <c r="M31" s="32"/>
      <c r="N31" s="32"/>
      <c r="O31" s="32"/>
      <c r="P31" s="76">
        <f ca="1" t="shared" si="0"/>
        <v>7.38861111126607</v>
      </c>
      <c r="Q31" s="76" t="b">
        <f ca="1" t="shared" si="1"/>
        <v>0</v>
      </c>
      <c r="R31" s="76">
        <f ca="1" t="shared" si="2"/>
        <v>7.38861111126607</v>
      </c>
      <c r="S31" s="18">
        <v>44324.9327083333</v>
      </c>
      <c r="T31" s="16"/>
    </row>
    <row r="32" s="28" customFormat="1" customHeight="1" spans="1:20">
      <c r="A32" s="32" t="s">
        <v>59</v>
      </c>
      <c r="B32" s="14" t="s">
        <v>17</v>
      </c>
      <c r="C32" s="15" t="s">
        <v>755</v>
      </c>
      <c r="D32" s="32" t="s">
        <v>12</v>
      </c>
      <c r="E32" s="32"/>
      <c r="F32" s="16">
        <v>36</v>
      </c>
      <c r="G32" s="15" t="s">
        <v>756</v>
      </c>
      <c r="H32" s="33">
        <v>44322.6298611111</v>
      </c>
      <c r="I32" s="33">
        <v>44322.6409722222</v>
      </c>
      <c r="J32" s="16" t="s">
        <v>731</v>
      </c>
      <c r="K32" s="15"/>
      <c r="L32" s="47" t="s">
        <v>709</v>
      </c>
      <c r="M32" s="32"/>
      <c r="N32" s="32"/>
      <c r="O32" s="32"/>
      <c r="P32" s="76">
        <f ca="1" t="shared" si="0"/>
        <v>5.8052777783596</v>
      </c>
      <c r="Q32" s="76" t="b">
        <f ca="1" t="shared" si="1"/>
        <v>0</v>
      </c>
      <c r="R32" s="76">
        <f ca="1" t="shared" si="2"/>
        <v>5.8052777783596</v>
      </c>
      <c r="S32" s="18">
        <v>44324.9781365741</v>
      </c>
      <c r="T32" s="16"/>
    </row>
    <row r="33" s="28" customFormat="1" customHeight="1" spans="1:20">
      <c r="A33" s="32" t="s">
        <v>59</v>
      </c>
      <c r="B33" s="14" t="s">
        <v>21</v>
      </c>
      <c r="C33" s="15" t="s">
        <v>430</v>
      </c>
      <c r="D33" s="32" t="s">
        <v>12</v>
      </c>
      <c r="E33" s="32"/>
      <c r="F33" s="16">
        <v>36</v>
      </c>
      <c r="G33" s="15" t="s">
        <v>431</v>
      </c>
      <c r="H33" s="33">
        <v>44322.7284722222</v>
      </c>
      <c r="I33" s="33">
        <v>44322.7516666667</v>
      </c>
      <c r="J33" s="16" t="s">
        <v>731</v>
      </c>
      <c r="K33" s="15"/>
      <c r="L33" s="47" t="s">
        <v>709</v>
      </c>
      <c r="M33" s="32"/>
      <c r="N33" s="32"/>
      <c r="O33" s="32"/>
      <c r="P33" s="76">
        <f ca="1" t="shared" si="0"/>
        <v>3.14861111040227</v>
      </c>
      <c r="Q33" s="76" t="b">
        <f ca="1" t="shared" si="1"/>
        <v>0</v>
      </c>
      <c r="R33" s="76">
        <f ca="1" t="shared" si="2"/>
        <v>3.14861111040227</v>
      </c>
      <c r="S33" s="18">
        <v>44324.9348148148</v>
      </c>
      <c r="T33" s="16"/>
    </row>
    <row r="34" s="28" customFormat="1" customHeight="1" spans="1:20">
      <c r="A34" s="32" t="s">
        <v>52</v>
      </c>
      <c r="B34" s="14" t="s">
        <v>17</v>
      </c>
      <c r="C34" s="15" t="s">
        <v>757</v>
      </c>
      <c r="D34" s="32" t="s">
        <v>12</v>
      </c>
      <c r="E34" s="32"/>
      <c r="F34" s="16">
        <v>32</v>
      </c>
      <c r="G34" s="15" t="s">
        <v>758</v>
      </c>
      <c r="H34" s="33">
        <v>44322.7232638889</v>
      </c>
      <c r="I34" s="33">
        <v>44322.7590740741</v>
      </c>
      <c r="J34" s="16" t="s">
        <v>731</v>
      </c>
      <c r="K34" s="15"/>
      <c r="L34" s="47" t="s">
        <v>709</v>
      </c>
      <c r="M34" s="32"/>
      <c r="N34" s="32"/>
      <c r="O34" s="32"/>
      <c r="P34" s="76" t="b">
        <f ca="1" t="shared" si="0"/>
        <v>0</v>
      </c>
      <c r="Q34" s="76">
        <f ca="1" t="shared" si="1"/>
        <v>2.9708333328017</v>
      </c>
      <c r="R34" s="76">
        <f ca="1" t="shared" si="2"/>
        <v>2.9708333328017</v>
      </c>
      <c r="S34" s="16"/>
      <c r="T34" s="16"/>
    </row>
    <row r="35" s="28" customFormat="1" customHeight="1" spans="1:20">
      <c r="A35" s="32" t="s">
        <v>52</v>
      </c>
      <c r="B35" s="14" t="s">
        <v>17</v>
      </c>
      <c r="C35" s="15" t="s">
        <v>759</v>
      </c>
      <c r="D35" s="32" t="s">
        <v>11</v>
      </c>
      <c r="E35" s="32"/>
      <c r="F35" s="16">
        <v>238</v>
      </c>
      <c r="G35" s="15" t="s">
        <v>760</v>
      </c>
      <c r="H35" s="33">
        <v>44322.7286805556</v>
      </c>
      <c r="I35" s="33">
        <v>44322.7748263889</v>
      </c>
      <c r="J35" s="16" t="s">
        <v>731</v>
      </c>
      <c r="K35" s="15"/>
      <c r="L35" s="47" t="s">
        <v>709</v>
      </c>
      <c r="M35" s="32"/>
      <c r="N35" s="32"/>
      <c r="O35" s="32"/>
      <c r="P35" s="76" t="b">
        <f ca="1" t="shared" si="0"/>
        <v>0</v>
      </c>
      <c r="Q35" s="76">
        <f ca="1" t="shared" si="1"/>
        <v>2.59277777757961</v>
      </c>
      <c r="R35" s="76">
        <f ca="1" t="shared" si="2"/>
        <v>2.59277777757961</v>
      </c>
      <c r="S35" s="16"/>
      <c r="T35" s="16"/>
    </row>
    <row r="36" s="28" customFormat="1" customHeight="1" spans="1:20">
      <c r="A36" s="32" t="s">
        <v>59</v>
      </c>
      <c r="B36" s="32" t="s">
        <v>19</v>
      </c>
      <c r="C36" s="15" t="s">
        <v>761</v>
      </c>
      <c r="D36" s="32" t="s">
        <v>11</v>
      </c>
      <c r="E36" s="32"/>
      <c r="F36" s="16">
        <v>10</v>
      </c>
      <c r="G36" s="69" t="s">
        <v>762</v>
      </c>
      <c r="H36" s="33">
        <v>44321.936412037</v>
      </c>
      <c r="I36" s="33">
        <v>44322.8027546296</v>
      </c>
      <c r="J36" s="16" t="s">
        <v>731</v>
      </c>
      <c r="K36" s="15"/>
      <c r="L36" s="47" t="s">
        <v>709</v>
      </c>
      <c r="M36" s="32"/>
      <c r="N36" s="32"/>
      <c r="O36" s="32"/>
      <c r="P36" s="76">
        <f ca="1" t="shared" si="0"/>
        <v>1.92250000080094</v>
      </c>
      <c r="Q36" s="76" t="b">
        <f ca="1" t="shared" si="1"/>
        <v>0</v>
      </c>
      <c r="R36" s="76">
        <f ca="1" t="shared" si="2"/>
        <v>1.92250000080094</v>
      </c>
      <c r="S36" s="18">
        <v>44323.9703356481</v>
      </c>
      <c r="T36" s="16"/>
    </row>
    <row r="37" s="28" customFormat="1" customHeight="1" spans="1:20">
      <c r="A37" s="32" t="s">
        <v>59</v>
      </c>
      <c r="B37" s="32" t="s">
        <v>17</v>
      </c>
      <c r="C37" s="15" t="s">
        <v>763</v>
      </c>
      <c r="D37" s="32" t="s">
        <v>11</v>
      </c>
      <c r="E37" s="32"/>
      <c r="F37" s="16">
        <v>46</v>
      </c>
      <c r="G37" s="15" t="s">
        <v>764</v>
      </c>
      <c r="H37" s="33">
        <v>44322.7829976852</v>
      </c>
      <c r="I37" s="33">
        <v>44322.8111111111</v>
      </c>
      <c r="J37" s="16" t="s">
        <v>731</v>
      </c>
      <c r="K37" s="15"/>
      <c r="L37" s="47" t="s">
        <v>709</v>
      </c>
      <c r="M37" s="32"/>
      <c r="N37" s="32"/>
      <c r="O37" s="32"/>
      <c r="P37" s="76">
        <f ca="1" t="shared" si="0"/>
        <v>1.72194444481283</v>
      </c>
      <c r="Q37" s="76" t="b">
        <f ca="1" t="shared" si="1"/>
        <v>0</v>
      </c>
      <c r="R37" s="76">
        <f ca="1" t="shared" si="2"/>
        <v>1.72194444481283</v>
      </c>
      <c r="S37" s="18">
        <v>44323.9703356481</v>
      </c>
      <c r="T37" s="16"/>
    </row>
    <row r="38" s="28" customFormat="1" customHeight="1" spans="1:20">
      <c r="A38" s="32" t="s">
        <v>52</v>
      </c>
      <c r="B38" s="32" t="s">
        <v>17</v>
      </c>
      <c r="C38" s="15" t="s">
        <v>765</v>
      </c>
      <c r="D38" s="32" t="s">
        <v>12</v>
      </c>
      <c r="E38" s="32"/>
      <c r="F38" s="16">
        <v>79</v>
      </c>
      <c r="G38" s="15" t="s">
        <v>766</v>
      </c>
      <c r="H38" s="33">
        <v>44322.8023263889</v>
      </c>
      <c r="I38" s="33">
        <v>44322.8504398148</v>
      </c>
      <c r="J38" s="16" t="s">
        <v>731</v>
      </c>
      <c r="K38" s="15"/>
      <c r="L38" s="47" t="s">
        <v>709</v>
      </c>
      <c r="M38" s="32"/>
      <c r="N38" s="32"/>
      <c r="O38" s="32"/>
      <c r="P38" s="76" t="b">
        <f ca="1" t="shared" si="0"/>
        <v>0</v>
      </c>
      <c r="Q38" s="76">
        <f ca="1" t="shared" si="1"/>
        <v>0.778055556002073</v>
      </c>
      <c r="R38" s="76">
        <f ca="1" t="shared" si="2"/>
        <v>0.778055556002073</v>
      </c>
      <c r="S38" s="18">
        <v>44324.9698263889</v>
      </c>
      <c r="T38" s="16"/>
    </row>
    <row r="39" s="28" customFormat="1" customHeight="1" spans="1:20">
      <c r="A39" s="32" t="s">
        <v>59</v>
      </c>
      <c r="B39" s="32" t="s">
        <v>20</v>
      </c>
      <c r="C39" s="15" t="s">
        <v>767</v>
      </c>
      <c r="D39" s="32" t="s">
        <v>12</v>
      </c>
      <c r="E39" s="32"/>
      <c r="F39" s="16">
        <v>37</v>
      </c>
      <c r="G39" s="15" t="s">
        <v>768</v>
      </c>
      <c r="H39" s="33">
        <v>44322.8127314815</v>
      </c>
      <c r="I39" s="33">
        <v>44322.8510763889</v>
      </c>
      <c r="J39" s="16" t="s">
        <v>731</v>
      </c>
      <c r="K39" s="15"/>
      <c r="L39" s="47" t="s">
        <v>709</v>
      </c>
      <c r="M39" s="32"/>
      <c r="N39" s="32"/>
      <c r="O39" s="32"/>
      <c r="P39" s="76">
        <f ca="1" t="shared" si="0"/>
        <v>0.762777777621523</v>
      </c>
      <c r="Q39" s="76" t="b">
        <f ca="1" t="shared" si="1"/>
        <v>0</v>
      </c>
      <c r="R39" s="76">
        <f ca="1" t="shared" si="2"/>
        <v>0.762777777621523</v>
      </c>
      <c r="S39" s="18">
        <v>44324.973275463</v>
      </c>
      <c r="T39" s="16"/>
    </row>
  </sheetData>
  <autoFilter ref="A1:V2">
    <extLst/>
  </autoFilter>
  <dataValidations count="7">
    <dataValidation type="list" allowBlank="1" showErrorMessage="1" errorTitle="错误提示" error="请输入下拉列表中的一个值" sqref="O13 O14 O15 O16 O17 O18 O19 O20 O23 O26 O31 O32 O33 O34 O35 O3:O8 O9:O10 O11:O12 O21:O22 O24:O25 O27:O30 O36:O37 O38:O39">
      <formula1>"在用纤芯断,在用纤芯损耗大/打折,杆路倒塌,市政施工,光缆被刮断,人为破坏,业主拆建,法兰头坏,小动物破坏,尾纤打折,光缆打折,勾机挖断,基站设备,光缆割接,自动恢复,停电,分光器,箱体设备,设备拉远"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A13 A14 A15 A16 A17 A18 A19 A20 A23 A26 A31 A32 A35 A3:A8 A9:A10 A11:A12 A21:A22 A24:A25 A27:A30 A33:A34 A36:A39">
      <formula1>"传输,客响"</formula1>
    </dataValidation>
    <dataValidation type="list" allowBlank="1" showErrorMessage="1" errorTitle="错误提示" error="请输入下拉列表中的一个值" sqref="B13 B14 B15 B16 B17 B18 B19 B20 B23 B26 B31 B32 B35 B3:B8 B9:B10 B11:B12 B21:B22 B24:B25 B27:B30 B33:B34 B36:B39">
      <formula1>"江州区,龙州县,天等县,凭祥市,扶绥县,宁明县,大新县"</formula1>
    </dataValidation>
    <dataValidation allowBlank="1" showErrorMessage="1" sqref="E13 E14 E15 E16 E17 E18 E19 E20 E23 E26 E31 E32 E35 E3:E8 E9:E10 E11:E12 E21:E22 E24:E25 E27:E30 E33:E34 E36:E39" errorStyle="information"/>
    <dataValidation type="list" allowBlank="1" showErrorMessage="1" errorTitle="错误提示" error="请输入下拉列表中的一个值" sqref="D13 D14 D15 D16 D17 D18 D19 D20 D23 D26 D31 D32 D33 D34 D35 D3:D8 D9:D10 D11:D12 D21:D22 D24:D25 D27:D30 D36:D39">
      <formula1>"城镇,农村"</formula1>
    </dataValidation>
    <dataValidation type="list" allowBlank="1" showErrorMessage="1" errorTitle="错误提示" error="请输入下拉列表中的一个值" sqref="M13 M14 M15 M16 M17 M18 M19 M20 M23 M26 M31 M32 M33 M34 M35 M3:M8 M9:M10 M11:M12 M21:M22 M24:M25 M27:M30 M36:M37 M38:M39">
      <formula1>"尾纤,接头盒,光缆,纤芯,连接器,基站设备,分光设备,自动恢复,停电"</formula1>
    </dataValidation>
    <dataValidation type="list" allowBlank="1" showErrorMessage="1" errorTitle="错误提示" error="请输入下拉列表中的一个值" sqref="N13 N14 N15 N16 N17 N18 N19 N20 N23 N26 N31 N32 N33 N34 N35 N3:N8 N9:N10 N11:N12 N21:N22 N24:N25 N27:N30 N36:N37 N38:N39">
      <formula1>"基站,基站-基站,基站-光交,基站-一级,光交,光交-光交,光交-一级,一级箱,一级-一级,一级-二级,二级箱,自动恢复,停电"</formula1>
    </dataValidation>
  </dataValidations>
  <pageMargins left="0.75" right="0.75" top="1" bottom="1" header="0.5" footer="0.5"/>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15"/>
  <sheetViews>
    <sheetView tabSelected="1" workbookViewId="0">
      <pane ySplit="1" topLeftCell="A2" activePane="bottomLeft" state="frozen"/>
      <selection/>
      <selection pane="bottomLeft" activeCell="G23" sqref="G23"/>
    </sheetView>
  </sheetViews>
  <sheetFormatPr defaultColWidth="9" defaultRowHeight="11.25"/>
  <cols>
    <col min="1" max="1" width="9" style="5" customWidth="1"/>
    <col min="2" max="2" width="6.75833333333333" style="5" customWidth="1"/>
    <col min="3" max="3" width="36.375" style="6" customWidth="1"/>
    <col min="4" max="4" width="6.875" style="5" customWidth="1"/>
    <col min="5" max="5" width="6.375" style="5" customWidth="1"/>
    <col min="6" max="6" width="6.625" style="5" customWidth="1"/>
    <col min="7" max="7" width="71.2583333333333" style="6" customWidth="1"/>
    <col min="8" max="9" width="14.625" style="7" customWidth="1"/>
    <col min="10" max="10" width="14.625" style="5" customWidth="1"/>
    <col min="11" max="11" width="9" style="6"/>
    <col min="12" max="12" width="9" style="8"/>
    <col min="13" max="15" width="9" style="6"/>
    <col min="16" max="16" width="9" style="9"/>
    <col min="17" max="18" width="9.625" style="5"/>
    <col min="19" max="19" width="14.625" style="7" customWidth="1"/>
    <col min="20" max="16384" width="9" style="6"/>
  </cols>
  <sheetData>
    <row r="1" s="1" customFormat="1" ht="22.5" spans="1:20">
      <c r="A1" s="1" t="s">
        <v>30</v>
      </c>
      <c r="B1" s="1" t="s">
        <v>817</v>
      </c>
      <c r="C1" s="1" t="s">
        <v>32</v>
      </c>
      <c r="D1" s="1" t="s">
        <v>33</v>
      </c>
      <c r="E1" s="1" t="s">
        <v>34</v>
      </c>
      <c r="F1" s="1" t="s">
        <v>725</v>
      </c>
      <c r="G1" s="1" t="s">
        <v>726</v>
      </c>
      <c r="H1" s="1" t="s">
        <v>37</v>
      </c>
      <c r="I1" s="1" t="s">
        <v>38</v>
      </c>
      <c r="J1" s="1" t="s">
        <v>39</v>
      </c>
      <c r="K1" s="1" t="s">
        <v>40</v>
      </c>
      <c r="L1" s="35" t="s">
        <v>727</v>
      </c>
      <c r="M1" s="1" t="s">
        <v>42</v>
      </c>
      <c r="N1" s="1" t="s">
        <v>43</v>
      </c>
      <c r="O1" s="1" t="s">
        <v>44</v>
      </c>
      <c r="P1" s="1" t="s">
        <v>45</v>
      </c>
      <c r="Q1" s="1" t="s">
        <v>46</v>
      </c>
      <c r="R1" s="1" t="s">
        <v>47</v>
      </c>
      <c r="S1" s="1" t="s">
        <v>48</v>
      </c>
      <c r="T1" s="1" t="s">
        <v>728</v>
      </c>
    </row>
    <row r="2" s="2" customFormat="1" ht="13.5" customHeight="1" spans="1:20">
      <c r="A2" s="10" t="s">
        <v>52</v>
      </c>
      <c r="B2" s="10" t="s">
        <v>18</v>
      </c>
      <c r="C2" s="11" t="s">
        <v>818</v>
      </c>
      <c r="D2" s="10" t="s">
        <v>12</v>
      </c>
      <c r="E2" s="10"/>
      <c r="F2" s="10">
        <v>18</v>
      </c>
      <c r="G2" s="11" t="s">
        <v>819</v>
      </c>
      <c r="H2" s="12">
        <v>44274.5791666667</v>
      </c>
      <c r="I2" s="12">
        <v>44274.6479166667</v>
      </c>
      <c r="J2" s="16" t="s">
        <v>731</v>
      </c>
      <c r="K2" s="10"/>
      <c r="L2" s="36" t="s">
        <v>820</v>
      </c>
      <c r="M2" s="37"/>
      <c r="N2" s="38"/>
      <c r="O2" s="39"/>
      <c r="P2" s="10" t="b">
        <f t="shared" ref="P2:P15" si="0">IF(A2="客响",(J2-I2)*24)</f>
        <v>0</v>
      </c>
      <c r="Q2" s="49" t="e">
        <f t="shared" ref="Q2:Q15" si="1">IF(A2="传输",(J2-I2)*24)</f>
        <v>#VALUE!</v>
      </c>
      <c r="R2" s="13" t="e">
        <v>#VALUE!</v>
      </c>
      <c r="S2" s="50">
        <v>44326.2337731481</v>
      </c>
      <c r="T2" s="28"/>
    </row>
    <row r="3" s="2" customFormat="1" ht="13.5" customHeight="1" spans="1:20">
      <c r="A3" s="13" t="s">
        <v>52</v>
      </c>
      <c r="B3" s="14" t="s">
        <v>20</v>
      </c>
      <c r="C3" s="15" t="s">
        <v>821</v>
      </c>
      <c r="D3" s="10" t="s">
        <v>12</v>
      </c>
      <c r="E3" s="10">
        <v>1</v>
      </c>
      <c r="F3" s="16">
        <v>22</v>
      </c>
      <c r="G3" s="17" t="s">
        <v>822</v>
      </c>
      <c r="H3" s="18">
        <v>44305.7719328704</v>
      </c>
      <c r="I3" s="18">
        <v>44305.7916666667</v>
      </c>
      <c r="J3" s="16" t="s">
        <v>731</v>
      </c>
      <c r="K3" s="15"/>
      <c r="L3" s="36"/>
      <c r="M3" s="40"/>
      <c r="N3" s="41"/>
      <c r="O3" s="41"/>
      <c r="P3" s="10" t="b">
        <f t="shared" si="0"/>
        <v>0</v>
      </c>
      <c r="Q3" s="49" t="e">
        <f t="shared" si="1"/>
        <v>#VALUE!</v>
      </c>
      <c r="R3" s="13" t="e">
        <v>#VALUE!</v>
      </c>
      <c r="S3" s="50">
        <v>44326.2337731481</v>
      </c>
      <c r="T3" s="15"/>
    </row>
    <row r="4" s="2" customFormat="1" ht="13.5" customHeight="1" spans="1:20">
      <c r="A4" s="13" t="s">
        <v>52</v>
      </c>
      <c r="B4" s="14" t="s">
        <v>20</v>
      </c>
      <c r="C4" s="15" t="s">
        <v>823</v>
      </c>
      <c r="D4" s="10" t="s">
        <v>12</v>
      </c>
      <c r="E4" s="10"/>
      <c r="F4" s="16">
        <v>16</v>
      </c>
      <c r="G4" s="17" t="s">
        <v>824</v>
      </c>
      <c r="H4" s="18">
        <v>44308.5444444444</v>
      </c>
      <c r="I4" s="18">
        <v>44308.575</v>
      </c>
      <c r="J4" s="29" t="s">
        <v>731</v>
      </c>
      <c r="K4" s="15"/>
      <c r="L4" s="36" t="s">
        <v>825</v>
      </c>
      <c r="M4" s="42"/>
      <c r="N4" s="41"/>
      <c r="O4" s="41"/>
      <c r="P4" s="10" t="b">
        <f t="shared" si="0"/>
        <v>0</v>
      </c>
      <c r="Q4" s="49" t="e">
        <f t="shared" si="1"/>
        <v>#VALUE!</v>
      </c>
      <c r="R4" s="13" t="e">
        <v>#VALUE!</v>
      </c>
      <c r="S4" s="51">
        <v>44324.9974421296</v>
      </c>
      <c r="T4" s="15"/>
    </row>
    <row r="5" s="2" customFormat="1" ht="13.5" customHeight="1" spans="1:20">
      <c r="A5" s="13" t="s">
        <v>52</v>
      </c>
      <c r="B5" s="14" t="s">
        <v>18</v>
      </c>
      <c r="C5" s="15" t="s">
        <v>826</v>
      </c>
      <c r="D5" s="10" t="s">
        <v>12</v>
      </c>
      <c r="E5" s="10"/>
      <c r="F5" s="16">
        <v>28</v>
      </c>
      <c r="G5" s="17" t="s">
        <v>827</v>
      </c>
      <c r="H5" s="18">
        <v>44309.5232060185</v>
      </c>
      <c r="I5" s="18">
        <v>44310.3715277778</v>
      </c>
      <c r="J5" s="16" t="s">
        <v>731</v>
      </c>
      <c r="K5" s="16"/>
      <c r="L5" s="36" t="s">
        <v>828</v>
      </c>
      <c r="M5" s="40"/>
      <c r="N5" s="41"/>
      <c r="O5" s="41"/>
      <c r="P5" s="10" t="b">
        <f t="shared" si="0"/>
        <v>0</v>
      </c>
      <c r="Q5" s="49" t="e">
        <f t="shared" si="1"/>
        <v>#VALUE!</v>
      </c>
      <c r="R5" s="13" t="e">
        <v>#VALUE!</v>
      </c>
      <c r="S5" s="51">
        <v>44324.2453587963</v>
      </c>
      <c r="T5" s="15"/>
    </row>
    <row r="6" s="2" customFormat="1" ht="13.5" customHeight="1" spans="1:20">
      <c r="A6" s="13" t="s">
        <v>52</v>
      </c>
      <c r="B6" s="14" t="s">
        <v>19</v>
      </c>
      <c r="C6" s="15" t="s">
        <v>53</v>
      </c>
      <c r="D6" s="19" t="s">
        <v>12</v>
      </c>
      <c r="E6" s="19"/>
      <c r="F6" s="16">
        <v>22</v>
      </c>
      <c r="G6" s="17" t="s">
        <v>54</v>
      </c>
      <c r="H6" s="18">
        <v>44311.5907523148</v>
      </c>
      <c r="I6" s="18">
        <v>44311.6347222222</v>
      </c>
      <c r="J6" s="16" t="s">
        <v>731</v>
      </c>
      <c r="K6" s="16"/>
      <c r="L6" s="36" t="s">
        <v>829</v>
      </c>
      <c r="M6" s="40"/>
      <c r="N6" s="41"/>
      <c r="O6" s="41"/>
      <c r="P6" s="10" t="b">
        <f t="shared" si="0"/>
        <v>0</v>
      </c>
      <c r="Q6" s="49" t="e">
        <f t="shared" si="1"/>
        <v>#VALUE!</v>
      </c>
      <c r="R6" s="13" t="e">
        <v>#VALUE!</v>
      </c>
      <c r="S6" s="51">
        <v>44326.993125</v>
      </c>
      <c r="T6" s="16"/>
    </row>
    <row r="7" s="2" customFormat="1" ht="13.5" customHeight="1" spans="1:20">
      <c r="A7" s="13" t="s">
        <v>59</v>
      </c>
      <c r="B7" s="14" t="s">
        <v>18</v>
      </c>
      <c r="C7" s="15" t="s">
        <v>830</v>
      </c>
      <c r="D7" s="19" t="s">
        <v>12</v>
      </c>
      <c r="E7" s="19"/>
      <c r="F7" s="16">
        <v>22</v>
      </c>
      <c r="G7" s="17" t="s">
        <v>831</v>
      </c>
      <c r="H7" s="18">
        <v>44312.6270833333</v>
      </c>
      <c r="I7" s="18">
        <v>44320.4563310185</v>
      </c>
      <c r="J7" s="16" t="s">
        <v>731</v>
      </c>
      <c r="K7" s="16"/>
      <c r="L7" s="36" t="s">
        <v>832</v>
      </c>
      <c r="M7" s="40"/>
      <c r="N7" s="41"/>
      <c r="O7" s="41"/>
      <c r="P7" s="10" t="e">
        <f t="shared" si="0"/>
        <v>#VALUE!</v>
      </c>
      <c r="Q7" s="49" t="b">
        <f t="shared" si="1"/>
        <v>0</v>
      </c>
      <c r="R7" s="13" t="e">
        <v>#VALUE!</v>
      </c>
      <c r="S7" s="51">
        <v>44326.993125</v>
      </c>
      <c r="T7" s="16"/>
    </row>
    <row r="8" s="2" customFormat="1" ht="13.5" customHeight="1" spans="1:20">
      <c r="A8" s="20" t="s">
        <v>59</v>
      </c>
      <c r="B8" s="21" t="s">
        <v>20</v>
      </c>
      <c r="C8" s="22" t="s">
        <v>833</v>
      </c>
      <c r="D8" s="21" t="s">
        <v>12</v>
      </c>
      <c r="E8" s="21"/>
      <c r="F8" s="23">
        <v>12</v>
      </c>
      <c r="G8" s="17" t="s">
        <v>834</v>
      </c>
      <c r="H8" s="18">
        <v>44267.4382060185</v>
      </c>
      <c r="I8" s="18">
        <v>44267.4737268519</v>
      </c>
      <c r="J8" s="43" t="s">
        <v>731</v>
      </c>
      <c r="K8" s="15"/>
      <c r="L8" s="36" t="s">
        <v>835</v>
      </c>
      <c r="M8" s="44"/>
      <c r="N8" s="44"/>
      <c r="O8" s="41"/>
      <c r="P8" s="10" t="e">
        <f t="shared" si="0"/>
        <v>#VALUE!</v>
      </c>
      <c r="Q8" s="49" t="b">
        <f t="shared" si="1"/>
        <v>0</v>
      </c>
      <c r="R8" s="13" t="e">
        <v>#VALUE!</v>
      </c>
      <c r="S8" s="51">
        <v>44324.993125</v>
      </c>
      <c r="T8" s="22"/>
    </row>
    <row r="9" s="3" customFormat="1" ht="13.5" customHeight="1" spans="1:20">
      <c r="A9" s="13" t="s">
        <v>52</v>
      </c>
      <c r="B9" s="24" t="s">
        <v>18</v>
      </c>
      <c r="C9" s="25" t="s">
        <v>836</v>
      </c>
      <c r="D9" s="13" t="s">
        <v>12</v>
      </c>
      <c r="E9" s="13"/>
      <c r="F9" s="26">
        <v>34</v>
      </c>
      <c r="G9" s="17" t="s">
        <v>837</v>
      </c>
      <c r="H9" s="27">
        <v>44315.3947685185</v>
      </c>
      <c r="I9" s="27">
        <v>44315.4069444444</v>
      </c>
      <c r="J9" s="26" t="s">
        <v>731</v>
      </c>
      <c r="K9" s="25"/>
      <c r="L9" s="45" t="s">
        <v>838</v>
      </c>
      <c r="M9" s="13"/>
      <c r="N9" s="13"/>
      <c r="O9" s="13"/>
      <c r="P9" s="10" t="b">
        <f t="shared" si="0"/>
        <v>0</v>
      </c>
      <c r="Q9" s="49" t="e">
        <f t="shared" si="1"/>
        <v>#VALUE!</v>
      </c>
      <c r="R9" s="13" t="e">
        <f t="shared" ref="R9:R15" si="2">SUM(P9:Q9)</f>
        <v>#VALUE!</v>
      </c>
      <c r="S9" s="51">
        <v>44326.9649305556</v>
      </c>
      <c r="T9" s="26"/>
    </row>
    <row r="10" s="2" customFormat="1" ht="13.5" customHeight="1" spans="1:20">
      <c r="A10" s="19" t="s">
        <v>52</v>
      </c>
      <c r="B10" s="19" t="s">
        <v>17</v>
      </c>
      <c r="C10" s="28" t="s">
        <v>839</v>
      </c>
      <c r="D10" s="19" t="s">
        <v>12</v>
      </c>
      <c r="E10" s="19"/>
      <c r="F10" s="29">
        <v>39</v>
      </c>
      <c r="G10" s="17" t="s">
        <v>840</v>
      </c>
      <c r="H10" s="30">
        <v>44317.9220486111</v>
      </c>
      <c r="I10" s="31">
        <v>44318.3743055556</v>
      </c>
      <c r="J10" s="29" t="s">
        <v>731</v>
      </c>
      <c r="K10" s="28"/>
      <c r="L10" s="46" t="s">
        <v>841</v>
      </c>
      <c r="M10" s="19"/>
      <c r="N10" s="19"/>
      <c r="O10" s="19"/>
      <c r="P10" s="10" t="b">
        <f t="shared" si="0"/>
        <v>0</v>
      </c>
      <c r="Q10" s="49" t="e">
        <f t="shared" si="1"/>
        <v>#VALUE!</v>
      </c>
      <c r="R10" s="10" t="e">
        <f t="shared" si="2"/>
        <v>#VALUE!</v>
      </c>
      <c r="S10" s="51">
        <v>44326.9649305556</v>
      </c>
      <c r="T10" s="29"/>
    </row>
    <row r="11" s="2" customFormat="1" ht="13.5" customHeight="1" spans="1:20">
      <c r="A11" s="19" t="s">
        <v>52</v>
      </c>
      <c r="B11" s="19" t="s">
        <v>17</v>
      </c>
      <c r="C11" s="28" t="s">
        <v>842</v>
      </c>
      <c r="D11" s="19" t="s">
        <v>12</v>
      </c>
      <c r="E11" s="19"/>
      <c r="F11" s="29">
        <v>21</v>
      </c>
      <c r="G11" s="17" t="s">
        <v>843</v>
      </c>
      <c r="H11" s="31">
        <v>44318.2826388889</v>
      </c>
      <c r="I11" s="31">
        <v>44318.3847222222</v>
      </c>
      <c r="J11" s="29" t="s">
        <v>731</v>
      </c>
      <c r="K11" s="28"/>
      <c r="L11" s="46" t="s">
        <v>844</v>
      </c>
      <c r="M11" s="19"/>
      <c r="N11" s="19"/>
      <c r="O11" s="19"/>
      <c r="P11" s="10" t="b">
        <f t="shared" si="0"/>
        <v>0</v>
      </c>
      <c r="Q11" s="49" t="e">
        <f t="shared" si="1"/>
        <v>#VALUE!</v>
      </c>
      <c r="R11" s="10" t="e">
        <f t="shared" si="2"/>
        <v>#VALUE!</v>
      </c>
      <c r="S11" s="51">
        <v>44326.9649305556</v>
      </c>
      <c r="T11" s="29"/>
    </row>
    <row r="12" s="2" customFormat="1" ht="13.5" customHeight="1" spans="1:20">
      <c r="A12" s="32" t="s">
        <v>52</v>
      </c>
      <c r="B12" s="14" t="s">
        <v>17</v>
      </c>
      <c r="C12" s="15" t="s">
        <v>845</v>
      </c>
      <c r="D12" s="32" t="s">
        <v>12</v>
      </c>
      <c r="E12" s="32"/>
      <c r="F12" s="16">
        <v>4</v>
      </c>
      <c r="G12" s="17" t="s">
        <v>846</v>
      </c>
      <c r="H12" s="33">
        <v>44319.5152777778</v>
      </c>
      <c r="I12" s="33">
        <v>44319.5305555556</v>
      </c>
      <c r="J12" s="16" t="s">
        <v>731</v>
      </c>
      <c r="K12" s="15"/>
      <c r="L12" s="47" t="s">
        <v>847</v>
      </c>
      <c r="M12" s="32"/>
      <c r="N12" s="32"/>
      <c r="O12" s="32"/>
      <c r="P12" s="10" t="b">
        <f t="shared" si="0"/>
        <v>0</v>
      </c>
      <c r="Q12" s="49" t="e">
        <f t="shared" si="1"/>
        <v>#VALUE!</v>
      </c>
      <c r="R12" s="13" t="e">
        <f t="shared" si="2"/>
        <v>#VALUE!</v>
      </c>
      <c r="S12" s="51">
        <v>44326.993125</v>
      </c>
      <c r="T12" s="16"/>
    </row>
    <row r="13" s="2" customFormat="1" ht="13.5" customHeight="1" spans="1:20">
      <c r="A13" s="32" t="s">
        <v>52</v>
      </c>
      <c r="B13" s="32" t="s">
        <v>17</v>
      </c>
      <c r="C13" s="15" t="s">
        <v>602</v>
      </c>
      <c r="D13" s="32" t="s">
        <v>12</v>
      </c>
      <c r="E13" s="32"/>
      <c r="F13" s="16">
        <v>7</v>
      </c>
      <c r="G13" s="17" t="s">
        <v>603</v>
      </c>
      <c r="H13" s="33">
        <v>44318.4694444444</v>
      </c>
      <c r="I13" s="33">
        <v>44318.4847222222</v>
      </c>
      <c r="J13" s="16" t="s">
        <v>731</v>
      </c>
      <c r="K13" s="15"/>
      <c r="L13" s="47" t="s">
        <v>848</v>
      </c>
      <c r="M13" s="32"/>
      <c r="N13" s="32"/>
      <c r="O13" s="32"/>
      <c r="P13" s="13" t="b">
        <f t="shared" si="0"/>
        <v>0</v>
      </c>
      <c r="Q13" s="52" t="e">
        <f t="shared" si="1"/>
        <v>#VALUE!</v>
      </c>
      <c r="R13" s="13" t="e">
        <f t="shared" si="2"/>
        <v>#VALUE!</v>
      </c>
      <c r="S13" s="51">
        <v>44326.993125</v>
      </c>
      <c r="T13" s="16"/>
    </row>
    <row r="14" s="4" customFormat="1" spans="1:19">
      <c r="A14" s="32" t="s">
        <v>52</v>
      </c>
      <c r="B14" s="10" t="s">
        <v>18</v>
      </c>
      <c r="C14" s="28" t="s">
        <v>849</v>
      </c>
      <c r="D14" s="32" t="s">
        <v>12</v>
      </c>
      <c r="F14" s="16">
        <v>36</v>
      </c>
      <c r="G14" s="17" t="s">
        <v>850</v>
      </c>
      <c r="H14" s="31">
        <v>44319.7395833333</v>
      </c>
      <c r="I14" s="18">
        <v>44322.6583333333</v>
      </c>
      <c r="J14" s="16" t="s">
        <v>731</v>
      </c>
      <c r="L14" s="15" t="s">
        <v>851</v>
      </c>
      <c r="P14" s="13" t="b">
        <f t="shared" si="0"/>
        <v>0</v>
      </c>
      <c r="Q14" s="52" t="e">
        <f t="shared" si="1"/>
        <v>#VALUE!</v>
      </c>
      <c r="R14" s="13" t="e">
        <f t="shared" si="2"/>
        <v>#VALUE!</v>
      </c>
      <c r="S14" s="51">
        <v>44326.993125</v>
      </c>
    </row>
    <row r="15" s="4" customFormat="1" ht="14.25" customHeight="1" spans="1:19">
      <c r="A15" s="16" t="s">
        <v>52</v>
      </c>
      <c r="B15" s="16" t="s">
        <v>17</v>
      </c>
      <c r="C15" s="4" t="s">
        <v>852</v>
      </c>
      <c r="D15" s="16" t="s">
        <v>12</v>
      </c>
      <c r="F15" s="16">
        <v>34</v>
      </c>
      <c r="G15" s="34" t="s">
        <v>853</v>
      </c>
      <c r="H15" s="18">
        <v>44322.4611111111</v>
      </c>
      <c r="I15" s="18">
        <v>44322.7944444444</v>
      </c>
      <c r="J15" s="16" t="s">
        <v>731</v>
      </c>
      <c r="L15" s="48" t="s">
        <v>854</v>
      </c>
      <c r="P15" s="13" t="b">
        <f t="shared" si="0"/>
        <v>0</v>
      </c>
      <c r="Q15" s="52" t="e">
        <f t="shared" si="1"/>
        <v>#VALUE!</v>
      </c>
      <c r="R15" s="13" t="e">
        <f t="shared" si="2"/>
        <v>#VALUE!</v>
      </c>
      <c r="S15" s="51">
        <v>44324.9974421296</v>
      </c>
    </row>
  </sheetData>
  <autoFilter ref="A1:T1">
    <sortState ref="A1:T1">
      <sortCondition ref="A1"/>
    </sortState>
    <extLst/>
  </autoFilter>
  <dataValidations count="8">
    <dataValidation type="list" allowBlank="1" showErrorMessage="1" errorTitle="错误提示" error="请输入下拉列表中的一个值" sqref="A2:A14">
      <formula1>"传输,客响"</formula1>
    </dataValidation>
    <dataValidation type="list" allowBlank="1" showErrorMessage="1" errorTitle="错误提示" error="请输入下拉列表中的一个值" sqref="O13">
      <formula1>"在用纤芯断,在用纤芯损耗大/打折,杆路倒塌,市政施工,光缆被刮断,人为破坏,业主拆建,法兰头坏,小动物破坏,尾纤打折,光缆打折,勾机挖断,基站设备,光缆割接,自动恢复,停电,分光器,箱体设备,设备拉远"</formula1>
    </dataValidation>
    <dataValidation type="list" allowBlank="1" showErrorMessage="1" errorTitle="错误提示" error="请输入下拉列表中的一个值" sqref="B2:B14">
      <formula1>"江州区,龙州县,天等县,凭祥市,扶绥县,宁明县,大新县"</formula1>
    </dataValidation>
    <dataValidation type="list" allowBlank="1" showErrorMessage="1" errorTitle="错误提示" error="请输入下拉列表中的一个值" sqref="O2:O12">
      <formula1>"在用纤芯断,在用纤芯损耗大,杆路倒塌,市政施工,光缆被刮断,人为破坏,业主拆建,法兰头坏,小动物破坏,尾纤打折,光缆打折,勾机挖断,基站设备,光缆割接,自动恢复,停电,分光器,箱体设备,设备拉远"</formula1>
    </dataValidation>
    <dataValidation allowBlank="1" showErrorMessage="1" sqref="E2:E13" errorStyle="information"/>
    <dataValidation type="list" allowBlank="1" showErrorMessage="1" errorTitle="错误提示" error="请输入下拉列表中的一个值" sqref="D2:D14">
      <formula1>"城镇,农村"</formula1>
    </dataValidation>
    <dataValidation type="list" allowBlank="1" showErrorMessage="1" errorTitle="错误提示" error="请输入下拉列表中的一个值" sqref="M2:M13">
      <formula1>"尾纤,接头盒,光缆,纤芯,连接器,基站设备,分光设备,自动恢复,停电"</formula1>
    </dataValidation>
    <dataValidation type="list" allowBlank="1" showErrorMessage="1" errorTitle="错误提示" error="请输入下拉列表中的一个值" sqref="N2:N13">
      <formula1>"基站,基站-基站,基站-光交,基站-一级,光交,光交-光交,光交-一级,一级箱,一级-一级,一级-二级,二级箱,自动恢复,停电"</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6</vt:i4>
      </vt:variant>
    </vt:vector>
  </HeadingPairs>
  <TitlesOfParts>
    <vt:vector size="6" baseType="lpstr">
      <vt:lpstr>汇总</vt:lpstr>
      <vt:lpstr>已修复</vt:lpstr>
      <vt:lpstr>今日新增</vt:lpstr>
      <vt:lpstr>今日恢复</vt:lpstr>
      <vt:lpstr>积压故障</vt:lpstr>
      <vt:lpstr>抢修后弱光</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2021-04-28T02:42:00Z</dcterms:created>
  <dcterms:modified xsi:type="dcterms:W3CDTF">2021-05-06T13:16:32Z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0E5B441E208544CBAE9AFB39B50AEDDE</vt:lpwstr>
  </property>
  <property fmtid="{D5CDD505-2E9C-101B-9397-08002B2CF9AE}" pid="3" name="KSOProductBuildVer">
    <vt:lpwstr>2052-11.1.0.10463</vt:lpwstr>
  </property>
</Properties>
</file>