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25" windowHeight="9840" tabRatio="714"/>
  </bookViews>
  <sheets>
    <sheet name="统计表" sheetId="2" r:id="rId1"/>
    <sheet name="Sheet1" sheetId="1" state="hidden" r:id="rId2"/>
    <sheet name="本地SQM数据" sheetId="3" r:id="rId3"/>
    <sheet name="有线接入率" sheetId="6" r:id="rId4"/>
    <sheet name="视频播放优良率d-OA" sheetId="7" r:id="rId5"/>
    <sheet name="卡顿用户占比" sheetId="4" state="hidden" r:id="rId6"/>
    <sheet name="卡顿时长占比" sheetId="5" state="hidden" r:id="rId7"/>
    <sheet name="Sheet3" sheetId="8" state="hidden" r:id="rId8"/>
  </sheets>
  <calcPr calcId="144525"/>
</workbook>
</file>

<file path=xl/sharedStrings.xml><?xml version="1.0" encoding="utf-8"?>
<sst xmlns="http://schemas.openxmlformats.org/spreadsheetml/2006/main" count="689" uniqueCount="292">
  <si>
    <t>地</t>
  </si>
  <si>
    <t>有线接入率</t>
  </si>
  <si>
    <t>EPG响应时延（ms）</t>
  </si>
  <si>
    <t>EPG响应成功率</t>
  </si>
  <si>
    <t>播放成功率</t>
  </si>
  <si>
    <t>首次加载时长（ms）</t>
  </si>
  <si>
    <t>卡顿时长占比</t>
  </si>
  <si>
    <t>卡顿用户占比</t>
  </si>
  <si>
    <t>上月用户数</t>
  </si>
  <si>
    <t>日开机用户数</t>
  </si>
  <si>
    <t>日收视用户数</t>
  </si>
  <si>
    <t>收视率</t>
  </si>
  <si>
    <t>南宁</t>
  </si>
  <si>
    <t>桂林</t>
  </si>
  <si>
    <t>柳州</t>
  </si>
  <si>
    <t>玉林</t>
  </si>
  <si>
    <t>百色</t>
  </si>
  <si>
    <t>河池</t>
  </si>
  <si>
    <t>贵港</t>
  </si>
  <si>
    <t>钦州</t>
  </si>
  <si>
    <t>梧州</t>
  </si>
  <si>
    <t>北海</t>
  </si>
  <si>
    <t>崇左</t>
  </si>
  <si>
    <t>来宾</t>
  </si>
  <si>
    <t>贺州</t>
  </si>
  <si>
    <t>防城港</t>
  </si>
  <si>
    <t>广西</t>
  </si>
  <si>
    <t>卡顿时长占比以及卡顿用户占比数据从集团统计</t>
  </si>
  <si>
    <t>1s=1000ms</t>
  </si>
  <si>
    <t>新</t>
  </si>
  <si>
    <t>地市</t>
  </si>
  <si>
    <t>视频播放优良率d-OA</t>
  </si>
  <si>
    <t>南宁市</t>
  </si>
  <si>
    <t>桂林市</t>
  </si>
  <si>
    <t>柳州市</t>
  </si>
  <si>
    <t>玉林市</t>
  </si>
  <si>
    <t>百色市</t>
  </si>
  <si>
    <t>河池市</t>
  </si>
  <si>
    <t>贵港市</t>
  </si>
  <si>
    <t>钦州市</t>
  </si>
  <si>
    <t>梧州市</t>
  </si>
  <si>
    <t>北海市</t>
  </si>
  <si>
    <t>崇左市</t>
  </si>
  <si>
    <t>来宾市</t>
  </si>
  <si>
    <t>贺州市</t>
  </si>
  <si>
    <t>防城港市</t>
  </si>
  <si>
    <t>广西壮族自治区</t>
  </si>
  <si>
    <t>时间</t>
  </si>
  <si>
    <t>区</t>
  </si>
  <si>
    <t>牌照方</t>
  </si>
  <si>
    <t>厂商</t>
  </si>
  <si>
    <t>机顶盒型号</t>
  </si>
  <si>
    <t>用户总数</t>
  </si>
  <si>
    <t>开机用户数</t>
  </si>
  <si>
    <t>卡顿用户数</t>
  </si>
  <si>
    <t>收视用户数</t>
  </si>
  <si>
    <t>卡顿用户占比(%)</t>
  </si>
  <si>
    <t>有线率(%)</t>
  </si>
  <si>
    <t>播放成功率(%)</t>
  </si>
  <si>
    <t>EPG响应时延(ms)</t>
  </si>
  <si>
    <t>EPG响应成功率(%)</t>
  </si>
  <si>
    <t>首次加载时间(ms)</t>
  </si>
  <si>
    <t>卡顿时长占比(%)</t>
  </si>
  <si>
    <t>2019-07-21 00:00:00</t>
  </si>
  <si>
    <t>未知</t>
  </si>
  <si>
    <t>无</t>
  </si>
  <si>
    <t/>
  </si>
  <si>
    <t>null</t>
  </si>
  <si>
    <t>0</t>
  </si>
  <si>
    <t>98.97407419</t>
  </si>
  <si>
    <t>10.16</t>
  </si>
  <si>
    <t>99.92414076</t>
  </si>
  <si>
    <t>648.5608844</t>
  </si>
  <si>
    <t>0.04354700127</t>
  </si>
  <si>
    <t>52183</t>
  </si>
  <si>
    <t>799</t>
  </si>
  <si>
    <t>73</t>
  </si>
  <si>
    <t>469</t>
  </si>
  <si>
    <t>15.56503198</t>
  </si>
  <si>
    <t>-</t>
  </si>
  <si>
    <t>180774</t>
  </si>
  <si>
    <t>91651</t>
  </si>
  <si>
    <t>17418</t>
  </si>
  <si>
    <t>79696</t>
  </si>
  <si>
    <t>21.85555109</t>
  </si>
  <si>
    <t>91.49532844</t>
  </si>
  <si>
    <t>98.99216468</t>
  </si>
  <si>
    <t>10.27</t>
  </si>
  <si>
    <t>99.91504094</t>
  </si>
  <si>
    <t>556.5476718</t>
  </si>
  <si>
    <t>0.03428054178</t>
  </si>
  <si>
    <t>95892</t>
  </si>
  <si>
    <t>51941</t>
  </si>
  <si>
    <t>6224</t>
  </si>
  <si>
    <t>44691</t>
  </si>
  <si>
    <t>13.9267414</t>
  </si>
  <si>
    <t>91.61819887</t>
  </si>
  <si>
    <t>99.31050761</t>
  </si>
  <si>
    <t>12.81</t>
  </si>
  <si>
    <t>99.94524092</t>
  </si>
  <si>
    <t>521.4018466</t>
  </si>
  <si>
    <t>0.02295470947</t>
  </si>
  <si>
    <t>202023</t>
  </si>
  <si>
    <t>102499</t>
  </si>
  <si>
    <t>15570</t>
  </si>
  <si>
    <t>89354</t>
  </si>
  <si>
    <t>17.4250733</t>
  </si>
  <si>
    <t>88.6471011</t>
  </si>
  <si>
    <t>99.07915825</t>
  </si>
  <si>
    <t>14.93</t>
  </si>
  <si>
    <t>99.89258642</t>
  </si>
  <si>
    <t>502.7391025</t>
  </si>
  <si>
    <t>0.04512814028</t>
  </si>
  <si>
    <t>365541</t>
  </si>
  <si>
    <t>189750</t>
  </si>
  <si>
    <t>29499</t>
  </si>
  <si>
    <t>166717</t>
  </si>
  <si>
    <t>17.69405639</t>
  </si>
  <si>
    <t>86.87336206</t>
  </si>
  <si>
    <t>99.07145353</t>
  </si>
  <si>
    <t>12.11</t>
  </si>
  <si>
    <t>99.90154879</t>
  </si>
  <si>
    <t>425.1141253</t>
  </si>
  <si>
    <t>0.02615989927</t>
  </si>
  <si>
    <t>242653</t>
  </si>
  <si>
    <t>124122</t>
  </si>
  <si>
    <t>11838</t>
  </si>
  <si>
    <t>109507</t>
  </si>
  <si>
    <t>10.81026784</t>
  </si>
  <si>
    <t>83.92944497</t>
  </si>
  <si>
    <t>99.20336546</t>
  </si>
  <si>
    <t>12.45</t>
  </si>
  <si>
    <t>99.91197624</t>
  </si>
  <si>
    <t>510.4598834</t>
  </si>
  <si>
    <t>0.02654533421</t>
  </si>
  <si>
    <t>141974</t>
  </si>
  <si>
    <t>75133</t>
  </si>
  <si>
    <t>5776</t>
  </si>
  <si>
    <t>62844</t>
  </si>
  <si>
    <t>9.191012666</t>
  </si>
  <si>
    <t>89.42596666</t>
  </si>
  <si>
    <t>99.2461541</t>
  </si>
  <si>
    <t>10.24</t>
  </si>
  <si>
    <t>99.92650004</t>
  </si>
  <si>
    <t>458.6093321</t>
  </si>
  <si>
    <t>0.02101037011</t>
  </si>
  <si>
    <t>162775</t>
  </si>
  <si>
    <t>85412</t>
  </si>
  <si>
    <t>8976</t>
  </si>
  <si>
    <t>73617</t>
  </si>
  <si>
    <t>12.19283589</t>
  </si>
  <si>
    <t>92.64679213</t>
  </si>
  <si>
    <t>99.25920723</t>
  </si>
  <si>
    <t>12.99</t>
  </si>
  <si>
    <t>99.89220697</t>
  </si>
  <si>
    <t>513.1525685</t>
  </si>
  <si>
    <t>0.03702410161</t>
  </si>
  <si>
    <t>106024</t>
  </si>
  <si>
    <t>53805</t>
  </si>
  <si>
    <t>5495</t>
  </si>
  <si>
    <t>45211</t>
  </si>
  <si>
    <t>12.15412178</t>
  </si>
  <si>
    <t>82.8510158</t>
  </si>
  <si>
    <t>99.18813572</t>
  </si>
  <si>
    <t>13.65</t>
  </si>
  <si>
    <t>99.87808756</t>
  </si>
  <si>
    <t>717.0658277</t>
  </si>
  <si>
    <t>0.03234468264</t>
  </si>
  <si>
    <t>118037</t>
  </si>
  <si>
    <t>61839</t>
  </si>
  <si>
    <t>6396</t>
  </si>
  <si>
    <t>54608</t>
  </si>
  <si>
    <t>11.71256959</t>
  </si>
  <si>
    <t>91.71154208</t>
  </si>
  <si>
    <t>99.18980609</t>
  </si>
  <si>
    <t>15.22</t>
  </si>
  <si>
    <t>99.89185419</t>
  </si>
  <si>
    <t>441.7713512</t>
  </si>
  <si>
    <t>0.03668073187</t>
  </si>
  <si>
    <t>54492</t>
  </si>
  <si>
    <t>28988</t>
  </si>
  <si>
    <t>3330</t>
  </si>
  <si>
    <t>25059</t>
  </si>
  <si>
    <t>13.28863881</t>
  </si>
  <si>
    <t>88.25611061</t>
  </si>
  <si>
    <t>99.25526522</t>
  </si>
  <si>
    <t>14.67</t>
  </si>
  <si>
    <t>99.93460086</t>
  </si>
  <si>
    <t>523.8870388</t>
  </si>
  <si>
    <t>0.0305604706</t>
  </si>
  <si>
    <t>134697</t>
  </si>
  <si>
    <t>71133</t>
  </si>
  <si>
    <t>8482</t>
  </si>
  <si>
    <t>62797</t>
  </si>
  <si>
    <t>13.50701467</t>
  </si>
  <si>
    <t>88.8169838</t>
  </si>
  <si>
    <t>99.26548299</t>
  </si>
  <si>
    <t>20.04</t>
  </si>
  <si>
    <t>99.85678604</t>
  </si>
  <si>
    <t>563.4592615</t>
  </si>
  <si>
    <t>0.03260298914</t>
  </si>
  <si>
    <t>261188</t>
  </si>
  <si>
    <t>136417</t>
  </si>
  <si>
    <t>16664</t>
  </si>
  <si>
    <t>118864</t>
  </si>
  <si>
    <t>14.0193835</t>
  </si>
  <si>
    <t>88.87738287</t>
  </si>
  <si>
    <t>99.20456817</t>
  </si>
  <si>
    <t>13.16</t>
  </si>
  <si>
    <t>99.9321718</t>
  </si>
  <si>
    <t>517.8323573</t>
  </si>
  <si>
    <t>0.03542971825</t>
  </si>
  <si>
    <t>92228</t>
  </si>
  <si>
    <t>50234</t>
  </si>
  <si>
    <t>9020</t>
  </si>
  <si>
    <t>43743</t>
  </si>
  <si>
    <t>20.62044213</t>
  </si>
  <si>
    <t>91.40044854</t>
  </si>
  <si>
    <t>99.21255728</t>
  </si>
  <si>
    <t>11.16</t>
  </si>
  <si>
    <t>99.82884737</t>
  </si>
  <si>
    <t>452.442826</t>
  </si>
  <si>
    <t>0.02691151254</t>
  </si>
  <si>
    <t>150793</t>
  </si>
  <si>
    <t>79250</t>
  </si>
  <si>
    <t>10007</t>
  </si>
  <si>
    <t>69420</t>
  </si>
  <si>
    <t>14.41515413</t>
  </si>
  <si>
    <t>90.83998314</t>
  </si>
  <si>
    <t>99.0645806</t>
  </si>
  <si>
    <t>11.01</t>
  </si>
  <si>
    <t>99.89229499</t>
  </si>
  <si>
    <t>512.2036848</t>
  </si>
  <si>
    <t>0.03001086306</t>
  </si>
  <si>
    <t>2361274</t>
  </si>
  <si>
    <t>1202973</t>
  </si>
  <si>
    <t>154768</t>
  </si>
  <si>
    <t>1046597</t>
  </si>
  <si>
    <t>14.78773587</t>
  </si>
  <si>
    <t>88.77589124</t>
  </si>
  <si>
    <t>99.15375374</t>
  </si>
  <si>
    <t>12.10</t>
  </si>
  <si>
    <t>99.90244216</t>
  </si>
  <si>
    <t>532.4758724</t>
  </si>
  <si>
    <t>0.03193899383</t>
  </si>
  <si>
    <t>总用户数</t>
  </si>
  <si>
    <t>集团定义开机用户数</t>
  </si>
  <si>
    <t>集团定义卡顿用户占比(%)</t>
  </si>
  <si>
    <t>2021-04-23</t>
  </si>
  <si>
    <t>日期</t>
  </si>
  <si>
    <t>有线总数</t>
  </si>
  <si>
    <t>city</t>
  </si>
  <si>
    <t>视频播放体验优良用户率(%)</t>
  </si>
  <si>
    <t>视频播放体验优良用户数</t>
  </si>
  <si>
    <t>有上报合法61或62子事件的用户数</t>
  </si>
  <si>
    <t>省</t>
  </si>
  <si>
    <t>无卡顿/花屏收视用户占比(%)</t>
  </si>
  <si>
    <t>20200815</t>
  </si>
  <si>
    <t>99.7361</t>
  </si>
  <si>
    <t>99.7313</t>
  </si>
  <si>
    <t>99.7245</t>
  </si>
  <si>
    <t>99.6964</t>
  </si>
  <si>
    <t>99.6743</t>
  </si>
  <si>
    <t>99.6523</t>
  </si>
  <si>
    <t>99.6359</t>
  </si>
  <si>
    <t>99.6273</t>
  </si>
  <si>
    <t>99.5082</t>
  </si>
  <si>
    <t>99.4476</t>
  </si>
  <si>
    <t>99.4449</t>
  </si>
  <si>
    <t>99.3728</t>
  </si>
  <si>
    <t>99.3493</t>
  </si>
  <si>
    <t>其他</t>
  </si>
  <si>
    <t>99.2951</t>
  </si>
  <si>
    <t>98.5744</t>
  </si>
  <si>
    <t>99.5132</t>
  </si>
  <si>
    <t>无卡顿/花屏时长占比(%)</t>
  </si>
  <si>
    <t>99.9627</t>
  </si>
  <si>
    <t>99.9615</t>
  </si>
  <si>
    <t>99.9599</t>
  </si>
  <si>
    <t>99.9569</t>
  </si>
  <si>
    <t>99.9546</t>
  </si>
  <si>
    <t>99.9531</t>
  </si>
  <si>
    <t>99.9503</t>
  </si>
  <si>
    <t>99.944</t>
  </si>
  <si>
    <t>99.9355</t>
  </si>
  <si>
    <t>99.9319</t>
  </si>
  <si>
    <t>99.9268</t>
  </si>
  <si>
    <t>99.9213</t>
  </si>
  <si>
    <t>99.9131</t>
  </si>
  <si>
    <t>99.902</t>
  </si>
  <si>
    <t>99.8168</t>
  </si>
  <si>
    <t>99.9354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</si>
</sst>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  <numFmt numFmtId="43" formatCode="_ * #,##0.00_ ;_ * \-#,##0.00_ ;_ * &quot;-&quot;??_ ;_ @_ "/>
    <numFmt numFmtId="177" formatCode="0.0000%"/>
  </numFmts>
  <fonts count="3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9"/>
      <color rgb="FF000000"/>
      <name val="Calibri"/>
      <charset val="134"/>
    </font>
    <font>
      <sz val="9"/>
      <color rgb="FF000000"/>
      <name val="宋体"/>
      <charset val="134"/>
    </font>
    <font>
      <sz val="12"/>
      <color rgb="FF000000"/>
      <name val="Calibri"/>
      <charset val="134"/>
    </font>
    <font>
      <b/>
      <sz val="8"/>
      <color theme="1"/>
      <name val="微软雅黑"/>
      <charset val="134"/>
    </font>
    <font>
      <sz val="10"/>
      <color rgb="FF000000"/>
      <name val="宋体"/>
      <charset val="134"/>
    </font>
    <font>
      <sz val="8"/>
      <color rgb="FF000000"/>
      <name val="微软雅黑"/>
      <charset val="134"/>
    </font>
    <font>
      <sz val="8"/>
      <color theme="1"/>
      <name val="微软雅黑"/>
      <charset val="134"/>
    </font>
    <font>
      <sz val="10"/>
      <color rgb="FF000000"/>
      <name val="Arial"/>
      <charset val="134"/>
    </font>
    <font>
      <sz val="8"/>
      <name val="微软雅黑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8" fillId="5" borderId="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0" xfId="0" applyNumberFormat="1">
      <alignment vertical="center"/>
    </xf>
    <xf numFmtId="0" fontId="6" fillId="0" borderId="1" xfId="0" applyFont="1" applyBorder="1">
      <alignment vertical="center"/>
    </xf>
    <xf numFmtId="0" fontId="7" fillId="0" borderId="2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10" fontId="9" fillId="0" borderId="1" xfId="0" applyNumberFormat="1" applyFont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 readingOrder="1"/>
    </xf>
    <xf numFmtId="0" fontId="10" fillId="0" borderId="2" xfId="0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wrapText="1" readingOrder="1"/>
    </xf>
    <xf numFmtId="176" fontId="9" fillId="0" borderId="1" xfId="0" applyNumberFormat="1" applyFont="1" applyBorder="1" applyAlignment="1">
      <alignment vertical="center" wrapText="1" readingOrder="1"/>
    </xf>
    <xf numFmtId="177" fontId="9" fillId="0" borderId="1" xfId="0" applyNumberFormat="1" applyFont="1" applyBorder="1" applyAlignment="1">
      <alignment vertical="center" wrapText="1" readingOrder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vertical="center" wrapText="1" readingOrder="1"/>
    </xf>
    <xf numFmtId="10" fontId="11" fillId="0" borderId="1" xfId="0" applyNumberFormat="1" applyFont="1" applyFill="1" applyBorder="1" applyAlignment="1">
      <alignment vertical="center" wrapText="1" readingOrder="1"/>
    </xf>
    <xf numFmtId="177" fontId="9" fillId="0" borderId="1" xfId="0" applyNumberFormat="1" applyFont="1" applyFill="1" applyBorder="1" applyAlignment="1">
      <alignment vertical="center" wrapText="1" readingOrder="1"/>
    </xf>
    <xf numFmtId="177" fontId="9" fillId="2" borderId="1" xfId="0" applyNumberFormat="1" applyFont="1" applyFill="1" applyBorder="1" applyAlignment="1">
      <alignment vertical="center" wrapText="1" readingOrder="1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10" fontId="9" fillId="0" borderId="1" xfId="0" applyNumberFormat="1" applyFont="1" applyBorder="1">
      <alignment vertical="center"/>
    </xf>
    <xf numFmtId="0" fontId="9" fillId="0" borderId="0" xfId="0" applyFont="1">
      <alignment vertical="center"/>
    </xf>
    <xf numFmtId="10" fontId="9" fillId="0" borderId="0" xfId="0" applyNumberFormat="1" applyFont="1">
      <alignment vertical="center"/>
    </xf>
    <xf numFmtId="10" fontId="3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10" fontId="3" fillId="4" borderId="1" xfId="0" applyNumberFormat="1" applyFont="1" applyFill="1" applyBorder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差_本地SQM数据_1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好_本地SQM数据_1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好_有线接入率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差_本地SQM数据" xfId="52"/>
    <cellStyle name="差_有线接入率" xfId="53"/>
    <cellStyle name="常规 2" xfId="54"/>
    <cellStyle name="好_本地SQM数据" xfId="55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ont>
        <b val="0"/>
        <i val="0"/>
        <color theme="1"/>
      </font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zoomScale="115" zoomScaleNormal="115" topLeftCell="A38" workbookViewId="0">
      <selection activeCell="G58" sqref="G58"/>
    </sheetView>
  </sheetViews>
  <sheetFormatPr defaultColWidth="8.475" defaultRowHeight="13.5"/>
  <cols>
    <col min="1" max="1" width="8.90833333333333" customWidth="1"/>
    <col min="2" max="9" width="9.23333333333333" customWidth="1"/>
    <col min="10" max="10" width="8.475" customWidth="1"/>
    <col min="11" max="11" width="10.25" customWidth="1"/>
    <col min="12" max="16384" width="8.475" customWidth="1"/>
  </cols>
  <sheetData>
    <row r="1" hidden="1" spans="1:1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K1" s="34" t="s">
        <v>0</v>
      </c>
      <c r="L1" s="34" t="s">
        <v>8</v>
      </c>
      <c r="M1" s="34" t="s">
        <v>9</v>
      </c>
      <c r="N1" s="34" t="s">
        <v>10</v>
      </c>
      <c r="O1" s="34" t="s">
        <v>11</v>
      </c>
    </row>
    <row r="2" hidden="1" spans="1:15">
      <c r="A2" s="17" t="s">
        <v>12</v>
      </c>
      <c r="B2" s="18" t="e">
        <f>VLOOKUP($A2,本地SQM数据!B:J,9,FALSE)/100</f>
        <v>#N/A</v>
      </c>
      <c r="C2" s="19" t="e">
        <f>VLOOKUP($A2,本地SQM数据!B:M,11,FALSE)*1</f>
        <v>#N/A</v>
      </c>
      <c r="D2" s="18" t="e">
        <f>VLOOKUP($A2,本地SQM数据!B:N,12,FALSE)/100</f>
        <v>#N/A</v>
      </c>
      <c r="E2" s="18" t="e">
        <f>VLOOKUP($A2,本地SQM数据!B:M,10,FALSE)/100</f>
        <v>#N/A</v>
      </c>
      <c r="F2" s="22" t="e">
        <f>VLOOKUP($A2,本地SQM数据!B:N,13,FALSE)*1</f>
        <v>#N/A</v>
      </c>
      <c r="G2" s="23" t="e">
        <f>VLOOKUP($A2,本地SQM数据!B:L,8,FALSE)/100</f>
        <v>#N/A</v>
      </c>
      <c r="H2" s="18" t="e">
        <f>VLOOKUP($A2,本地SQM数据!B:O,7,FALSE)/100</f>
        <v>#N/A</v>
      </c>
      <c r="K2" s="17" t="s">
        <v>12</v>
      </c>
      <c r="L2" s="35">
        <v>500785</v>
      </c>
      <c r="M2" s="35" t="e">
        <f>VLOOKUP($K2,本地SQM数据!$B:$L,3,FALSE)*1</f>
        <v>#N/A</v>
      </c>
      <c r="N2" s="35" t="e">
        <f>VLOOKUP($K2,本地SQM数据!$B:$L,5,FALSE)*1</f>
        <v>#N/A</v>
      </c>
      <c r="O2" s="36" t="e">
        <f>N2/L2</f>
        <v>#N/A</v>
      </c>
    </row>
    <row r="3" hidden="1" spans="1:15">
      <c r="A3" s="17" t="s">
        <v>13</v>
      </c>
      <c r="B3" s="18" t="e">
        <f>VLOOKUP($A3,本地SQM数据!B:J,9,FALSE)/100</f>
        <v>#N/A</v>
      </c>
      <c r="C3" s="19" t="e">
        <f>VLOOKUP($A3,本地SQM数据!B:M,11,FALSE)*1</f>
        <v>#N/A</v>
      </c>
      <c r="D3" s="18" t="e">
        <f>VLOOKUP($A3,本地SQM数据!B:N,12,FALSE)/100</f>
        <v>#N/A</v>
      </c>
      <c r="E3" s="18" t="e">
        <f>VLOOKUP($A3,本地SQM数据!B:M,10,FALSE)/100</f>
        <v>#N/A</v>
      </c>
      <c r="F3" s="22" t="e">
        <f>VLOOKUP($A3,本地SQM数据!B:N,13,FALSE)*1</f>
        <v>#N/A</v>
      </c>
      <c r="G3" s="23" t="e">
        <f>VLOOKUP($A3,本地SQM数据!B:L,8,FALSE)/100</f>
        <v>#N/A</v>
      </c>
      <c r="H3" s="18" t="e">
        <f>VLOOKUP($A3,本地SQM数据!B:O,7,FALSE)/100</f>
        <v>#N/A</v>
      </c>
      <c r="K3" s="17" t="s">
        <v>13</v>
      </c>
      <c r="L3" s="35">
        <v>354491</v>
      </c>
      <c r="M3" s="35" t="e">
        <f>VLOOKUP($K3,本地SQM数据!$B:$L,3,FALSE)*1</f>
        <v>#N/A</v>
      </c>
      <c r="N3" s="35" t="e">
        <f>VLOOKUP($K3,本地SQM数据!$B:$L,5,FALSE)*1</f>
        <v>#N/A</v>
      </c>
      <c r="O3" s="36" t="e">
        <f t="shared" ref="O3:O16" si="0">N3/L3</f>
        <v>#N/A</v>
      </c>
    </row>
    <row r="4" hidden="1" spans="1:15">
      <c r="A4" s="17" t="s">
        <v>14</v>
      </c>
      <c r="B4" s="18" t="e">
        <f>VLOOKUP($A4,本地SQM数据!B:J,9,FALSE)/100</f>
        <v>#N/A</v>
      </c>
      <c r="C4" s="19" t="e">
        <f>VLOOKUP($A4,本地SQM数据!B:M,11,FALSE)*1</f>
        <v>#N/A</v>
      </c>
      <c r="D4" s="18" t="e">
        <f>VLOOKUP($A4,本地SQM数据!B:N,12,FALSE)/100</f>
        <v>#N/A</v>
      </c>
      <c r="E4" s="18" t="e">
        <f>VLOOKUP($A4,本地SQM数据!B:M,10,FALSE)/100</f>
        <v>#N/A</v>
      </c>
      <c r="F4" s="22" t="e">
        <f>VLOOKUP($A4,本地SQM数据!B:N,13,FALSE)*1</f>
        <v>#N/A</v>
      </c>
      <c r="G4" s="23" t="e">
        <f>VLOOKUP($A4,本地SQM数据!B:L,8,FALSE)/100</f>
        <v>#N/A</v>
      </c>
      <c r="H4" s="18" t="e">
        <f>VLOOKUP($A4,本地SQM数据!B:O,7,FALSE)/100</f>
        <v>#N/A</v>
      </c>
      <c r="K4" s="17" t="s">
        <v>14</v>
      </c>
      <c r="L4" s="35">
        <v>357579</v>
      </c>
      <c r="M4" s="35" t="e">
        <f>VLOOKUP($K4,本地SQM数据!$B:$L,3,FALSE)*1</f>
        <v>#N/A</v>
      </c>
      <c r="N4" s="35" t="e">
        <f>VLOOKUP($K4,本地SQM数据!$B:$L,5,FALSE)*1</f>
        <v>#N/A</v>
      </c>
      <c r="O4" s="36" t="e">
        <f t="shared" si="0"/>
        <v>#N/A</v>
      </c>
    </row>
    <row r="5" hidden="1" spans="1:15">
      <c r="A5" s="17" t="s">
        <v>15</v>
      </c>
      <c r="B5" s="18" t="e">
        <f>VLOOKUP($A5,本地SQM数据!B:J,9,FALSE)/100</f>
        <v>#N/A</v>
      </c>
      <c r="C5" s="19" t="e">
        <f>VLOOKUP($A5,本地SQM数据!B:M,11,FALSE)*1</f>
        <v>#N/A</v>
      </c>
      <c r="D5" s="18" t="e">
        <f>VLOOKUP($A5,本地SQM数据!B:N,12,FALSE)/100</f>
        <v>#N/A</v>
      </c>
      <c r="E5" s="18" t="e">
        <f>VLOOKUP($A5,本地SQM数据!B:M,10,FALSE)/100</f>
        <v>#N/A</v>
      </c>
      <c r="F5" s="22" t="e">
        <f>VLOOKUP($A5,本地SQM数据!B:N,13,FALSE)*1</f>
        <v>#N/A</v>
      </c>
      <c r="G5" s="23" t="e">
        <f>VLOOKUP($A5,本地SQM数据!B:L,8,FALSE)/100</f>
        <v>#N/A</v>
      </c>
      <c r="H5" s="18" t="e">
        <f>VLOOKUP($A5,本地SQM数据!B:O,7,FALSE)/100</f>
        <v>#N/A</v>
      </c>
      <c r="K5" s="17" t="s">
        <v>15</v>
      </c>
      <c r="L5" s="35">
        <v>307660</v>
      </c>
      <c r="M5" s="35" t="e">
        <f>VLOOKUP($K5,本地SQM数据!$B:$L,3,FALSE)*1</f>
        <v>#N/A</v>
      </c>
      <c r="N5" s="35" t="e">
        <f>VLOOKUP($K5,本地SQM数据!$B:$L,5,FALSE)*1</f>
        <v>#N/A</v>
      </c>
      <c r="O5" s="36" t="e">
        <f t="shared" si="0"/>
        <v>#N/A</v>
      </c>
    </row>
    <row r="6" hidden="1" spans="1:15">
      <c r="A6" s="17" t="s">
        <v>16</v>
      </c>
      <c r="B6" s="18" t="e">
        <f>VLOOKUP($A6,本地SQM数据!B:J,9,FALSE)/100</f>
        <v>#N/A</v>
      </c>
      <c r="C6" s="19" t="e">
        <f>VLOOKUP($A6,本地SQM数据!B:M,11,FALSE)*1</f>
        <v>#N/A</v>
      </c>
      <c r="D6" s="18" t="e">
        <f>VLOOKUP($A6,本地SQM数据!B:N,12,FALSE)/100</f>
        <v>#N/A</v>
      </c>
      <c r="E6" s="18" t="e">
        <f>VLOOKUP($A6,本地SQM数据!B:M,10,FALSE)/100</f>
        <v>#N/A</v>
      </c>
      <c r="F6" s="22" t="e">
        <f>VLOOKUP($A6,本地SQM数据!B:N,13,FALSE)*1</f>
        <v>#N/A</v>
      </c>
      <c r="G6" s="23" t="e">
        <f>VLOOKUP($A6,本地SQM数据!B:L,8,FALSE)/100</f>
        <v>#N/A</v>
      </c>
      <c r="H6" s="18" t="e">
        <f>VLOOKUP($A6,本地SQM数据!B:O,7,FALSE)/100</f>
        <v>#N/A</v>
      </c>
      <c r="K6" s="17" t="s">
        <v>16</v>
      </c>
      <c r="L6" s="35">
        <v>228244</v>
      </c>
      <c r="M6" s="35" t="e">
        <f>VLOOKUP($K6,本地SQM数据!$B:$L,3,FALSE)*1</f>
        <v>#N/A</v>
      </c>
      <c r="N6" s="35" t="e">
        <f>VLOOKUP($K6,本地SQM数据!$B:$L,5,FALSE)*1</f>
        <v>#N/A</v>
      </c>
      <c r="O6" s="36" t="e">
        <f t="shared" si="0"/>
        <v>#N/A</v>
      </c>
    </row>
    <row r="7" hidden="1" spans="1:15">
      <c r="A7" s="17" t="s">
        <v>17</v>
      </c>
      <c r="B7" s="18" t="e">
        <f>VLOOKUP($A7,本地SQM数据!B:J,9,FALSE)/100</f>
        <v>#N/A</v>
      </c>
      <c r="C7" s="19" t="e">
        <f>VLOOKUP($A7,本地SQM数据!B:M,11,FALSE)*1</f>
        <v>#N/A</v>
      </c>
      <c r="D7" s="18" t="e">
        <f>VLOOKUP($A7,本地SQM数据!B:N,12,FALSE)/100</f>
        <v>#N/A</v>
      </c>
      <c r="E7" s="18" t="e">
        <f>VLOOKUP($A7,本地SQM数据!B:M,10,FALSE)/100</f>
        <v>#N/A</v>
      </c>
      <c r="F7" s="22" t="e">
        <f>VLOOKUP($A7,本地SQM数据!B:N,13,FALSE)*1</f>
        <v>#N/A</v>
      </c>
      <c r="G7" s="23" t="e">
        <f>VLOOKUP($A7,本地SQM数据!B:L,8,FALSE)/100</f>
        <v>#N/A</v>
      </c>
      <c r="H7" s="18" t="e">
        <f>VLOOKUP($A7,本地SQM数据!B:O,7,FALSE)/100</f>
        <v>#N/A</v>
      </c>
      <c r="K7" s="17" t="s">
        <v>17</v>
      </c>
      <c r="L7" s="35">
        <v>252734</v>
      </c>
      <c r="M7" s="35" t="e">
        <f>VLOOKUP($K7,本地SQM数据!$B:$L,3,FALSE)*1</f>
        <v>#N/A</v>
      </c>
      <c r="N7" s="35" t="e">
        <f>VLOOKUP($K7,本地SQM数据!$B:$L,5,FALSE)*1</f>
        <v>#N/A</v>
      </c>
      <c r="O7" s="36" t="e">
        <f t="shared" si="0"/>
        <v>#N/A</v>
      </c>
    </row>
    <row r="8" hidden="1" spans="1:15">
      <c r="A8" s="17" t="s">
        <v>18</v>
      </c>
      <c r="B8" s="18" t="e">
        <f>VLOOKUP($A8,本地SQM数据!B:J,9,FALSE)/100</f>
        <v>#N/A</v>
      </c>
      <c r="C8" s="19" t="e">
        <f>VLOOKUP($A8,本地SQM数据!B:M,11,FALSE)*1</f>
        <v>#N/A</v>
      </c>
      <c r="D8" s="18" t="e">
        <f>VLOOKUP($A8,本地SQM数据!B:N,12,FALSE)/100</f>
        <v>#N/A</v>
      </c>
      <c r="E8" s="18" t="e">
        <f>VLOOKUP($A8,本地SQM数据!B:M,10,FALSE)/100</f>
        <v>#N/A</v>
      </c>
      <c r="F8" s="22" t="e">
        <f>VLOOKUP($A8,本地SQM数据!B:N,13,FALSE)*1</f>
        <v>#N/A</v>
      </c>
      <c r="G8" s="23" t="e">
        <f>VLOOKUP($A8,本地SQM数据!B:L,8,FALSE)/100</f>
        <v>#N/A</v>
      </c>
      <c r="H8" s="18" t="e">
        <f>VLOOKUP($A8,本地SQM数据!B:O,7,FALSE)/100</f>
        <v>#N/A</v>
      </c>
      <c r="K8" s="17" t="s">
        <v>18</v>
      </c>
      <c r="L8" s="35">
        <v>212070</v>
      </c>
      <c r="M8" s="35" t="e">
        <f>VLOOKUP($K8,本地SQM数据!$B:$L,3,FALSE)*1</f>
        <v>#N/A</v>
      </c>
      <c r="N8" s="35" t="e">
        <f>VLOOKUP($K8,本地SQM数据!$B:$L,5,FALSE)*1</f>
        <v>#N/A</v>
      </c>
      <c r="O8" s="36" t="e">
        <f t="shared" si="0"/>
        <v>#N/A</v>
      </c>
    </row>
    <row r="9" hidden="1" spans="1:15">
      <c r="A9" s="17" t="s">
        <v>19</v>
      </c>
      <c r="B9" s="18" t="e">
        <f>VLOOKUP($A9,本地SQM数据!B:J,9,FALSE)/100</f>
        <v>#N/A</v>
      </c>
      <c r="C9" s="19" t="e">
        <f>VLOOKUP($A9,本地SQM数据!B:M,11,FALSE)*1</f>
        <v>#N/A</v>
      </c>
      <c r="D9" s="18" t="e">
        <f>VLOOKUP($A9,本地SQM数据!B:N,12,FALSE)/100</f>
        <v>#N/A</v>
      </c>
      <c r="E9" s="18" t="e">
        <f>VLOOKUP($A9,本地SQM数据!B:M,10,FALSE)/100</f>
        <v>#N/A</v>
      </c>
      <c r="F9" s="22" t="e">
        <f>VLOOKUP($A9,本地SQM数据!B:N,13,FALSE)*1</f>
        <v>#N/A</v>
      </c>
      <c r="G9" s="23" t="e">
        <f>VLOOKUP($A9,本地SQM数据!B:L,8,FALSE)/100</f>
        <v>#N/A</v>
      </c>
      <c r="H9" s="18" t="e">
        <f>VLOOKUP($A9,本地SQM数据!B:O,7,FALSE)/100</f>
        <v>#N/A</v>
      </c>
      <c r="K9" s="17" t="s">
        <v>19</v>
      </c>
      <c r="L9" s="35">
        <v>195332</v>
      </c>
      <c r="M9" s="35" t="e">
        <f>VLOOKUP($K9,本地SQM数据!$B:$L,3,FALSE)*1</f>
        <v>#N/A</v>
      </c>
      <c r="N9" s="35" t="e">
        <f>VLOOKUP($K9,本地SQM数据!$B:$L,5,FALSE)*1</f>
        <v>#N/A</v>
      </c>
      <c r="O9" s="36" t="e">
        <f t="shared" si="0"/>
        <v>#N/A</v>
      </c>
    </row>
    <row r="10" hidden="1" spans="1:15">
      <c r="A10" s="17" t="s">
        <v>20</v>
      </c>
      <c r="B10" s="18" t="e">
        <f>VLOOKUP($A10,本地SQM数据!B:J,9,FALSE)/100</f>
        <v>#N/A</v>
      </c>
      <c r="C10" s="19" t="e">
        <f>VLOOKUP($A10,本地SQM数据!B:M,11,FALSE)*1</f>
        <v>#N/A</v>
      </c>
      <c r="D10" s="18" t="e">
        <f>VLOOKUP($A10,本地SQM数据!B:N,12,FALSE)/100</f>
        <v>#N/A</v>
      </c>
      <c r="E10" s="18" t="e">
        <f>VLOOKUP($A10,本地SQM数据!B:M,10,FALSE)/100</f>
        <v>#N/A</v>
      </c>
      <c r="F10" s="22" t="e">
        <f>VLOOKUP($A10,本地SQM数据!B:N,13,FALSE)*1</f>
        <v>#N/A</v>
      </c>
      <c r="G10" s="23" t="e">
        <f>VLOOKUP($A10,本地SQM数据!B:L,8,FALSE)/100</f>
        <v>#N/A</v>
      </c>
      <c r="H10" s="18" t="e">
        <f>VLOOKUP($A10,本地SQM数据!B:O,7,FALSE)/100</f>
        <v>#N/A</v>
      </c>
      <c r="K10" s="17" t="s">
        <v>20</v>
      </c>
      <c r="L10" s="35">
        <v>173366</v>
      </c>
      <c r="M10" s="35" t="e">
        <f>VLOOKUP($K10,本地SQM数据!$B:$L,3,FALSE)*1</f>
        <v>#N/A</v>
      </c>
      <c r="N10" s="35" t="e">
        <f>VLOOKUP($K10,本地SQM数据!$B:$L,5,FALSE)*1</f>
        <v>#N/A</v>
      </c>
      <c r="O10" s="36" t="e">
        <f t="shared" si="0"/>
        <v>#N/A</v>
      </c>
    </row>
    <row r="11" hidden="1" spans="1:15">
      <c r="A11" s="17" t="s">
        <v>21</v>
      </c>
      <c r="B11" s="18" t="e">
        <f>VLOOKUP($A11,本地SQM数据!B:J,9,FALSE)/100</f>
        <v>#N/A</v>
      </c>
      <c r="C11" s="19" t="e">
        <f>VLOOKUP($A11,本地SQM数据!B:M,11,FALSE)*1</f>
        <v>#N/A</v>
      </c>
      <c r="D11" s="18" t="e">
        <f>VLOOKUP($A11,本地SQM数据!B:N,12,FALSE)/100</f>
        <v>#N/A</v>
      </c>
      <c r="E11" s="18" t="e">
        <f>VLOOKUP($A11,本地SQM数据!B:M,10,FALSE)/100</f>
        <v>#N/A</v>
      </c>
      <c r="F11" s="22" t="e">
        <f>VLOOKUP($A11,本地SQM数据!B:N,13,FALSE)*1</f>
        <v>#N/A</v>
      </c>
      <c r="G11" s="23" t="e">
        <f>VLOOKUP($A11,本地SQM数据!B:L,8,FALSE)/100</f>
        <v>#N/A</v>
      </c>
      <c r="H11" s="18" t="e">
        <f>VLOOKUP($A11,本地SQM数据!B:O,7,FALSE)/100</f>
        <v>#N/A</v>
      </c>
      <c r="K11" s="17" t="s">
        <v>21</v>
      </c>
      <c r="L11" s="35">
        <v>192640</v>
      </c>
      <c r="M11" s="35" t="e">
        <f>VLOOKUP($K11,本地SQM数据!$B:$L,3,FALSE)*1</f>
        <v>#N/A</v>
      </c>
      <c r="N11" s="35" t="e">
        <f>VLOOKUP($K11,本地SQM数据!$B:$L,5,FALSE)*1</f>
        <v>#N/A</v>
      </c>
      <c r="O11" s="36" t="e">
        <f t="shared" si="0"/>
        <v>#N/A</v>
      </c>
    </row>
    <row r="12" hidden="1" spans="1:15">
      <c r="A12" s="17" t="s">
        <v>22</v>
      </c>
      <c r="B12" s="18" t="e">
        <f>VLOOKUP($A12,本地SQM数据!B:J,9,FALSE)/100</f>
        <v>#N/A</v>
      </c>
      <c r="C12" s="19" t="e">
        <f>VLOOKUP($A12,本地SQM数据!B:M,11,FALSE)*1</f>
        <v>#N/A</v>
      </c>
      <c r="D12" s="18" t="e">
        <f>VLOOKUP($A12,本地SQM数据!B:N,12,FALSE)/100</f>
        <v>#N/A</v>
      </c>
      <c r="E12" s="18" t="e">
        <f>VLOOKUP($A12,本地SQM数据!B:M,10,FALSE)/100</f>
        <v>#N/A</v>
      </c>
      <c r="F12" s="22" t="e">
        <f>VLOOKUP($A12,本地SQM数据!B:N,13,FALSE)*1</f>
        <v>#N/A</v>
      </c>
      <c r="G12" s="23" t="e">
        <f>VLOOKUP($A12,本地SQM数据!B:L,8,FALSE)/100</f>
        <v>#N/A</v>
      </c>
      <c r="H12" s="18" t="e">
        <f>VLOOKUP($A12,本地SQM数据!B:O,7,FALSE)/100</f>
        <v>#N/A</v>
      </c>
      <c r="K12" s="17" t="s">
        <v>22</v>
      </c>
      <c r="L12" s="35">
        <v>135760</v>
      </c>
      <c r="M12" s="35" t="e">
        <f>VLOOKUP($K12,本地SQM数据!$B:$L,3,FALSE)*1</f>
        <v>#N/A</v>
      </c>
      <c r="N12" s="35" t="e">
        <f>VLOOKUP($K12,本地SQM数据!$B:$L,5,FALSE)*1</f>
        <v>#N/A</v>
      </c>
      <c r="O12" s="36" t="e">
        <f t="shared" si="0"/>
        <v>#N/A</v>
      </c>
    </row>
    <row r="13" hidden="1" spans="1:15">
      <c r="A13" s="17" t="s">
        <v>23</v>
      </c>
      <c r="B13" s="18" t="e">
        <f>VLOOKUP($A13,本地SQM数据!B:J,9,FALSE)/100</f>
        <v>#N/A</v>
      </c>
      <c r="C13" s="19" t="e">
        <f>VLOOKUP($A13,本地SQM数据!B:M,11,FALSE)*1</f>
        <v>#N/A</v>
      </c>
      <c r="D13" s="18" t="e">
        <f>VLOOKUP($A13,本地SQM数据!B:N,12,FALSE)/100</f>
        <v>#N/A</v>
      </c>
      <c r="E13" s="18" t="e">
        <f>VLOOKUP($A13,本地SQM数据!B:M,10,FALSE)/100</f>
        <v>#N/A</v>
      </c>
      <c r="F13" s="22" t="e">
        <f>VLOOKUP($A13,本地SQM数据!B:N,13,FALSE)*1</f>
        <v>#N/A</v>
      </c>
      <c r="G13" s="23" t="e">
        <f>VLOOKUP($A13,本地SQM数据!B:L,8,FALSE)/100</f>
        <v>#N/A</v>
      </c>
      <c r="H13" s="18" t="e">
        <f>VLOOKUP($A13,本地SQM数据!B:O,7,FALSE)/100</f>
        <v>#N/A</v>
      </c>
      <c r="K13" s="17" t="s">
        <v>23</v>
      </c>
      <c r="L13" s="35">
        <v>167565</v>
      </c>
      <c r="M13" s="35" t="e">
        <f>VLOOKUP($K13,本地SQM数据!$B:$L,3,FALSE)*1</f>
        <v>#N/A</v>
      </c>
      <c r="N13" s="35" t="e">
        <f>VLOOKUP($K13,本地SQM数据!$B:$L,5,FALSE)*1</f>
        <v>#N/A</v>
      </c>
      <c r="O13" s="36" t="e">
        <f t="shared" si="0"/>
        <v>#N/A</v>
      </c>
    </row>
    <row r="14" hidden="1" spans="1:15">
      <c r="A14" s="17" t="s">
        <v>24</v>
      </c>
      <c r="B14" s="18" t="e">
        <f>VLOOKUP($A14,本地SQM数据!B:J,9,FALSE)/100</f>
        <v>#N/A</v>
      </c>
      <c r="C14" s="19" t="e">
        <f>VLOOKUP($A14,本地SQM数据!B:M,11,FALSE)*1</f>
        <v>#N/A</v>
      </c>
      <c r="D14" s="18" t="e">
        <f>VLOOKUP($A14,本地SQM数据!B:N,12,FALSE)/100</f>
        <v>#N/A</v>
      </c>
      <c r="E14" s="18" t="e">
        <f>VLOOKUP($A14,本地SQM数据!B:M,10,FALSE)/100</f>
        <v>#N/A</v>
      </c>
      <c r="F14" s="22" t="e">
        <f>VLOOKUP($A14,本地SQM数据!B:N,13,FALSE)*1</f>
        <v>#N/A</v>
      </c>
      <c r="G14" s="23" t="e">
        <f>VLOOKUP($A14,本地SQM数据!B:L,8,FALSE)/100</f>
        <v>#N/A</v>
      </c>
      <c r="H14" s="18" t="e">
        <f>VLOOKUP($A14,本地SQM数据!B:O,7,FALSE)/100</f>
        <v>#N/A</v>
      </c>
      <c r="K14" s="17" t="s">
        <v>24</v>
      </c>
      <c r="L14" s="35">
        <v>135735</v>
      </c>
      <c r="M14" s="35" t="e">
        <f>VLOOKUP($K14,本地SQM数据!$B:$L,3,FALSE)*1</f>
        <v>#N/A</v>
      </c>
      <c r="N14" s="35" t="e">
        <f>VLOOKUP($K14,本地SQM数据!$B:$L,5,FALSE)*1</f>
        <v>#N/A</v>
      </c>
      <c r="O14" s="36" t="e">
        <f t="shared" si="0"/>
        <v>#N/A</v>
      </c>
    </row>
    <row r="15" hidden="1" spans="1:15">
      <c r="A15" s="17" t="s">
        <v>25</v>
      </c>
      <c r="B15" s="18" t="e">
        <f>VLOOKUP($A15,本地SQM数据!B:J,9,FALSE)/100</f>
        <v>#N/A</v>
      </c>
      <c r="C15" s="19" t="e">
        <f>VLOOKUP($A15,本地SQM数据!B:M,11,FALSE)*1</f>
        <v>#N/A</v>
      </c>
      <c r="D15" s="18" t="e">
        <f>VLOOKUP($A15,本地SQM数据!B:N,12,FALSE)/100</f>
        <v>#N/A</v>
      </c>
      <c r="E15" s="18" t="e">
        <f>VLOOKUP($A15,本地SQM数据!B:M,10,FALSE)/100</f>
        <v>#N/A</v>
      </c>
      <c r="F15" s="22" t="e">
        <f>VLOOKUP($A15,本地SQM数据!B:N,13,FALSE)*1</f>
        <v>#N/A</v>
      </c>
      <c r="G15" s="23" t="e">
        <f>VLOOKUP($A15,本地SQM数据!B:L,8,FALSE)/100</f>
        <v>#N/A</v>
      </c>
      <c r="H15" s="18" t="e">
        <f>VLOOKUP($A15,本地SQM数据!B:O,7,FALSE)/100</f>
        <v>#N/A</v>
      </c>
      <c r="K15" s="17" t="s">
        <v>25</v>
      </c>
      <c r="L15" s="35">
        <v>72615</v>
      </c>
      <c r="M15" s="35" t="e">
        <f>VLOOKUP($K15,本地SQM数据!$B:$L,3,FALSE)*1</f>
        <v>#N/A</v>
      </c>
      <c r="N15" s="35" t="e">
        <f>VLOOKUP($K15,本地SQM数据!$B:$L,5,FALSE)*1</f>
        <v>#N/A</v>
      </c>
      <c r="O15" s="36" t="e">
        <f t="shared" si="0"/>
        <v>#N/A</v>
      </c>
    </row>
    <row r="16" hidden="1" spans="1:15">
      <c r="A16" s="17" t="s">
        <v>26</v>
      </c>
      <c r="B16" s="18" t="e">
        <f>VLOOKUP($A16,本地SQM数据!B:J,9,FALSE)/100</f>
        <v>#N/A</v>
      </c>
      <c r="C16" s="19" t="e">
        <f>VLOOKUP($A16,本地SQM数据!B:M,11,FALSE)*1</f>
        <v>#N/A</v>
      </c>
      <c r="D16" s="18" t="e">
        <f>VLOOKUP($A16,本地SQM数据!B:N,12,FALSE)/100</f>
        <v>#N/A</v>
      </c>
      <c r="E16" s="18" t="e">
        <f>VLOOKUP($A16,本地SQM数据!B:M,10,FALSE)/100</f>
        <v>#N/A</v>
      </c>
      <c r="F16" s="22" t="e">
        <f>VLOOKUP($A16,本地SQM数据!B:N,13,FALSE)*1</f>
        <v>#N/A</v>
      </c>
      <c r="G16" s="23" t="e">
        <f>VLOOKUP($A16,本地SQM数据!B:L,8,FALSE)/100</f>
        <v>#N/A</v>
      </c>
      <c r="H16" s="18" t="e">
        <f>VLOOKUP($A16,本地SQM数据!B:O,7,FALSE)/100</f>
        <v>#N/A</v>
      </c>
      <c r="K16" s="17" t="s">
        <v>26</v>
      </c>
      <c r="L16" s="35">
        <v>3286576</v>
      </c>
      <c r="M16" s="35" t="e">
        <f>VLOOKUP($K16,本地SQM数据!$B:$L,3,FALSE)*1</f>
        <v>#N/A</v>
      </c>
      <c r="N16" s="35" t="e">
        <f>VLOOKUP($K16,本地SQM数据!$B:$L,5,FALSE)*1</f>
        <v>#N/A</v>
      </c>
      <c r="O16" s="36" t="e">
        <f t="shared" si="0"/>
        <v>#N/A</v>
      </c>
    </row>
    <row r="17" hidden="1" spans="12:12">
      <c r="L17" s="37">
        <v>3882113</v>
      </c>
    </row>
    <row r="18" hidden="1" spans="12:12">
      <c r="L18" s="38">
        <f>L17/L16</f>
        <v>1.18120286888239</v>
      </c>
    </row>
    <row r="19" hidden="1" spans="1:1">
      <c r="A19" t="s">
        <v>27</v>
      </c>
    </row>
    <row r="20" hidden="1" spans="1:8">
      <c r="A20" s="26" t="s">
        <v>0</v>
      </c>
      <c r="B20" s="26" t="s">
        <v>1</v>
      </c>
      <c r="C20" s="26" t="s">
        <v>2</v>
      </c>
      <c r="D20" s="26" t="s">
        <v>3</v>
      </c>
      <c r="E20" s="26" t="s">
        <v>4</v>
      </c>
      <c r="F20" s="26" t="s">
        <v>5</v>
      </c>
      <c r="G20" s="26" t="s">
        <v>6</v>
      </c>
      <c r="H20" s="26" t="s">
        <v>7</v>
      </c>
    </row>
    <row r="21" hidden="1" spans="1:8">
      <c r="A21" s="17" t="s">
        <v>12</v>
      </c>
      <c r="B21" s="18" t="e">
        <f>VLOOKUP(A21,有线接入率!B:E,4,FALSE)/100</f>
        <v>#N/A</v>
      </c>
      <c r="C21" s="19" t="e">
        <f>VLOOKUP($A21,本地SQM数据!B:M,11,FALSE)*1</f>
        <v>#N/A</v>
      </c>
      <c r="D21" s="18" t="e">
        <f>VLOOKUP($A21,本地SQM数据!B:N,12,FALSE)/100</f>
        <v>#N/A</v>
      </c>
      <c r="E21" s="18" t="e">
        <f>VLOOKUP($A21,本地SQM数据!B:M,10,FALSE)/100</f>
        <v>#N/A</v>
      </c>
      <c r="F21" s="22" t="e">
        <f>VLOOKUP($A21,本地SQM数据!B:N,13,FALSE)*1</f>
        <v>#N/A</v>
      </c>
      <c r="G21" s="23">
        <f>1-VLOOKUP($A21,卡顿时长占比!B:C,2,FALSE)/100</f>
        <v>0.000681000000000043</v>
      </c>
      <c r="H21" s="18">
        <f>1-VLOOKUP($A21,卡顿用户占比!B:C,2,FALSE)/100</f>
        <v>0.00555099999999997</v>
      </c>
    </row>
    <row r="22" hidden="1" spans="1:8">
      <c r="A22" s="17" t="s">
        <v>13</v>
      </c>
      <c r="B22" s="18" t="e">
        <f>VLOOKUP(A22,有线接入率!B:E,4,FALSE)/100</f>
        <v>#N/A</v>
      </c>
      <c r="C22" s="19" t="e">
        <f>VLOOKUP($A22,本地SQM数据!B:M,11,FALSE)*1</f>
        <v>#N/A</v>
      </c>
      <c r="D22" s="18" t="e">
        <f>VLOOKUP($A22,本地SQM数据!B:N,12,FALSE)/100</f>
        <v>#N/A</v>
      </c>
      <c r="E22" s="18" t="e">
        <f>VLOOKUP($A22,本地SQM数据!B:M,10,FALSE)/100</f>
        <v>#N/A</v>
      </c>
      <c r="F22" s="22" t="e">
        <f>VLOOKUP($A22,本地SQM数据!B:N,13,FALSE)*1</f>
        <v>#N/A</v>
      </c>
      <c r="G22" s="23">
        <f>1-VLOOKUP($A22,卡顿时长占比!B:C,2,FALSE)/100</f>
        <v>0.000384999999999969</v>
      </c>
      <c r="H22" s="18">
        <f>1-VLOOKUP($A22,卡顿用户占比!B:C,2,FALSE)/100</f>
        <v>0.00275499999999995</v>
      </c>
    </row>
    <row r="23" hidden="1" spans="1:8">
      <c r="A23" s="17" t="s">
        <v>14</v>
      </c>
      <c r="B23" s="18" t="e">
        <f>VLOOKUP(A23,有线接入率!B:E,4,FALSE)/100</f>
        <v>#N/A</v>
      </c>
      <c r="C23" s="19" t="e">
        <f>VLOOKUP($A23,本地SQM数据!B:M,11,FALSE)*1</f>
        <v>#N/A</v>
      </c>
      <c r="D23" s="18" t="e">
        <f>VLOOKUP($A23,本地SQM数据!B:N,12,FALSE)/100</f>
        <v>#N/A</v>
      </c>
      <c r="E23" s="18" t="e">
        <f>VLOOKUP($A23,本地SQM数据!B:M,10,FALSE)/100</f>
        <v>#N/A</v>
      </c>
      <c r="F23" s="22" t="e">
        <f>VLOOKUP($A23,本地SQM数据!B:N,13,FALSE)*1</f>
        <v>#N/A</v>
      </c>
      <c r="G23" s="23">
        <f>1-VLOOKUP($A23,卡顿时长占比!B:C,2,FALSE)/100</f>
        <v>0.000731999999999955</v>
      </c>
      <c r="H23" s="18">
        <f>1-VLOOKUP($A23,卡顿用户占比!B:C,2,FALSE)/100</f>
        <v>0.00552400000000008</v>
      </c>
    </row>
    <row r="24" hidden="1" spans="1:8">
      <c r="A24" s="17" t="s">
        <v>15</v>
      </c>
      <c r="B24" s="18" t="e">
        <f>VLOOKUP(A24,有线接入率!B:E,4,FALSE)/100</f>
        <v>#N/A</v>
      </c>
      <c r="C24" s="19" t="e">
        <f>VLOOKUP($A24,本地SQM数据!B:M,11,FALSE)*1</f>
        <v>#N/A</v>
      </c>
      <c r="D24" s="18" t="e">
        <f>VLOOKUP($A24,本地SQM数据!B:N,12,FALSE)/100</f>
        <v>#N/A</v>
      </c>
      <c r="E24" s="18" t="e">
        <f>VLOOKUP($A24,本地SQM数据!B:M,10,FALSE)/100</f>
        <v>#N/A</v>
      </c>
      <c r="F24" s="22" t="e">
        <f>VLOOKUP($A24,本地SQM数据!B:N,13,FALSE)*1</f>
        <v>#N/A</v>
      </c>
      <c r="G24" s="23">
        <f>1-VLOOKUP($A24,卡顿时长占比!B:C,2,FALSE)/100</f>
        <v>0.00049699999999997</v>
      </c>
      <c r="H24" s="18">
        <f>1-VLOOKUP($A24,卡顿用户占比!B:C,2,FALSE)/100</f>
        <v>0.00372699999999992</v>
      </c>
    </row>
    <row r="25" hidden="1" spans="1:8">
      <c r="A25" s="17" t="s">
        <v>16</v>
      </c>
      <c r="B25" s="18" t="e">
        <f>VLOOKUP(A25,有线接入率!B:E,4,FALSE)/100</f>
        <v>#N/A</v>
      </c>
      <c r="C25" s="19" t="e">
        <f>VLOOKUP($A25,本地SQM数据!B:M,11,FALSE)*1</f>
        <v>#N/A</v>
      </c>
      <c r="D25" s="18" t="e">
        <f>VLOOKUP($A25,本地SQM数据!B:N,12,FALSE)/100</f>
        <v>#N/A</v>
      </c>
      <c r="E25" s="18" t="e">
        <f>VLOOKUP($A25,本地SQM数据!B:M,10,FALSE)/100</f>
        <v>#N/A</v>
      </c>
      <c r="F25" s="22" t="e">
        <f>VLOOKUP($A25,本地SQM数据!B:N,13,FALSE)*1</f>
        <v>#N/A</v>
      </c>
      <c r="G25" s="23">
        <f>1-VLOOKUP($A25,卡顿时长占比!B:C,2,FALSE)/100</f>
        <v>0.000869000000000009</v>
      </c>
      <c r="H25" s="18">
        <f>1-VLOOKUP($A25,卡顿用户占比!B:C,2,FALSE)/100</f>
        <v>0.00627200000000006</v>
      </c>
    </row>
    <row r="26" hidden="1" spans="1:8">
      <c r="A26" s="17" t="s">
        <v>17</v>
      </c>
      <c r="B26" s="18" t="e">
        <f>VLOOKUP(A26,有线接入率!B:E,4,FALSE)/100</f>
        <v>#N/A</v>
      </c>
      <c r="C26" s="19" t="e">
        <f>VLOOKUP($A26,本地SQM数据!B:M,11,FALSE)*1</f>
        <v>#N/A</v>
      </c>
      <c r="D26" s="18" t="e">
        <f>VLOOKUP($A26,本地SQM数据!B:N,12,FALSE)/100</f>
        <v>#N/A</v>
      </c>
      <c r="E26" s="18" t="e">
        <f>VLOOKUP($A26,本地SQM数据!B:M,10,FALSE)/100</f>
        <v>#N/A</v>
      </c>
      <c r="F26" s="22" t="e">
        <f>VLOOKUP($A26,本地SQM数据!B:N,13,FALSE)*1</f>
        <v>#N/A</v>
      </c>
      <c r="G26" s="23">
        <f>1-VLOOKUP($A26,卡顿时长占比!B:C,2,FALSE)/100</f>
        <v>0.000430999999999959</v>
      </c>
      <c r="H26" s="18">
        <f>1-VLOOKUP($A26,卡顿用户占比!B:C,2,FALSE)/100</f>
        <v>0.00263900000000006</v>
      </c>
    </row>
    <row r="27" hidden="1" spans="1:8">
      <c r="A27" s="17" t="s">
        <v>18</v>
      </c>
      <c r="B27" s="18" t="e">
        <f>VLOOKUP(A27,有线接入率!B:E,4,FALSE)/100</f>
        <v>#N/A</v>
      </c>
      <c r="C27" s="19" t="e">
        <f>VLOOKUP($A27,本地SQM数据!B:M,11,FALSE)*1</f>
        <v>#N/A</v>
      </c>
      <c r="D27" s="18" t="e">
        <f>VLOOKUP($A27,本地SQM数据!B:N,12,FALSE)/100</f>
        <v>#N/A</v>
      </c>
      <c r="E27" s="18" t="e">
        <f>VLOOKUP($A27,本地SQM数据!B:M,10,FALSE)/100</f>
        <v>#N/A</v>
      </c>
      <c r="F27" s="22" t="e">
        <f>VLOOKUP($A27,本地SQM数据!B:N,13,FALSE)*1</f>
        <v>#N/A</v>
      </c>
      <c r="G27" s="23">
        <f>1-VLOOKUP($A27,卡顿时长占比!B:C,2,FALSE)/100</f>
        <v>0.000560000000000005</v>
      </c>
      <c r="H27" s="18">
        <f>1-VLOOKUP($A27,卡顿用户占比!B:C,2,FALSE)/100</f>
        <v>0.00364099999999989</v>
      </c>
    </row>
    <row r="28" hidden="1" spans="1:8">
      <c r="A28" s="17" t="s">
        <v>19</v>
      </c>
      <c r="B28" s="18" t="e">
        <f>VLOOKUP(A28,有线接入率!B:E,4,FALSE)/100</f>
        <v>#N/A</v>
      </c>
      <c r="C28" s="19" t="e">
        <f>VLOOKUP($A28,本地SQM数据!B:M,11,FALSE)*1</f>
        <v>#N/A</v>
      </c>
      <c r="D28" s="18" t="e">
        <f>VLOOKUP($A28,本地SQM数据!B:N,12,FALSE)/100</f>
        <v>#N/A</v>
      </c>
      <c r="E28" s="18" t="e">
        <f>VLOOKUP($A28,本地SQM数据!B:M,10,FALSE)/100</f>
        <v>#N/A</v>
      </c>
      <c r="F28" s="22" t="e">
        <f>VLOOKUP($A28,本地SQM数据!B:N,13,FALSE)*1</f>
        <v>#N/A</v>
      </c>
      <c r="G28" s="23">
        <f>1-VLOOKUP($A28,卡顿时长占比!B:C,2,FALSE)/100</f>
        <v>0.00183199999999994</v>
      </c>
      <c r="H28" s="18">
        <f>1-VLOOKUP($A28,卡顿用户占比!B:C,2,FALSE)/100</f>
        <v>0.014256</v>
      </c>
    </row>
    <row r="29" hidden="1" spans="1:8">
      <c r="A29" s="17" t="s">
        <v>20</v>
      </c>
      <c r="B29" s="18" t="e">
        <f>VLOOKUP(A29,有线接入率!B:E,4,FALSE)/100</f>
        <v>#N/A</v>
      </c>
      <c r="C29" s="19" t="e">
        <f>VLOOKUP($A29,本地SQM数据!B:M,11,FALSE)*1</f>
        <v>#N/A</v>
      </c>
      <c r="D29" s="18" t="e">
        <f>VLOOKUP($A29,本地SQM数据!B:N,12,FALSE)/100</f>
        <v>#N/A</v>
      </c>
      <c r="E29" s="18" t="e">
        <f>VLOOKUP($A29,本地SQM数据!B:M,10,FALSE)/100</f>
        <v>#N/A</v>
      </c>
      <c r="F29" s="22" t="e">
        <f>VLOOKUP($A29,本地SQM数据!B:N,13,FALSE)*1</f>
        <v>#N/A</v>
      </c>
      <c r="G29" s="23">
        <f>1-VLOOKUP($A29,卡顿时长占比!B:C,2,FALSE)/100</f>
        <v>0.000645000000000007</v>
      </c>
      <c r="H29" s="18">
        <f>1-VLOOKUP($A29,卡顿用户占比!B:C,2,FALSE)/100</f>
        <v>0.00491799999999998</v>
      </c>
    </row>
    <row r="30" hidden="1" spans="1:8">
      <c r="A30" s="17" t="s">
        <v>21</v>
      </c>
      <c r="B30" s="18" t="e">
        <f>VLOOKUP(A30,有线接入率!B:E,4,FALSE)/100</f>
        <v>#N/A</v>
      </c>
      <c r="C30" s="19" t="e">
        <f>VLOOKUP($A30,本地SQM数据!B:M,11,FALSE)*1</f>
        <v>#N/A</v>
      </c>
      <c r="D30" s="18" t="e">
        <f>VLOOKUP($A30,本地SQM数据!B:N,12,FALSE)/100</f>
        <v>#N/A</v>
      </c>
      <c r="E30" s="18" t="e">
        <f>VLOOKUP($A30,本地SQM数据!B:M,10,FALSE)/100</f>
        <v>#N/A</v>
      </c>
      <c r="F30" s="22" t="e">
        <f>VLOOKUP($A30,本地SQM数据!B:N,13,FALSE)*1</f>
        <v>#N/A</v>
      </c>
      <c r="G30" s="23">
        <f>1-VLOOKUP($A30,卡顿时长占比!B:C,2,FALSE)/100</f>
        <v>0.000400999999999985</v>
      </c>
      <c r="H30" s="18">
        <f>1-VLOOKUP($A30,卡顿用户占比!B:C,2,FALSE)/100</f>
        <v>0.00303600000000004</v>
      </c>
    </row>
    <row r="31" hidden="1" spans="1:8">
      <c r="A31" s="17" t="s">
        <v>22</v>
      </c>
      <c r="B31" s="18" t="e">
        <f>VLOOKUP(A31,有线接入率!B:E,4,FALSE)/100</f>
        <v>#N/A</v>
      </c>
      <c r="C31" s="19" t="e">
        <f>VLOOKUP($A31,本地SQM数据!B:M,11,FALSE)*1</f>
        <v>#N/A</v>
      </c>
      <c r="D31" s="18" t="e">
        <f>VLOOKUP($A31,本地SQM数据!B:N,12,FALSE)/100</f>
        <v>#N/A</v>
      </c>
      <c r="E31" s="18" t="e">
        <f>VLOOKUP($A31,本地SQM数据!B:M,10,FALSE)/100</f>
        <v>#N/A</v>
      </c>
      <c r="F31" s="22" t="e">
        <f>VLOOKUP($A31,本地SQM数据!B:N,13,FALSE)*1</f>
        <v>#N/A</v>
      </c>
      <c r="G31" s="23">
        <f>1-VLOOKUP($A31,卡顿时长占比!B:C,2,FALSE)/100</f>
        <v>0.000373000000000068</v>
      </c>
      <c r="H31" s="18">
        <f>1-VLOOKUP($A31,卡顿用户占比!B:C,2,FALSE)/100</f>
        <v>0.00268699999999999</v>
      </c>
    </row>
    <row r="32" hidden="1" spans="1:8">
      <c r="A32" s="17" t="s">
        <v>23</v>
      </c>
      <c r="B32" s="18" t="e">
        <f>VLOOKUP(A32,有线接入率!B:E,4,FALSE)/100</f>
        <v>#N/A</v>
      </c>
      <c r="C32" s="19" t="e">
        <f>VLOOKUP($A32,本地SQM数据!B:M,11,FALSE)*1</f>
        <v>#N/A</v>
      </c>
      <c r="D32" s="18" t="e">
        <f>VLOOKUP($A32,本地SQM数据!B:N,12,FALSE)/100</f>
        <v>#N/A</v>
      </c>
      <c r="E32" s="18" t="e">
        <f>VLOOKUP($A32,本地SQM数据!B:M,10,FALSE)/100</f>
        <v>#N/A</v>
      </c>
      <c r="F32" s="22" t="e">
        <f>VLOOKUP($A32,本地SQM数据!B:N,13,FALSE)*1</f>
        <v>#N/A</v>
      </c>
      <c r="G32" s="23">
        <f>1-VLOOKUP($A32,卡顿时长占比!B:C,2,FALSE)/100</f>
        <v>0.000468999999999942</v>
      </c>
      <c r="H32" s="18">
        <f>1-VLOOKUP($A32,卡顿用户占比!B:C,2,FALSE)/100</f>
        <v>0.00347700000000006</v>
      </c>
    </row>
    <row r="33" hidden="1" spans="1:8">
      <c r="A33" s="17" t="s">
        <v>24</v>
      </c>
      <c r="B33" s="18" t="e">
        <f>VLOOKUP(A33,有线接入率!B:E,4,FALSE)/100</f>
        <v>#N/A</v>
      </c>
      <c r="C33" s="19" t="e">
        <f>VLOOKUP($A33,本地SQM数据!B:M,11,FALSE)*1</f>
        <v>#N/A</v>
      </c>
      <c r="D33" s="18" t="e">
        <f>VLOOKUP($A33,本地SQM数据!B:N,12,FALSE)/100</f>
        <v>#N/A</v>
      </c>
      <c r="E33" s="18" t="e">
        <f>VLOOKUP($A33,本地SQM数据!B:M,10,FALSE)/100</f>
        <v>#N/A</v>
      </c>
      <c r="F33" s="22" t="e">
        <f>VLOOKUP($A33,本地SQM数据!B:N,13,FALSE)*1</f>
        <v>#N/A</v>
      </c>
      <c r="G33" s="23">
        <f>1-VLOOKUP($A33,卡顿时长占比!B:C,2,FALSE)/100</f>
        <v>0.000786999999999982</v>
      </c>
      <c r="H33" s="18">
        <f>1-VLOOKUP($A33,卡顿用户占比!B:C,2,FALSE)/100</f>
        <v>0.00650700000000004</v>
      </c>
    </row>
    <row r="34" hidden="1" spans="1:8">
      <c r="A34" s="17" t="s">
        <v>25</v>
      </c>
      <c r="B34" s="18" t="e">
        <f>VLOOKUP(A34,有线接入率!B:E,4,FALSE)/100</f>
        <v>#N/A</v>
      </c>
      <c r="C34" s="19" t="e">
        <f>VLOOKUP($A34,本地SQM数据!B:M,11,FALSE)*1</f>
        <v>#N/A</v>
      </c>
      <c r="D34" s="18" t="e">
        <f>VLOOKUP($A34,本地SQM数据!B:N,12,FALSE)/100</f>
        <v>#N/A</v>
      </c>
      <c r="E34" s="18" t="e">
        <f>VLOOKUP($A34,本地SQM数据!B:M,10,FALSE)/100</f>
        <v>#N/A</v>
      </c>
      <c r="F34" s="22" t="e">
        <f>VLOOKUP($A34,本地SQM数据!B:N,13,FALSE)*1</f>
        <v>#N/A</v>
      </c>
      <c r="G34" s="23">
        <f>1-VLOOKUP($A34,卡顿时长占比!B:C,2,FALSE)/100</f>
        <v>0.000453999999999954</v>
      </c>
      <c r="H34" s="18">
        <f>1-VLOOKUP($A34,卡顿用户占比!B:C,2,FALSE)/100</f>
        <v>0.00325699999999995</v>
      </c>
    </row>
    <row r="35" hidden="1" spans="1:8">
      <c r="A35" s="17" t="s">
        <v>26</v>
      </c>
      <c r="B35" s="18" t="e">
        <f>VLOOKUP(A35,有线接入率!B:E,4,FALSE)/100</f>
        <v>#N/A</v>
      </c>
      <c r="C35" s="19" t="e">
        <f>VLOOKUP($A35,本地SQM数据!B:M,11,FALSE)*1</f>
        <v>#N/A</v>
      </c>
      <c r="D35" s="18" t="e">
        <f>VLOOKUP($A35,本地SQM数据!B:N,12,FALSE)/100</f>
        <v>#N/A</v>
      </c>
      <c r="E35" s="18" t="e">
        <f>VLOOKUP($A35,本地SQM数据!B:M,10,FALSE)/100</f>
        <v>#N/A</v>
      </c>
      <c r="F35" s="22" t="e">
        <f>VLOOKUP($A35,本地SQM数据!B:N,13,FALSE)*1</f>
        <v>#N/A</v>
      </c>
      <c r="G35" s="23">
        <f>1-VLOOKUP($A35,卡顿时长占比!B:C,2,FALSE)/100</f>
        <v>0.000646000000000035</v>
      </c>
      <c r="H35" s="18">
        <f>1-VLOOKUP($A35,卡顿用户占比!B:C,2,FALSE)/100</f>
        <v>0.00486799999999998</v>
      </c>
    </row>
    <row r="36" hidden="1" spans="6:6">
      <c r="F36" t="s">
        <v>28</v>
      </c>
    </row>
    <row r="37" hidden="1"/>
    <row r="38" spans="1:7">
      <c r="A38" t="s">
        <v>29</v>
      </c>
      <c r="G38" s="27"/>
    </row>
    <row r="39" s="24" customFormat="1" ht="28" customHeight="1" spans="1:15">
      <c r="A39" s="28" t="s">
        <v>30</v>
      </c>
      <c r="B39" s="29" t="s">
        <v>1</v>
      </c>
      <c r="C39" s="29" t="s">
        <v>2</v>
      </c>
      <c r="D39" s="29" t="s">
        <v>3</v>
      </c>
      <c r="E39" s="29" t="s">
        <v>4</v>
      </c>
      <c r="F39" s="29" t="s">
        <v>5</v>
      </c>
      <c r="G39" s="29" t="s">
        <v>6</v>
      </c>
      <c r="H39" s="29" t="s">
        <v>7</v>
      </c>
      <c r="I39" s="29" t="s">
        <v>31</v>
      </c>
      <c r="K39" s="28" t="s">
        <v>30</v>
      </c>
      <c r="L39" s="28" t="s">
        <v>8</v>
      </c>
      <c r="M39" s="28" t="s">
        <v>9</v>
      </c>
      <c r="N39" s="28" t="s">
        <v>10</v>
      </c>
      <c r="O39" s="28" t="s">
        <v>11</v>
      </c>
    </row>
    <row r="40" ht="15" customHeight="1" spans="1:15">
      <c r="A40" s="17" t="s">
        <v>32</v>
      </c>
      <c r="B40" s="30">
        <f>VLOOKUP(A40,有线接入率!B:E,4,FALSE)/100</f>
        <v>0.9512</v>
      </c>
      <c r="C40" s="19">
        <f>VLOOKUP($A40,本地SQM数据!B:M,11,FALSE)*1</f>
        <v>8.267</v>
      </c>
      <c r="D40" s="18">
        <f>VLOOKUP($A40,本地SQM数据!B:N,12,FALSE)/100</f>
        <v>0.9982</v>
      </c>
      <c r="E40" s="18">
        <f>VLOOKUP($A40,本地SQM数据!B:M,10,FALSE)/100</f>
        <v>0.9964</v>
      </c>
      <c r="F40" s="22">
        <f>VLOOKUP($A40,本地SQM数据!B:N,13,FALSE)*1</f>
        <v>517.36</v>
      </c>
      <c r="G40" s="23">
        <f>VLOOKUP($A40,本地SQM数据!B:O,8,FALSE)/100</f>
        <v>0.000631</v>
      </c>
      <c r="H40" s="31">
        <f>VLOOKUP($A40,本地SQM数据!B:O,7,FALSE)/100</f>
        <v>0.0044</v>
      </c>
      <c r="I40" s="39">
        <f>VLOOKUP(A40,'视频播放优良率d-OA'!B:F,5,FALSE)</f>
        <v>0.9746</v>
      </c>
      <c r="K40" s="17" t="s">
        <v>32</v>
      </c>
      <c r="L40" s="40">
        <v>567055</v>
      </c>
      <c r="M40" s="35">
        <f>VLOOKUP($K40,本地SQM数据!$B:$L,3,FALSE)*1</f>
        <v>275251</v>
      </c>
      <c r="N40" s="35">
        <f>VLOOKUP($K40,本地SQM数据!$B:$L,5,FALSE)*1</f>
        <v>222756</v>
      </c>
      <c r="O40" s="36">
        <f t="shared" ref="O40:O54" si="1">N40/L40</f>
        <v>0.392829619701793</v>
      </c>
    </row>
    <row r="41" ht="15" customHeight="1" spans="1:15">
      <c r="A41" s="17" t="s">
        <v>33</v>
      </c>
      <c r="B41" s="18">
        <f>VLOOKUP(A41,有线接入率!B:E,4,FALSE)/100</f>
        <v>0.9548</v>
      </c>
      <c r="C41" s="19">
        <f>VLOOKUP($A41,本地SQM数据!B:M,11,FALSE)*1</f>
        <v>17.2304</v>
      </c>
      <c r="D41" s="18">
        <f>VLOOKUP($A41,本地SQM数据!B:N,12,FALSE)/100</f>
        <v>0.9981</v>
      </c>
      <c r="E41" s="18">
        <f>VLOOKUP($A41,本地SQM数据!B:M,10,FALSE)/100</f>
        <v>0.9956</v>
      </c>
      <c r="F41" s="22">
        <f>VLOOKUP($A41,本地SQM数据!B:N,13,FALSE)*1</f>
        <v>596.7</v>
      </c>
      <c r="G41" s="23">
        <f>VLOOKUP($A41,本地SQM数据!B:O,8,FALSE)/100</f>
        <v>0.000633</v>
      </c>
      <c r="H41" s="31">
        <f>VLOOKUP($A41,本地SQM数据!B:O,7,FALSE)/100</f>
        <v>0.0046</v>
      </c>
      <c r="I41" s="39">
        <f>VLOOKUP(A41,'视频播放优良率d-OA'!B:F,5,FALSE)</f>
        <v>0.9733</v>
      </c>
      <c r="K41" s="17" t="s">
        <v>33</v>
      </c>
      <c r="L41" s="40">
        <v>409624</v>
      </c>
      <c r="M41" s="35">
        <f>VLOOKUP($K41,本地SQM数据!$B:$L,3,FALSE)*1</f>
        <v>219879</v>
      </c>
      <c r="N41" s="35">
        <f>VLOOKUP($K41,本地SQM数据!$B:$L,5,FALSE)*1</f>
        <v>174505</v>
      </c>
      <c r="O41" s="36">
        <f t="shared" si="1"/>
        <v>0.426012635978361</v>
      </c>
    </row>
    <row r="42" ht="15" customHeight="1" spans="1:15">
      <c r="A42" s="17" t="s">
        <v>34</v>
      </c>
      <c r="B42" s="18">
        <f>VLOOKUP(A42,有线接入率!B:E,4,FALSE)/100</f>
        <v>0.9494</v>
      </c>
      <c r="C42" s="19">
        <f>VLOOKUP($A42,本地SQM数据!B:M,11,FALSE)*1</f>
        <v>13.1599</v>
      </c>
      <c r="D42" s="18">
        <f>VLOOKUP($A42,本地SQM数据!B:N,12,FALSE)/100</f>
        <v>0.9977</v>
      </c>
      <c r="E42" s="18">
        <f>VLOOKUP($A42,本地SQM数据!B:M,10,FALSE)/100</f>
        <v>0.993</v>
      </c>
      <c r="F42" s="22">
        <f>VLOOKUP($A42,本地SQM数据!B:N,13,FALSE)*1</f>
        <v>614.06</v>
      </c>
      <c r="G42" s="23">
        <f>VLOOKUP($A42,本地SQM数据!B:O,8,FALSE)/100</f>
        <v>0.000639</v>
      </c>
      <c r="H42" s="31">
        <f>VLOOKUP($A42,本地SQM数据!B:O,7,FALSE)/100</f>
        <v>0.0046</v>
      </c>
      <c r="I42" s="39">
        <f>VLOOKUP(A42,'视频播放优良率d-OA'!B:F,5,FALSE)</f>
        <v>0.9682</v>
      </c>
      <c r="K42" s="17" t="s">
        <v>34</v>
      </c>
      <c r="L42" s="40">
        <v>347780</v>
      </c>
      <c r="M42" s="35">
        <f>VLOOKUP($K42,本地SQM数据!$B:$L,3,FALSE)*1</f>
        <v>174971</v>
      </c>
      <c r="N42" s="35">
        <f>VLOOKUP($K42,本地SQM数据!$B:$L,5,FALSE)*1</f>
        <v>140728</v>
      </c>
      <c r="O42" s="36">
        <f t="shared" si="1"/>
        <v>0.404646615676577</v>
      </c>
    </row>
    <row r="43" ht="14" customHeight="1" spans="1:15">
      <c r="A43" s="17" t="s">
        <v>35</v>
      </c>
      <c r="B43" s="18">
        <f>VLOOKUP(A43,有线接入率!B:E,4,FALSE)/100</f>
        <v>0.9565</v>
      </c>
      <c r="C43" s="19">
        <f>VLOOKUP($A43,本地SQM数据!B:M,11,FALSE)*1</f>
        <v>11.4984</v>
      </c>
      <c r="D43" s="18">
        <f>VLOOKUP($A43,本地SQM数据!B:N,12,FALSE)/100</f>
        <v>0.9983</v>
      </c>
      <c r="E43" s="18">
        <f>VLOOKUP($A43,本地SQM数据!B:M,10,FALSE)/100</f>
        <v>0.9931</v>
      </c>
      <c r="F43" s="22">
        <f>VLOOKUP($A43,本地SQM数据!B:N,13,FALSE)*1</f>
        <v>585.11</v>
      </c>
      <c r="G43" s="32">
        <f>VLOOKUP($A43,本地SQM数据!B:O,8,FALSE)/100</f>
        <v>0.000581</v>
      </c>
      <c r="H43" s="31">
        <f>VLOOKUP($A43,本地SQM数据!B:O,7,FALSE)/100</f>
        <v>0.0039</v>
      </c>
      <c r="I43" s="39">
        <f>VLOOKUP(A43,'视频播放优良率d-OA'!B:F,5,FALSE)</f>
        <v>0.9757</v>
      </c>
      <c r="K43" s="17" t="s">
        <v>35</v>
      </c>
      <c r="L43" s="40">
        <v>351023</v>
      </c>
      <c r="M43" s="35">
        <f>VLOOKUP($K43,本地SQM数据!$B:$L,3,FALSE)*1</f>
        <v>163033</v>
      </c>
      <c r="N43" s="35">
        <f>VLOOKUP($K43,本地SQM数据!$B:$L,5,FALSE)*1</f>
        <v>130207</v>
      </c>
      <c r="O43" s="36">
        <f t="shared" si="1"/>
        <v>0.370935807625141</v>
      </c>
    </row>
    <row r="44" ht="15" customHeight="1" spans="1:15">
      <c r="A44" s="17" t="s">
        <v>36</v>
      </c>
      <c r="B44" s="18">
        <f>VLOOKUP(A44,有线接入率!B:E,4,FALSE)/100</f>
        <v>0.9621</v>
      </c>
      <c r="C44" s="19">
        <f>VLOOKUP($A44,本地SQM数据!B:M,11,FALSE)*1</f>
        <v>12.6851</v>
      </c>
      <c r="D44" s="18">
        <f>VLOOKUP($A44,本地SQM数据!B:N,12,FALSE)/100</f>
        <v>0.9982</v>
      </c>
      <c r="E44" s="18">
        <f>VLOOKUP($A44,本地SQM数据!B:M,10,FALSE)/100</f>
        <v>0.995</v>
      </c>
      <c r="F44" s="22">
        <f>VLOOKUP($A44,本地SQM数据!B:N,13,FALSE)*1</f>
        <v>589.98</v>
      </c>
      <c r="G44" s="23">
        <f>VLOOKUP($A44,本地SQM数据!B:O,8,FALSE)/100</f>
        <v>0.000738</v>
      </c>
      <c r="H44" s="31">
        <f>VLOOKUP($A44,本地SQM数据!B:O,7,FALSE)/100</f>
        <v>0.0057</v>
      </c>
      <c r="I44" s="41">
        <f>VLOOKUP(A44,'视频播放优良率d-OA'!B:F,5,FALSE)</f>
        <v>0.9658</v>
      </c>
      <c r="K44" s="17" t="s">
        <v>36</v>
      </c>
      <c r="L44" s="40">
        <v>251514</v>
      </c>
      <c r="M44" s="35">
        <f>VLOOKUP($K44,本地SQM数据!$B:$L,3,FALSE)*1</f>
        <v>119848</v>
      </c>
      <c r="N44" s="35">
        <f>VLOOKUP($K44,本地SQM数据!$B:$L,5,FALSE)*1</f>
        <v>94090</v>
      </c>
      <c r="O44" s="36">
        <f t="shared" si="1"/>
        <v>0.37409448380607</v>
      </c>
    </row>
    <row r="45" ht="15" customHeight="1" spans="1:15">
      <c r="A45" s="17" t="s">
        <v>37</v>
      </c>
      <c r="B45" s="18">
        <f>VLOOKUP(A45,有线接入率!B:E,4,FALSE)/100</f>
        <v>0.9698</v>
      </c>
      <c r="C45" s="19">
        <f>VLOOKUP($A45,本地SQM数据!B:M,11,FALSE)*1</f>
        <v>14.6258</v>
      </c>
      <c r="D45" s="18">
        <f>VLOOKUP($A45,本地SQM数据!B:N,12,FALSE)/100</f>
        <v>0.9977</v>
      </c>
      <c r="E45" s="18">
        <f>VLOOKUP($A45,本地SQM数据!B:M,10,FALSE)/100</f>
        <v>0.9836</v>
      </c>
      <c r="F45" s="22">
        <f>VLOOKUP($A45,本地SQM数据!B:N,13,FALSE)*1</f>
        <v>781.56</v>
      </c>
      <c r="G45" s="23">
        <f>VLOOKUP($A45,本地SQM数据!B:O,8,FALSE)/100</f>
        <v>0.000964</v>
      </c>
      <c r="H45" s="31">
        <f>VLOOKUP($A45,本地SQM数据!B:O,7,FALSE)/100</f>
        <v>0.0085</v>
      </c>
      <c r="I45" s="41">
        <f>VLOOKUP(A45,'视频播放优良率d-OA'!B:F,5,FALSE)</f>
        <v>0.9619</v>
      </c>
      <c r="K45" s="17" t="s">
        <v>37</v>
      </c>
      <c r="L45" s="40">
        <v>286213</v>
      </c>
      <c r="M45" s="35">
        <f>VLOOKUP($K45,本地SQM数据!$B:$L,3,FALSE)*1</f>
        <v>133199</v>
      </c>
      <c r="N45" s="35">
        <f>VLOOKUP($K45,本地SQM数据!$B:$L,5,FALSE)*1</f>
        <v>102825</v>
      </c>
      <c r="O45" s="36">
        <f t="shared" si="1"/>
        <v>0.359260410952682</v>
      </c>
    </row>
    <row r="46" ht="15" customHeight="1" spans="1:15">
      <c r="A46" s="17" t="s">
        <v>38</v>
      </c>
      <c r="B46" s="18">
        <f>VLOOKUP(A46,有线接入率!B:E,4,FALSE)/100</f>
        <v>0.9633</v>
      </c>
      <c r="C46" s="19">
        <f>VLOOKUP($A46,本地SQM数据!B:M,11,FALSE)*1</f>
        <v>13.0169</v>
      </c>
      <c r="D46" s="18">
        <f>VLOOKUP($A46,本地SQM数据!B:N,12,FALSE)/100</f>
        <v>0.9983</v>
      </c>
      <c r="E46" s="18">
        <f>VLOOKUP($A46,本地SQM数据!B:M,10,FALSE)/100</f>
        <v>0.9949</v>
      </c>
      <c r="F46" s="22">
        <f>VLOOKUP($A46,本地SQM数据!B:N,13,FALSE)*1</f>
        <v>582.11</v>
      </c>
      <c r="G46" s="23">
        <f>VLOOKUP($A46,本地SQM数据!B:O,8,FALSE)/100</f>
        <v>0.000754</v>
      </c>
      <c r="H46" s="31">
        <f>VLOOKUP($A46,本地SQM数据!B:O,7,FALSE)/100</f>
        <v>0.005</v>
      </c>
      <c r="I46" s="39">
        <f>VLOOKUP(A46,'视频播放优良率d-OA'!B:F,5,FALSE)</f>
        <v>0.9764</v>
      </c>
      <c r="K46" s="17" t="s">
        <v>38</v>
      </c>
      <c r="L46" s="40">
        <v>249070</v>
      </c>
      <c r="M46" s="35">
        <f>VLOOKUP($K46,本地SQM数据!$B:$L,3,FALSE)*1</f>
        <v>127915</v>
      </c>
      <c r="N46" s="35">
        <f>VLOOKUP($K46,本地SQM数据!$B:$L,5,FALSE)*1</f>
        <v>102665</v>
      </c>
      <c r="O46" s="36">
        <f t="shared" si="1"/>
        <v>0.412193359296583</v>
      </c>
    </row>
    <row r="47" ht="15" customHeight="1" spans="1:15">
      <c r="A47" s="17" t="s">
        <v>39</v>
      </c>
      <c r="B47" s="18">
        <f>VLOOKUP(A47,有线接入率!B:E,4,FALSE)/100</f>
        <v>0.9653</v>
      </c>
      <c r="C47" s="19">
        <f>VLOOKUP($A47,本地SQM数据!B:M,11,FALSE)*1</f>
        <v>12.7201</v>
      </c>
      <c r="D47" s="18">
        <f>VLOOKUP($A47,本地SQM数据!B:N,12,FALSE)/100</f>
        <v>0.9982</v>
      </c>
      <c r="E47" s="18">
        <f>VLOOKUP($A47,本地SQM数据!B:M,10,FALSE)/100</f>
        <v>0.995</v>
      </c>
      <c r="F47" s="22">
        <f>VLOOKUP($A47,本地SQM数据!B:N,13,FALSE)*1</f>
        <v>590.04</v>
      </c>
      <c r="G47" s="33">
        <f>VLOOKUP($A47,本地SQM数据!B:O,8,FALSE)/100</f>
        <v>0.000522</v>
      </c>
      <c r="H47" s="31">
        <f>VLOOKUP($A47,本地SQM数据!B:O,7,FALSE)/100</f>
        <v>0.0035</v>
      </c>
      <c r="I47" s="39">
        <f>VLOOKUP(A47,'视频播放优良率d-OA'!B:F,5,FALSE)</f>
        <v>0.9778</v>
      </c>
      <c r="K47" s="17" t="s">
        <v>39</v>
      </c>
      <c r="L47" s="40">
        <v>225566</v>
      </c>
      <c r="M47" s="35">
        <f>VLOOKUP($K47,本地SQM数据!$B:$L,3,FALSE)*1</f>
        <v>109567</v>
      </c>
      <c r="N47" s="35">
        <f>VLOOKUP($K47,本地SQM数据!$B:$L,5,FALSE)*1</f>
        <v>88453</v>
      </c>
      <c r="O47" s="36">
        <f t="shared" si="1"/>
        <v>0.392137999521204</v>
      </c>
    </row>
    <row r="48" ht="15" customHeight="1" spans="1:15">
      <c r="A48" s="17" t="s">
        <v>40</v>
      </c>
      <c r="B48" s="18">
        <f>VLOOKUP(A48,有线接入率!B:E,4,FALSE)/100</f>
        <v>0.9476</v>
      </c>
      <c r="C48" s="19">
        <f>VLOOKUP($A48,本地SQM数据!B:M,11,FALSE)*1</f>
        <v>14.7487</v>
      </c>
      <c r="D48" s="18">
        <f>VLOOKUP($A48,本地SQM数据!B:N,12,FALSE)/100</f>
        <v>0.9982</v>
      </c>
      <c r="E48" s="18">
        <f>VLOOKUP($A48,本地SQM数据!B:M,10,FALSE)/100</f>
        <v>0.9944</v>
      </c>
      <c r="F48" s="22">
        <f>VLOOKUP($A48,本地SQM数据!B:N,13,FALSE)*1</f>
        <v>614.82</v>
      </c>
      <c r="G48" s="23">
        <f>VLOOKUP($A48,本地SQM数据!B:O,8,FALSE)/100</f>
        <v>0.000644</v>
      </c>
      <c r="H48" s="31">
        <f>VLOOKUP($A48,本地SQM数据!B:O,7,FALSE)/100</f>
        <v>0.004</v>
      </c>
      <c r="I48" s="39">
        <f>VLOOKUP(A48,'视频播放优良率d-OA'!B:F,5,FALSE)</f>
        <v>0.9747</v>
      </c>
      <c r="K48" s="17" t="s">
        <v>40</v>
      </c>
      <c r="L48" s="40">
        <v>184694</v>
      </c>
      <c r="M48" s="35">
        <f>VLOOKUP($K48,本地SQM数据!$B:$L,3,FALSE)*1</f>
        <v>92064</v>
      </c>
      <c r="N48" s="35">
        <f>VLOOKUP($K48,本地SQM数据!$B:$L,5,FALSE)*1</f>
        <v>73432</v>
      </c>
      <c r="O48" s="36">
        <f t="shared" si="1"/>
        <v>0.397587360715562</v>
      </c>
    </row>
    <row r="49" ht="15" customHeight="1" spans="1:15">
      <c r="A49" s="17" t="s">
        <v>41</v>
      </c>
      <c r="B49" s="18">
        <f>VLOOKUP(A49,有线接入率!B:E,4,FALSE)/100</f>
        <v>0.973</v>
      </c>
      <c r="C49" s="19">
        <f>VLOOKUP($A49,本地SQM数据!B:M,11,FALSE)*1</f>
        <v>11.976</v>
      </c>
      <c r="D49" s="18">
        <f>VLOOKUP($A49,本地SQM数据!B:N,12,FALSE)/100</f>
        <v>0.9982</v>
      </c>
      <c r="E49" s="18">
        <f>VLOOKUP($A49,本地SQM数据!B:M,10,FALSE)/100</f>
        <v>0.994</v>
      </c>
      <c r="F49" s="22">
        <f>VLOOKUP($A49,本地SQM数据!B:N,13,FALSE)*1</f>
        <v>624.29</v>
      </c>
      <c r="G49" s="23">
        <f>VLOOKUP($A49,本地SQM数据!B:O,8,FALSE)/100</f>
        <v>0.000427</v>
      </c>
      <c r="H49" s="31">
        <f>VLOOKUP($A49,本地SQM数据!B:O,7,FALSE)/100</f>
        <v>0.003</v>
      </c>
      <c r="I49" s="39">
        <f>VLOOKUP(A49,'视频播放优良率d-OA'!B:F,5,FALSE)</f>
        <v>0.9747</v>
      </c>
      <c r="K49" s="17" t="s">
        <v>41</v>
      </c>
      <c r="L49" s="40">
        <v>221273</v>
      </c>
      <c r="M49" s="35">
        <f>VLOOKUP($K49,本地SQM数据!$B:$L,3,FALSE)*1</f>
        <v>106340</v>
      </c>
      <c r="N49" s="35">
        <f>VLOOKUP($K49,本地SQM数据!$B:$L,5,FALSE)*1</f>
        <v>83890</v>
      </c>
      <c r="O49" s="36">
        <f t="shared" si="1"/>
        <v>0.379124430002757</v>
      </c>
    </row>
    <row r="50" ht="15" customHeight="1" spans="1:15">
      <c r="A50" s="17" t="s">
        <v>42</v>
      </c>
      <c r="B50" s="18">
        <f>VLOOKUP(A50,有线接入率!B:E,4,FALSE)/100</f>
        <v>0.9673</v>
      </c>
      <c r="C50" s="19">
        <f>VLOOKUP($A50,本地SQM数据!B:M,11,FALSE)*1</f>
        <v>12.059</v>
      </c>
      <c r="D50" s="18">
        <f>VLOOKUP($A50,本地SQM数据!B:N,12,FALSE)/100</f>
        <v>0.9979</v>
      </c>
      <c r="E50" s="18">
        <f>VLOOKUP($A50,本地SQM数据!B:M,10,FALSE)/100</f>
        <v>0.9937</v>
      </c>
      <c r="F50" s="22">
        <f>VLOOKUP($A50,本地SQM数据!B:N,13,FALSE)*1</f>
        <v>593.87</v>
      </c>
      <c r="G50" s="23">
        <f>VLOOKUP($A50,本地SQM数据!B:O,8,FALSE)/100</f>
        <v>0.000472</v>
      </c>
      <c r="H50" s="31">
        <f>VLOOKUP($A50,本地SQM数据!B:O,7,FALSE)/100</f>
        <v>0.0031</v>
      </c>
      <c r="I50" s="39">
        <f>VLOOKUP(A50,'视频播放优良率d-OA'!B:F,5,FALSE)</f>
        <v>0.9761</v>
      </c>
      <c r="K50" s="17" t="s">
        <v>42</v>
      </c>
      <c r="L50" s="40">
        <v>159944</v>
      </c>
      <c r="M50" s="35">
        <f>VLOOKUP($K50,本地SQM数据!$B:$L,3,FALSE)*1</f>
        <v>84701</v>
      </c>
      <c r="N50" s="35">
        <f>VLOOKUP($K50,本地SQM数据!$B:$L,5,FALSE)*1</f>
        <v>70193</v>
      </c>
      <c r="O50" s="36">
        <f t="shared" si="1"/>
        <v>0.438859850947832</v>
      </c>
    </row>
    <row r="51" ht="14" customHeight="1" spans="1:15">
      <c r="A51" s="17" t="s">
        <v>43</v>
      </c>
      <c r="B51" s="18">
        <f>VLOOKUP(A51,有线接入率!B:E,4,FALSE)/100</f>
        <v>0.9654</v>
      </c>
      <c r="C51" s="19">
        <f>VLOOKUP($A51,本地SQM数据!B:M,11,FALSE)*1</f>
        <v>13.354</v>
      </c>
      <c r="D51" s="18">
        <f>VLOOKUP($A51,本地SQM数据!B:N,12,FALSE)/100</f>
        <v>0.9973</v>
      </c>
      <c r="E51" s="18">
        <f>VLOOKUP($A51,本地SQM数据!B:M,10,FALSE)/100</f>
        <v>0.9957</v>
      </c>
      <c r="F51" s="22">
        <f>VLOOKUP($A51,本地SQM数据!B:N,13,FALSE)*1</f>
        <v>587.57</v>
      </c>
      <c r="G51" s="23">
        <f>VLOOKUP($A51,本地SQM数据!B:O,8,FALSE)/100</f>
        <v>0.000399</v>
      </c>
      <c r="H51" s="31">
        <f>VLOOKUP($A51,本地SQM数据!B:O,7,FALSE)/100</f>
        <v>0.0028</v>
      </c>
      <c r="I51" s="39">
        <f>VLOOKUP(A51,'视频播放优良率d-OA'!B:F,5,FALSE)</f>
        <v>0.9787</v>
      </c>
      <c r="K51" s="17" t="s">
        <v>43</v>
      </c>
      <c r="L51" s="40">
        <v>176298</v>
      </c>
      <c r="M51" s="35">
        <f>VLOOKUP($K51,本地SQM数据!$B:$L,3,FALSE)*1</f>
        <v>85496</v>
      </c>
      <c r="N51" s="35">
        <f>VLOOKUP($K51,本地SQM数据!$B:$L,5,FALSE)*1</f>
        <v>68972</v>
      </c>
      <c r="O51" s="36">
        <f t="shared" si="1"/>
        <v>0.391223950356782</v>
      </c>
    </row>
    <row r="52" ht="15" customHeight="1" spans="1:15">
      <c r="A52" s="17" t="s">
        <v>44</v>
      </c>
      <c r="B52" s="18">
        <f>VLOOKUP(A52,有线接入率!B:E,4,FALSE)/100</f>
        <v>0.9609</v>
      </c>
      <c r="C52" s="19">
        <f>VLOOKUP($A52,本地SQM数据!B:M,11,FALSE)*1</f>
        <v>17.7998</v>
      </c>
      <c r="D52" s="18">
        <f>VLOOKUP($A52,本地SQM数据!B:N,12,FALSE)/100</f>
        <v>0.9985</v>
      </c>
      <c r="E52" s="18">
        <f>VLOOKUP($A52,本地SQM数据!B:M,10,FALSE)/100</f>
        <v>0.9963</v>
      </c>
      <c r="F52" s="22">
        <f>VLOOKUP($A52,本地SQM数据!B:N,13,FALSE)*1</f>
        <v>587.09</v>
      </c>
      <c r="G52" s="33">
        <f>VLOOKUP($A52,本地SQM数据!B:O,8,FALSE)/100</f>
        <v>0.000492</v>
      </c>
      <c r="H52" s="31">
        <f>VLOOKUP($A52,本地SQM数据!B:O,7,FALSE)/100</f>
        <v>0.0034</v>
      </c>
      <c r="I52" s="39">
        <f>VLOOKUP(A52,'视频播放优良率d-OA'!B:F,5,FALSE)</f>
        <v>0.9778</v>
      </c>
      <c r="K52" s="17" t="s">
        <v>44</v>
      </c>
      <c r="L52" s="40">
        <v>140323</v>
      </c>
      <c r="M52" s="35">
        <f>VLOOKUP($K52,本地SQM数据!$B:$L,3,FALSE)*1</f>
        <v>72498</v>
      </c>
      <c r="N52" s="35">
        <f>VLOOKUP($K52,本地SQM数据!$B:$L,5,FALSE)*1</f>
        <v>56786</v>
      </c>
      <c r="O52" s="36">
        <f t="shared" si="1"/>
        <v>0.404680629690072</v>
      </c>
    </row>
    <row r="53" ht="15" customHeight="1" spans="1:15">
      <c r="A53" s="17" t="s">
        <v>45</v>
      </c>
      <c r="B53" s="18">
        <f>VLOOKUP(A53,有线接入率!B:E,4,FALSE)/100</f>
        <v>0.9726</v>
      </c>
      <c r="C53" s="19">
        <f>VLOOKUP($A53,本地SQM数据!B:M,11,FALSE)*1</f>
        <v>11.685</v>
      </c>
      <c r="D53" s="18">
        <f>VLOOKUP($A53,本地SQM数据!B:N,12,FALSE)/100</f>
        <v>0.9984</v>
      </c>
      <c r="E53" s="18">
        <f>VLOOKUP($A53,本地SQM数据!B:M,10,FALSE)/100</f>
        <v>0.9951</v>
      </c>
      <c r="F53" s="22">
        <f>VLOOKUP($A53,本地SQM数据!B:N,13,FALSE)*1</f>
        <v>572.77</v>
      </c>
      <c r="G53" s="23">
        <f>VLOOKUP($A53,本地SQM数据!B:O,8,FALSE)/100</f>
        <v>0.000549</v>
      </c>
      <c r="H53" s="31">
        <f>VLOOKUP($A53,本地SQM数据!B:O,7,FALSE)/100</f>
        <v>0.0039</v>
      </c>
      <c r="I53" s="39">
        <f>VLOOKUP(A53,'视频播放优良率d-OA'!B:F,5,FALSE)</f>
        <v>0.9739</v>
      </c>
      <c r="K53" s="17" t="s">
        <v>45</v>
      </c>
      <c r="L53" s="40">
        <v>87258</v>
      </c>
      <c r="M53" s="35">
        <f>VLOOKUP($K53,本地SQM数据!$B:$L,3,FALSE)*1</f>
        <v>44043</v>
      </c>
      <c r="N53" s="35">
        <f>VLOOKUP($K53,本地SQM数据!$B:$L,5,FALSE)*1</f>
        <v>33958</v>
      </c>
      <c r="O53" s="36">
        <f t="shared" si="1"/>
        <v>0.389167755392056</v>
      </c>
    </row>
    <row r="54" s="25" customFormat="1" ht="15" customHeight="1" spans="1:15">
      <c r="A54" s="17" t="s">
        <v>46</v>
      </c>
      <c r="B54" s="18">
        <f>VLOOKUP(A54,有线接入率!B:E,4,FALSE)/100</f>
        <v>0.9592</v>
      </c>
      <c r="C54" s="19">
        <f>VLOOKUP($A54,本地SQM数据!B:M,11,FALSE)*1</f>
        <v>12.8557</v>
      </c>
      <c r="D54" s="18">
        <f>VLOOKUP($A54,本地SQM数据!B:N,12,FALSE)/100</f>
        <v>0.9981</v>
      </c>
      <c r="E54" s="18">
        <f>VLOOKUP($A54,本地SQM数据!B:M,10,FALSE)/100</f>
        <v>0.9941</v>
      </c>
      <c r="F54" s="22">
        <f>VLOOKUP($A54,本地SQM数据!B:N,13,FALSE)*1</f>
        <v>596.43</v>
      </c>
      <c r="G54" s="23">
        <f>VLOOKUP($A54,本地SQM数据!B:O,8,FALSE)/100</f>
        <v>0.000623</v>
      </c>
      <c r="H54" s="31">
        <f>VLOOKUP($A54,本地SQM数据!B:O,7,FALSE)/100</f>
        <v>0.0045</v>
      </c>
      <c r="I54" s="39">
        <f>VLOOKUP(A54,'视频播放优良率d-OA'!B:F,5,FALSE)</f>
        <v>0.9731</v>
      </c>
      <c r="K54" s="17" t="s">
        <v>46</v>
      </c>
      <c r="L54" s="40">
        <v>3661853</v>
      </c>
      <c r="M54" s="35">
        <f>VLOOKUP($K54,本地SQM数据!$B:$L,3,FALSE)*1</f>
        <v>1809106</v>
      </c>
      <c r="N54" s="35">
        <f>VLOOKUP($K54,本地SQM数据!$B:$L,5,FALSE)*1</f>
        <v>1443670</v>
      </c>
      <c r="O54" s="36">
        <f t="shared" si="1"/>
        <v>0.394245754813205</v>
      </c>
    </row>
  </sheetData>
  <sortState ref="A40:I53">
    <sortCondition ref="A40:A53" customList="南宁 ,桂林 ,柳州 ,玉林,百色,河池,贵港 ,钦州,梧州,北海,崇左 ,来宾 ,贺州 ,防城港"/>
  </sortState>
  <conditionalFormatting sqref="I39">
    <cfRule type="cellIs" dxfId="0" priority="5" operator="lessThan">
      <formula>0.97</formula>
    </cfRule>
  </conditionalFormatting>
  <conditionalFormatting sqref="B51">
    <cfRule type="cellIs" dxfId="0" priority="8" operator="lessThan">
      <formula>0.92</formula>
    </cfRule>
    <cfRule type="cellIs" dxfId="1" priority="7" operator="between">
      <formula>0.92</formula>
      <formula>0.93</formula>
    </cfRule>
  </conditionalFormatting>
  <conditionalFormatting sqref="B2:B16">
    <cfRule type="cellIs" dxfId="0" priority="249" operator="lessThan">
      <formula>0.92</formula>
    </cfRule>
    <cfRule type="cellIs" dxfId="1" priority="248" operator="between">
      <formula>0.92</formula>
      <formula>0.93</formula>
    </cfRule>
  </conditionalFormatting>
  <conditionalFormatting sqref="B21:B35">
    <cfRule type="cellIs" dxfId="1" priority="235" operator="between">
      <formula>0.92</formula>
      <formula>0.93</formula>
    </cfRule>
    <cfRule type="cellIs" dxfId="0" priority="236" operator="lessThan">
      <formula>0.92</formula>
    </cfRule>
  </conditionalFormatting>
  <conditionalFormatting sqref="B39:B54">
    <cfRule type="cellIs" dxfId="1" priority="6" operator="lessThan">
      <formula>0.96</formula>
    </cfRule>
  </conditionalFormatting>
  <conditionalFormatting sqref="C2:C16">
    <cfRule type="cellIs" dxfId="1" priority="259" operator="between">
      <formula>200</formula>
      <formula>500</formula>
    </cfRule>
    <cfRule type="cellIs" dxfId="0" priority="260" operator="greaterThan">
      <formula>500</formula>
    </cfRule>
  </conditionalFormatting>
  <conditionalFormatting sqref="C21:C35">
    <cfRule type="cellIs" dxfId="1" priority="246" operator="between">
      <formula>200</formula>
      <formula>500</formula>
    </cfRule>
    <cfRule type="cellIs" dxfId="0" priority="247" operator="greaterThan">
      <formula>500</formula>
    </cfRule>
  </conditionalFormatting>
  <conditionalFormatting sqref="C40:C54">
    <cfRule type="cellIs" dxfId="1" priority="20" operator="between">
      <formula>200</formula>
      <formula>500</formula>
    </cfRule>
    <cfRule type="cellIs" dxfId="0" priority="21" operator="greaterThan">
      <formula>500</formula>
    </cfRule>
  </conditionalFormatting>
  <conditionalFormatting sqref="D2:D16">
    <cfRule type="cellIs" dxfId="1" priority="257" operator="between">
      <formula>0.97</formula>
      <formula>0.99</formula>
    </cfRule>
    <cfRule type="cellIs" dxfId="0" priority="258" operator="lessThan">
      <formula>0.97</formula>
    </cfRule>
  </conditionalFormatting>
  <conditionalFormatting sqref="D21:D35">
    <cfRule type="cellIs" dxfId="1" priority="244" operator="between">
      <formula>0.97</formula>
      <formula>0.99</formula>
    </cfRule>
    <cfRule type="cellIs" dxfId="0" priority="245" operator="lessThan">
      <formula>0.97</formula>
    </cfRule>
  </conditionalFormatting>
  <conditionalFormatting sqref="D40:D54">
    <cfRule type="cellIs" dxfId="1" priority="18" operator="between">
      <formula>0.97</formula>
      <formula>0.99</formula>
    </cfRule>
    <cfRule type="cellIs" dxfId="0" priority="19" operator="lessThan">
      <formula>0.97</formula>
    </cfRule>
  </conditionalFormatting>
  <conditionalFormatting sqref="E2:E16">
    <cfRule type="cellIs" dxfId="1" priority="255" operator="between">
      <formula>0.99</formula>
      <formula>0.995</formula>
    </cfRule>
    <cfRule type="cellIs" dxfId="0" priority="256" operator="lessThan">
      <formula>0.99</formula>
    </cfRule>
  </conditionalFormatting>
  <conditionalFormatting sqref="E21:E35">
    <cfRule type="cellIs" dxfId="1" priority="242" operator="between">
      <formula>0.99</formula>
      <formula>0.995</formula>
    </cfRule>
    <cfRule type="cellIs" dxfId="0" priority="243" operator="lessThan">
      <formula>0.99</formula>
    </cfRule>
  </conditionalFormatting>
  <conditionalFormatting sqref="E40:E54">
    <cfRule type="cellIs" dxfId="1" priority="16" operator="between">
      <formula>0.99</formula>
      <formula>0.995</formula>
    </cfRule>
    <cfRule type="cellIs" dxfId="0" priority="17" operator="lessThan">
      <formula>0.99</formula>
    </cfRule>
  </conditionalFormatting>
  <conditionalFormatting sqref="F2:F16">
    <cfRule type="cellIs" dxfId="1" priority="253" operator="between">
      <formula>500</formula>
      <formula>2000</formula>
    </cfRule>
    <cfRule type="cellIs" dxfId="0" priority="254" operator="greaterThan">
      <formula>2000</formula>
    </cfRule>
  </conditionalFormatting>
  <conditionalFormatting sqref="F21:F35">
    <cfRule type="cellIs" dxfId="1" priority="240" operator="between">
      <formula>500</formula>
      <formula>2000</formula>
    </cfRule>
    <cfRule type="cellIs" dxfId="0" priority="241" operator="greaterThan">
      <formula>2000</formula>
    </cfRule>
  </conditionalFormatting>
  <conditionalFormatting sqref="F40:F54">
    <cfRule type="cellIs" dxfId="1" priority="14" operator="between">
      <formula>500</formula>
      <formula>2000</formula>
    </cfRule>
    <cfRule type="cellIs" dxfId="0" priority="15" operator="greaterThan">
      <formula>2000</formula>
    </cfRule>
  </conditionalFormatting>
  <conditionalFormatting sqref="G2:G16">
    <cfRule type="cellIs" dxfId="1" priority="250" operator="between">
      <formula>0.0005</formula>
      <formula>0.0007</formula>
    </cfRule>
    <cfRule type="cellIs" dxfId="0" priority="251" operator="greaterThan">
      <formula>0.0007</formula>
    </cfRule>
  </conditionalFormatting>
  <conditionalFormatting sqref="G21:G35">
    <cfRule type="cellIs" dxfId="1" priority="237" operator="between">
      <formula>0.0005</formula>
      <formula>0.0007</formula>
    </cfRule>
    <cfRule type="cellIs" dxfId="0" priority="238" operator="greaterThan">
      <formula>0.0007</formula>
    </cfRule>
  </conditionalFormatting>
  <conditionalFormatting sqref="G40:G54">
    <cfRule type="cellIs" dxfId="1" priority="11" operator="between">
      <formula>0.0005</formula>
      <formula>0.0007</formula>
    </cfRule>
    <cfRule type="cellIs" dxfId="0" priority="12" operator="greaterThan">
      <formula>0.0007</formula>
    </cfRule>
  </conditionalFormatting>
  <conditionalFormatting sqref="H2:H16">
    <cfRule type="cellIs" dxfId="0" priority="252" operator="greaterThan">
      <formula>0.01</formula>
    </cfRule>
  </conditionalFormatting>
  <conditionalFormatting sqref="H21:H35">
    <cfRule type="cellIs" dxfId="0" priority="239" operator="greaterThan">
      <formula>0.01</formula>
    </cfRule>
  </conditionalFormatting>
  <conditionalFormatting sqref="H40:H54">
    <cfRule type="cellIs" dxfId="2" priority="2" operator="greaterThan">
      <formula>0.01</formula>
    </cfRule>
    <cfRule type="cellIs" dxfId="0" priority="1" operator="greaterThan">
      <formula>0.0099</formula>
    </cfRule>
  </conditionalFormatting>
  <conditionalFormatting sqref="I40:I54">
    <cfRule type="cellIs" dxfId="0" priority="3" operator="lessThan">
      <formula>0.97</formula>
    </cfRule>
  </conditionalFormatting>
  <conditionalFormatting sqref="B40:B50 B52:B54">
    <cfRule type="cellIs" dxfId="1" priority="9" operator="between">
      <formula>0.92</formula>
      <formula>0.93</formula>
    </cfRule>
    <cfRule type="cellIs" dxfId="0" priority="10" operator="lessThan">
      <formula>0.92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opLeftCell="A16" workbookViewId="0">
      <selection activeCell="H46" sqref="H46"/>
    </sheetView>
  </sheetViews>
  <sheetFormatPr defaultColWidth="9" defaultRowHeight="13.5"/>
  <cols>
    <col min="1" max="1" width="20.6333333333333" customWidth="1"/>
    <col min="2" max="2" width="7.5" customWidth="1"/>
    <col min="3" max="3" width="5" customWidth="1"/>
    <col min="4" max="4" width="6.13333333333333" customWidth="1"/>
    <col min="5" max="5" width="5.88333333333333" customWidth="1"/>
    <col min="6" max="6" width="7.88333333333333" customWidth="1"/>
    <col min="7" max="10" width="12.5" customWidth="1"/>
    <col min="11" max="11" width="14.1333333333333" customWidth="1"/>
    <col min="12" max="12" width="11.5" customWidth="1"/>
    <col min="13" max="18" width="18.7583333333333" customWidth="1"/>
  </cols>
  <sheetData>
    <row r="1" spans="1:18">
      <c r="A1" t="s">
        <v>47</v>
      </c>
      <c r="C1" t="s">
        <v>48</v>
      </c>
      <c r="D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</row>
    <row r="2" spans="1:18">
      <c r="A2" t="s">
        <v>63</v>
      </c>
      <c r="B2" t="s">
        <v>64</v>
      </c>
      <c r="C2" t="s">
        <v>65</v>
      </c>
      <c r="D2" t="s">
        <v>66</v>
      </c>
      <c r="F2" t="s">
        <v>66</v>
      </c>
      <c r="G2" t="s">
        <v>67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69</v>
      </c>
      <c r="O2" t="s">
        <v>70</v>
      </c>
      <c r="P2" t="s">
        <v>71</v>
      </c>
      <c r="Q2" t="s">
        <v>72</v>
      </c>
      <c r="R2" t="s">
        <v>73</v>
      </c>
    </row>
    <row r="3" spans="1:18">
      <c r="A3" t="s">
        <v>63</v>
      </c>
      <c r="B3" t="s">
        <v>65</v>
      </c>
      <c r="C3" t="s">
        <v>65</v>
      </c>
      <c r="D3" t="s">
        <v>66</v>
      </c>
      <c r="F3" t="s">
        <v>66</v>
      </c>
      <c r="G3" t="s">
        <v>67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M3" t="s">
        <v>67</v>
      </c>
      <c r="N3" t="s">
        <v>68</v>
      </c>
      <c r="O3" t="s">
        <v>79</v>
      </c>
      <c r="P3" t="s">
        <v>68</v>
      </c>
      <c r="Q3" t="s">
        <v>67</v>
      </c>
      <c r="R3" t="s">
        <v>68</v>
      </c>
    </row>
    <row r="4" spans="1:18">
      <c r="A4" t="s">
        <v>63</v>
      </c>
      <c r="B4" t="s">
        <v>17</v>
      </c>
      <c r="C4" t="s">
        <v>65</v>
      </c>
      <c r="D4" t="s">
        <v>66</v>
      </c>
      <c r="F4" t="s">
        <v>66</v>
      </c>
      <c r="G4" t="s">
        <v>67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  <c r="Q4" t="s">
        <v>89</v>
      </c>
      <c r="R4" t="s">
        <v>90</v>
      </c>
    </row>
    <row r="5" spans="1:18">
      <c r="A5" t="s">
        <v>63</v>
      </c>
      <c r="B5" t="s">
        <v>24</v>
      </c>
      <c r="C5" t="s">
        <v>65</v>
      </c>
      <c r="D5" t="s">
        <v>66</v>
      </c>
      <c r="F5" t="s">
        <v>66</v>
      </c>
      <c r="G5" t="s">
        <v>67</v>
      </c>
      <c r="H5" t="s">
        <v>91</v>
      </c>
      <c r="I5" t="s">
        <v>92</v>
      </c>
      <c r="J5" t="s">
        <v>93</v>
      </c>
      <c r="K5" t="s">
        <v>94</v>
      </c>
      <c r="L5" t="s">
        <v>95</v>
      </c>
      <c r="M5" t="s">
        <v>96</v>
      </c>
      <c r="N5" t="s">
        <v>97</v>
      </c>
      <c r="O5" t="s">
        <v>98</v>
      </c>
      <c r="P5" t="s">
        <v>99</v>
      </c>
      <c r="Q5" t="s">
        <v>100</v>
      </c>
      <c r="R5" t="s">
        <v>101</v>
      </c>
    </row>
    <row r="6" spans="1:18">
      <c r="A6" t="s">
        <v>63</v>
      </c>
      <c r="B6" t="s">
        <v>15</v>
      </c>
      <c r="C6" t="s">
        <v>65</v>
      </c>
      <c r="D6" t="s">
        <v>66</v>
      </c>
      <c r="F6" t="s">
        <v>66</v>
      </c>
      <c r="G6" t="s">
        <v>67</v>
      </c>
      <c r="H6" t="s">
        <v>102</v>
      </c>
      <c r="I6" t="s">
        <v>103</v>
      </c>
      <c r="J6" t="s">
        <v>104</v>
      </c>
      <c r="K6" t="s">
        <v>105</v>
      </c>
      <c r="L6" t="s">
        <v>106</v>
      </c>
      <c r="M6" t="s">
        <v>107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</row>
    <row r="7" spans="1:18">
      <c r="A7" t="s">
        <v>63</v>
      </c>
      <c r="B7" t="s">
        <v>12</v>
      </c>
      <c r="C7" t="s">
        <v>65</v>
      </c>
      <c r="D7" t="s">
        <v>66</v>
      </c>
      <c r="F7" t="s">
        <v>66</v>
      </c>
      <c r="G7" t="s">
        <v>67</v>
      </c>
      <c r="H7" t="s">
        <v>113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 t="s">
        <v>119</v>
      </c>
      <c r="O7" t="s">
        <v>120</v>
      </c>
      <c r="P7" t="s">
        <v>121</v>
      </c>
      <c r="Q7" t="s">
        <v>122</v>
      </c>
      <c r="R7" t="s">
        <v>123</v>
      </c>
    </row>
    <row r="8" spans="1:18">
      <c r="A8" t="s">
        <v>63</v>
      </c>
      <c r="B8" t="s">
        <v>14</v>
      </c>
      <c r="C8" t="s">
        <v>65</v>
      </c>
      <c r="D8" t="s">
        <v>66</v>
      </c>
      <c r="F8" t="s">
        <v>66</v>
      </c>
      <c r="G8" t="s">
        <v>67</v>
      </c>
      <c r="H8" t="s">
        <v>124</v>
      </c>
      <c r="I8" t="s">
        <v>125</v>
      </c>
      <c r="J8" t="s">
        <v>126</v>
      </c>
      <c r="K8" t="s">
        <v>127</v>
      </c>
      <c r="L8" t="s">
        <v>128</v>
      </c>
      <c r="M8" t="s">
        <v>129</v>
      </c>
      <c r="N8" t="s">
        <v>130</v>
      </c>
      <c r="O8" t="s">
        <v>131</v>
      </c>
      <c r="P8" t="s">
        <v>132</v>
      </c>
      <c r="Q8" t="s">
        <v>133</v>
      </c>
      <c r="R8" t="s">
        <v>134</v>
      </c>
    </row>
    <row r="9" spans="1:18">
      <c r="A9" t="s">
        <v>63</v>
      </c>
      <c r="B9" t="s">
        <v>21</v>
      </c>
      <c r="C9" t="s">
        <v>65</v>
      </c>
      <c r="D9" t="s">
        <v>66</v>
      </c>
      <c r="F9" t="s">
        <v>66</v>
      </c>
      <c r="G9" t="s">
        <v>67</v>
      </c>
      <c r="H9" t="s">
        <v>135</v>
      </c>
      <c r="I9" t="s">
        <v>136</v>
      </c>
      <c r="J9" t="s">
        <v>137</v>
      </c>
      <c r="K9" t="s">
        <v>138</v>
      </c>
      <c r="L9" t="s">
        <v>139</v>
      </c>
      <c r="M9" t="s">
        <v>140</v>
      </c>
      <c r="N9" t="s">
        <v>141</v>
      </c>
      <c r="O9" t="s">
        <v>142</v>
      </c>
      <c r="P9" t="s">
        <v>143</v>
      </c>
      <c r="Q9" t="s">
        <v>144</v>
      </c>
      <c r="R9" t="s">
        <v>145</v>
      </c>
    </row>
    <row r="10" spans="1:18">
      <c r="A10" t="s">
        <v>63</v>
      </c>
      <c r="B10" t="s">
        <v>16</v>
      </c>
      <c r="C10" t="s">
        <v>65</v>
      </c>
      <c r="D10" t="s">
        <v>66</v>
      </c>
      <c r="F10" t="s">
        <v>66</v>
      </c>
      <c r="G10" t="s">
        <v>67</v>
      </c>
      <c r="H10" t="s">
        <v>146</v>
      </c>
      <c r="I10" t="s">
        <v>147</v>
      </c>
      <c r="J10" t="s">
        <v>148</v>
      </c>
      <c r="K10" t="s">
        <v>149</v>
      </c>
      <c r="L10" t="s">
        <v>150</v>
      </c>
      <c r="M10" t="s">
        <v>151</v>
      </c>
      <c r="N10" t="s">
        <v>152</v>
      </c>
      <c r="O10" t="s">
        <v>153</v>
      </c>
      <c r="P10" t="s">
        <v>154</v>
      </c>
      <c r="Q10" t="s">
        <v>155</v>
      </c>
      <c r="R10" t="s">
        <v>156</v>
      </c>
    </row>
    <row r="11" spans="1:18">
      <c r="A11" t="s">
        <v>63</v>
      </c>
      <c r="B11" t="s">
        <v>20</v>
      </c>
      <c r="C11" t="s">
        <v>65</v>
      </c>
      <c r="D11" t="s">
        <v>66</v>
      </c>
      <c r="F11" t="s">
        <v>66</v>
      </c>
      <c r="G11" t="s">
        <v>67</v>
      </c>
      <c r="H11" t="s">
        <v>157</v>
      </c>
      <c r="I11" t="s">
        <v>158</v>
      </c>
      <c r="J11" t="s">
        <v>159</v>
      </c>
      <c r="K11" t="s">
        <v>160</v>
      </c>
      <c r="L11" t="s">
        <v>161</v>
      </c>
      <c r="M11" t="s">
        <v>162</v>
      </c>
      <c r="N11" t="s">
        <v>163</v>
      </c>
      <c r="O11" t="s">
        <v>164</v>
      </c>
      <c r="P11" t="s">
        <v>165</v>
      </c>
      <c r="Q11" t="s">
        <v>166</v>
      </c>
      <c r="R11" t="s">
        <v>167</v>
      </c>
    </row>
    <row r="12" spans="1:18">
      <c r="A12" t="s">
        <v>63</v>
      </c>
      <c r="B12" t="s">
        <v>23</v>
      </c>
      <c r="C12" t="s">
        <v>65</v>
      </c>
      <c r="D12" t="s">
        <v>66</v>
      </c>
      <c r="F12" t="s">
        <v>66</v>
      </c>
      <c r="G12" t="s">
        <v>67</v>
      </c>
      <c r="H12" t="s">
        <v>168</v>
      </c>
      <c r="I12" t="s">
        <v>169</v>
      </c>
      <c r="J12" t="s">
        <v>170</v>
      </c>
      <c r="K12" t="s">
        <v>171</v>
      </c>
      <c r="L12" t="s">
        <v>172</v>
      </c>
      <c r="M12" t="s">
        <v>173</v>
      </c>
      <c r="N12" t="s">
        <v>174</v>
      </c>
      <c r="O12" t="s">
        <v>175</v>
      </c>
      <c r="P12" t="s">
        <v>176</v>
      </c>
      <c r="Q12" t="s">
        <v>177</v>
      </c>
      <c r="R12" t="s">
        <v>178</v>
      </c>
    </row>
    <row r="13" spans="1:18">
      <c r="A13" t="s">
        <v>63</v>
      </c>
      <c r="B13" t="s">
        <v>25</v>
      </c>
      <c r="C13" t="s">
        <v>65</v>
      </c>
      <c r="D13" t="s">
        <v>66</v>
      </c>
      <c r="F13" t="s">
        <v>66</v>
      </c>
      <c r="G13" t="s">
        <v>67</v>
      </c>
      <c r="H13" t="s">
        <v>179</v>
      </c>
      <c r="I13" t="s">
        <v>180</v>
      </c>
      <c r="J13" t="s">
        <v>181</v>
      </c>
      <c r="K13" t="s">
        <v>182</v>
      </c>
      <c r="L13" t="s">
        <v>183</v>
      </c>
      <c r="M13" t="s">
        <v>184</v>
      </c>
      <c r="N13" t="s">
        <v>185</v>
      </c>
      <c r="O13" t="s">
        <v>186</v>
      </c>
      <c r="P13" t="s">
        <v>187</v>
      </c>
      <c r="Q13" t="s">
        <v>188</v>
      </c>
      <c r="R13" t="s">
        <v>189</v>
      </c>
    </row>
    <row r="14" spans="1:18">
      <c r="A14" t="s">
        <v>63</v>
      </c>
      <c r="B14" t="s">
        <v>19</v>
      </c>
      <c r="C14" t="s">
        <v>65</v>
      </c>
      <c r="D14" t="s">
        <v>66</v>
      </c>
      <c r="F14" t="s">
        <v>66</v>
      </c>
      <c r="G14" t="s">
        <v>67</v>
      </c>
      <c r="H14" t="s">
        <v>190</v>
      </c>
      <c r="I14" t="s">
        <v>191</v>
      </c>
      <c r="J14" t="s">
        <v>192</v>
      </c>
      <c r="K14" t="s">
        <v>193</v>
      </c>
      <c r="L14" t="s">
        <v>194</v>
      </c>
      <c r="M14" t="s">
        <v>195</v>
      </c>
      <c r="N14" t="s">
        <v>196</v>
      </c>
      <c r="O14" t="s">
        <v>197</v>
      </c>
      <c r="P14" t="s">
        <v>198</v>
      </c>
      <c r="Q14" t="s">
        <v>199</v>
      </c>
      <c r="R14" t="s">
        <v>200</v>
      </c>
    </row>
    <row r="15" spans="1:18">
      <c r="A15" t="s">
        <v>63</v>
      </c>
      <c r="B15" t="s">
        <v>13</v>
      </c>
      <c r="C15" t="s">
        <v>65</v>
      </c>
      <c r="D15" t="s">
        <v>66</v>
      </c>
      <c r="F15" t="s">
        <v>66</v>
      </c>
      <c r="G15" t="s">
        <v>67</v>
      </c>
      <c r="H15" t="s">
        <v>201</v>
      </c>
      <c r="I15" t="s">
        <v>202</v>
      </c>
      <c r="J15" t="s">
        <v>203</v>
      </c>
      <c r="K15" t="s">
        <v>204</v>
      </c>
      <c r="L15" t="s">
        <v>205</v>
      </c>
      <c r="M15" t="s">
        <v>206</v>
      </c>
      <c r="N15" t="s">
        <v>207</v>
      </c>
      <c r="O15" t="s">
        <v>208</v>
      </c>
      <c r="P15" t="s">
        <v>209</v>
      </c>
      <c r="Q15" t="s">
        <v>210</v>
      </c>
      <c r="R15" t="s">
        <v>211</v>
      </c>
    </row>
    <row r="16" spans="1:18">
      <c r="A16" t="s">
        <v>63</v>
      </c>
      <c r="B16" t="s">
        <v>22</v>
      </c>
      <c r="C16" t="s">
        <v>65</v>
      </c>
      <c r="D16" t="s">
        <v>66</v>
      </c>
      <c r="F16" t="s">
        <v>66</v>
      </c>
      <c r="G16" t="s">
        <v>67</v>
      </c>
      <c r="H16" t="s">
        <v>212</v>
      </c>
      <c r="I16" t="s">
        <v>213</v>
      </c>
      <c r="J16" t="s">
        <v>214</v>
      </c>
      <c r="K16" t="s">
        <v>215</v>
      </c>
      <c r="L16" t="s">
        <v>216</v>
      </c>
      <c r="M16" t="s">
        <v>217</v>
      </c>
      <c r="N16" t="s">
        <v>218</v>
      </c>
      <c r="O16" t="s">
        <v>219</v>
      </c>
      <c r="P16" t="s">
        <v>220</v>
      </c>
      <c r="Q16" t="s">
        <v>221</v>
      </c>
      <c r="R16" t="s">
        <v>222</v>
      </c>
    </row>
    <row r="17" spans="1:18">
      <c r="A17" t="s">
        <v>63</v>
      </c>
      <c r="B17" t="s">
        <v>18</v>
      </c>
      <c r="C17" t="s">
        <v>65</v>
      </c>
      <c r="D17" t="s">
        <v>66</v>
      </c>
      <c r="F17" t="s">
        <v>66</v>
      </c>
      <c r="G17" t="s">
        <v>67</v>
      </c>
      <c r="H17" t="s">
        <v>223</v>
      </c>
      <c r="I17" t="s">
        <v>224</v>
      </c>
      <c r="J17" t="s">
        <v>225</v>
      </c>
      <c r="K17" t="s">
        <v>226</v>
      </c>
      <c r="L17" t="s">
        <v>227</v>
      </c>
      <c r="M17" t="s">
        <v>228</v>
      </c>
      <c r="N17" t="s">
        <v>229</v>
      </c>
      <c r="O17" t="s">
        <v>230</v>
      </c>
      <c r="P17" t="s">
        <v>231</v>
      </c>
      <c r="Q17" t="s">
        <v>232</v>
      </c>
      <c r="R17" t="s">
        <v>233</v>
      </c>
    </row>
    <row r="18" spans="1:18">
      <c r="A18" t="s">
        <v>63</v>
      </c>
      <c r="B18" t="s">
        <v>26</v>
      </c>
      <c r="C18" t="s">
        <v>65</v>
      </c>
      <c r="D18" t="s">
        <v>66</v>
      </c>
      <c r="F18" t="s">
        <v>66</v>
      </c>
      <c r="G18" t="s">
        <v>67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 t="s">
        <v>240</v>
      </c>
      <c r="O18" t="s">
        <v>241</v>
      </c>
      <c r="P18" t="s">
        <v>242</v>
      </c>
      <c r="Q18" t="s">
        <v>243</v>
      </c>
      <c r="R18" t="s">
        <v>244</v>
      </c>
    </row>
    <row r="22" spans="3:12">
      <c r="C22" t="s">
        <v>53</v>
      </c>
      <c r="D22" t="s">
        <v>55</v>
      </c>
      <c r="E22" s="15" t="s">
        <v>0</v>
      </c>
      <c r="F22" s="15" t="s">
        <v>1</v>
      </c>
      <c r="G22" s="15" t="s">
        <v>2</v>
      </c>
      <c r="H22" s="15" t="s">
        <v>3</v>
      </c>
      <c r="I22" s="15" t="s">
        <v>4</v>
      </c>
      <c r="J22" s="15" t="s">
        <v>5</v>
      </c>
      <c r="K22" s="15" t="s">
        <v>6</v>
      </c>
      <c r="L22" s="15" t="s">
        <v>7</v>
      </c>
    </row>
    <row r="23" spans="1:12">
      <c r="A23" s="16" t="s">
        <v>12</v>
      </c>
      <c r="B23" s="16" t="s">
        <v>12</v>
      </c>
      <c r="C23" t="str">
        <f>VLOOKUP($A23,$B$1:$R$17,7,FALSE)</f>
        <v>365541</v>
      </c>
      <c r="D23" t="str">
        <f>VLOOKUP($A23,$B$1:$R$17,9,FALSE)</f>
        <v>29499</v>
      </c>
      <c r="E23" s="17" t="s">
        <v>12</v>
      </c>
      <c r="F23" s="18">
        <f>VLOOKUP($A23,$B$1:$R$17,12,FALSE)/100</f>
        <v>0.8687336206</v>
      </c>
      <c r="G23" s="19">
        <f>VLOOKUP($A23,$B$1:$R$17,14,FALSE)*1</f>
        <v>12.11</v>
      </c>
      <c r="H23" s="18">
        <f>VLOOKUP($A23,$B$1:$R$17,15,FALSE)/100</f>
        <v>0.9990154879</v>
      </c>
      <c r="I23" s="18">
        <f>VLOOKUP($A23,$B$1:$R$17,13,FALSE)/100</f>
        <v>0.9907145353</v>
      </c>
      <c r="J23" s="22">
        <f>VLOOKUP($A23,$B$1:$R$17,16,FALSE)*1</f>
        <v>425.1141253</v>
      </c>
      <c r="K23" s="23">
        <f>VLOOKUP($A23,$B$1:$R$17,17,FALSE)/100</f>
        <v>0.0002615989927</v>
      </c>
      <c r="L23" s="18">
        <f>VLOOKUP($A23,$B$1:$R$17,11,FALSE)/100</f>
        <v>0.1769405639</v>
      </c>
    </row>
    <row r="24" spans="1:12">
      <c r="A24" s="16" t="s">
        <v>13</v>
      </c>
      <c r="B24" s="20" t="s">
        <v>13</v>
      </c>
      <c r="C24" t="str">
        <f t="shared" ref="C24:C36" si="0">VLOOKUP($A24,$B$1:$R$17,7,FALSE)</f>
        <v>261188</v>
      </c>
      <c r="D24" t="str">
        <f t="shared" ref="D24:D36" si="1">VLOOKUP($A24,$B$1:$R$17,9,FALSE)</f>
        <v>16664</v>
      </c>
      <c r="E24" s="17" t="s">
        <v>13</v>
      </c>
      <c r="F24" s="18">
        <f t="shared" ref="F24:F36" si="2">VLOOKUP($A24,$B$1:$R$17,12,FALSE)/100</f>
        <v>0.8887738287</v>
      </c>
      <c r="G24" s="19">
        <f t="shared" ref="G24:G36" si="3">VLOOKUP($A24,$B$1:$R$17,14,FALSE)*1</f>
        <v>13.16</v>
      </c>
      <c r="H24" s="18">
        <f t="shared" ref="H24:H36" si="4">VLOOKUP($A24,$B$1:$R$17,15,FALSE)/100</f>
        <v>0.999321718</v>
      </c>
      <c r="I24" s="18">
        <f t="shared" ref="I24:I36" si="5">VLOOKUP($A24,$B$1:$R$17,13,FALSE)/100</f>
        <v>0.9920456817</v>
      </c>
      <c r="J24" s="22">
        <f t="shared" ref="J24:J36" si="6">VLOOKUP($A24,$B$1:$R$17,16,FALSE)*1</f>
        <v>517.8323573</v>
      </c>
      <c r="K24" s="23">
        <f t="shared" ref="K24:K36" si="7">VLOOKUP($A24,$B$1:$R$17,17,FALSE)/100</f>
        <v>0.0003542971825</v>
      </c>
      <c r="L24" s="18">
        <f t="shared" ref="L24:L36" si="8">VLOOKUP($A24,$B$1:$R$17,11,FALSE)/100</f>
        <v>0.140193835</v>
      </c>
    </row>
    <row r="25" spans="1:12">
      <c r="A25" s="16" t="s">
        <v>14</v>
      </c>
      <c r="B25" s="20" t="s">
        <v>14</v>
      </c>
      <c r="C25" t="str">
        <f t="shared" si="0"/>
        <v>242653</v>
      </c>
      <c r="D25" t="str">
        <f t="shared" si="1"/>
        <v>11838</v>
      </c>
      <c r="E25" s="17" t="s">
        <v>14</v>
      </c>
      <c r="F25" s="18">
        <f t="shared" si="2"/>
        <v>0.8392944497</v>
      </c>
      <c r="G25" s="19">
        <f t="shared" si="3"/>
        <v>12.45</v>
      </c>
      <c r="H25" s="18">
        <f t="shared" si="4"/>
        <v>0.9991197624</v>
      </c>
      <c r="I25" s="18">
        <f t="shared" si="5"/>
        <v>0.9920336546</v>
      </c>
      <c r="J25" s="22">
        <f t="shared" si="6"/>
        <v>510.4598834</v>
      </c>
      <c r="K25" s="23">
        <f t="shared" si="7"/>
        <v>0.0002654533421</v>
      </c>
      <c r="L25" s="18">
        <f t="shared" si="8"/>
        <v>0.1081026784</v>
      </c>
    </row>
    <row r="26" spans="1:12">
      <c r="A26" s="16" t="s">
        <v>15</v>
      </c>
      <c r="B26" s="20" t="s">
        <v>15</v>
      </c>
      <c r="C26" t="str">
        <f t="shared" si="0"/>
        <v>202023</v>
      </c>
      <c r="D26" t="str">
        <f t="shared" si="1"/>
        <v>15570</v>
      </c>
      <c r="E26" s="17" t="s">
        <v>15</v>
      </c>
      <c r="F26" s="18">
        <f t="shared" si="2"/>
        <v>0.886471011</v>
      </c>
      <c r="G26" s="19">
        <f t="shared" si="3"/>
        <v>14.93</v>
      </c>
      <c r="H26" s="18">
        <f t="shared" si="4"/>
        <v>0.9989258642</v>
      </c>
      <c r="I26" s="18">
        <f t="shared" si="5"/>
        <v>0.9907915825</v>
      </c>
      <c r="J26" s="22">
        <f t="shared" si="6"/>
        <v>502.7391025</v>
      </c>
      <c r="K26" s="23">
        <f t="shared" si="7"/>
        <v>0.0004512814028</v>
      </c>
      <c r="L26" s="18">
        <f t="shared" si="8"/>
        <v>0.174250733</v>
      </c>
    </row>
    <row r="27" spans="1:12">
      <c r="A27" s="16" t="s">
        <v>16</v>
      </c>
      <c r="B27" s="20" t="s">
        <v>16</v>
      </c>
      <c r="C27" t="str">
        <f t="shared" si="0"/>
        <v>162775</v>
      </c>
      <c r="D27" t="str">
        <f t="shared" si="1"/>
        <v>8976</v>
      </c>
      <c r="E27" s="17" t="s">
        <v>16</v>
      </c>
      <c r="F27" s="18">
        <f t="shared" si="2"/>
        <v>0.9264679213</v>
      </c>
      <c r="G27" s="19">
        <f t="shared" si="3"/>
        <v>12.99</v>
      </c>
      <c r="H27" s="18">
        <f t="shared" si="4"/>
        <v>0.9989220697</v>
      </c>
      <c r="I27" s="18">
        <f t="shared" si="5"/>
        <v>0.9925920723</v>
      </c>
      <c r="J27" s="22">
        <f t="shared" si="6"/>
        <v>513.1525685</v>
      </c>
      <c r="K27" s="23">
        <f t="shared" si="7"/>
        <v>0.0003702410161</v>
      </c>
      <c r="L27" s="18">
        <f t="shared" si="8"/>
        <v>0.1219283589</v>
      </c>
    </row>
    <row r="28" spans="1:12">
      <c r="A28" s="16" t="s">
        <v>17</v>
      </c>
      <c r="B28" s="20" t="s">
        <v>17</v>
      </c>
      <c r="C28" t="str">
        <f t="shared" si="0"/>
        <v>180774</v>
      </c>
      <c r="D28" t="str">
        <f t="shared" si="1"/>
        <v>17418</v>
      </c>
      <c r="E28" s="17" t="s">
        <v>17</v>
      </c>
      <c r="F28" s="18">
        <f t="shared" si="2"/>
        <v>0.9149532844</v>
      </c>
      <c r="G28" s="19">
        <f t="shared" si="3"/>
        <v>10.27</v>
      </c>
      <c r="H28" s="18">
        <f t="shared" si="4"/>
        <v>0.9991504094</v>
      </c>
      <c r="I28" s="18">
        <f t="shared" si="5"/>
        <v>0.9899216468</v>
      </c>
      <c r="J28" s="22">
        <f t="shared" si="6"/>
        <v>556.5476718</v>
      </c>
      <c r="K28" s="23">
        <f t="shared" si="7"/>
        <v>0.0003428054178</v>
      </c>
      <c r="L28" s="18">
        <f t="shared" si="8"/>
        <v>0.2185555109</v>
      </c>
    </row>
    <row r="29" spans="1:12">
      <c r="A29" s="16" t="s">
        <v>18</v>
      </c>
      <c r="B29" s="20" t="s">
        <v>18</v>
      </c>
      <c r="C29" t="str">
        <f t="shared" si="0"/>
        <v>150793</v>
      </c>
      <c r="D29" t="str">
        <f t="shared" si="1"/>
        <v>10007</v>
      </c>
      <c r="E29" s="17" t="s">
        <v>18</v>
      </c>
      <c r="F29" s="18">
        <f t="shared" si="2"/>
        <v>0.9083998314</v>
      </c>
      <c r="G29" s="19">
        <f t="shared" si="3"/>
        <v>11.01</v>
      </c>
      <c r="H29" s="18">
        <f t="shared" si="4"/>
        <v>0.9989229499</v>
      </c>
      <c r="I29" s="18">
        <f t="shared" si="5"/>
        <v>0.990645806</v>
      </c>
      <c r="J29" s="22">
        <f t="shared" si="6"/>
        <v>512.2036848</v>
      </c>
      <c r="K29" s="23">
        <f t="shared" si="7"/>
        <v>0.0003001086306</v>
      </c>
      <c r="L29" s="18">
        <f t="shared" si="8"/>
        <v>0.1441515413</v>
      </c>
    </row>
    <row r="30" spans="1:12">
      <c r="A30" s="16" t="s">
        <v>19</v>
      </c>
      <c r="B30" s="20" t="s">
        <v>19</v>
      </c>
      <c r="C30" t="str">
        <f t="shared" si="0"/>
        <v>134697</v>
      </c>
      <c r="D30" t="str">
        <f t="shared" si="1"/>
        <v>8482</v>
      </c>
      <c r="E30" s="17" t="s">
        <v>19</v>
      </c>
      <c r="F30" s="18">
        <f t="shared" si="2"/>
        <v>0.888169838</v>
      </c>
      <c r="G30" s="19">
        <f t="shared" si="3"/>
        <v>20.04</v>
      </c>
      <c r="H30" s="18">
        <f t="shared" si="4"/>
        <v>0.9985678604</v>
      </c>
      <c r="I30" s="18">
        <f t="shared" si="5"/>
        <v>0.9926548299</v>
      </c>
      <c r="J30" s="22">
        <f t="shared" si="6"/>
        <v>563.4592615</v>
      </c>
      <c r="K30" s="23">
        <f t="shared" si="7"/>
        <v>0.0003260298914</v>
      </c>
      <c r="L30" s="18">
        <f t="shared" si="8"/>
        <v>0.1350701467</v>
      </c>
    </row>
    <row r="31" spans="1:12">
      <c r="A31" s="16" t="s">
        <v>20</v>
      </c>
      <c r="B31" s="20" t="s">
        <v>20</v>
      </c>
      <c r="C31" t="str">
        <f t="shared" si="0"/>
        <v>106024</v>
      </c>
      <c r="D31" t="str">
        <f t="shared" si="1"/>
        <v>5495</v>
      </c>
      <c r="E31" s="17" t="s">
        <v>20</v>
      </c>
      <c r="F31" s="18">
        <f t="shared" si="2"/>
        <v>0.828510158</v>
      </c>
      <c r="G31" s="19">
        <f t="shared" si="3"/>
        <v>13.65</v>
      </c>
      <c r="H31" s="18">
        <f t="shared" si="4"/>
        <v>0.9987808756</v>
      </c>
      <c r="I31" s="18">
        <f t="shared" si="5"/>
        <v>0.9918813572</v>
      </c>
      <c r="J31" s="22">
        <f t="shared" si="6"/>
        <v>717.0658277</v>
      </c>
      <c r="K31" s="23">
        <f t="shared" si="7"/>
        <v>0.0003234468264</v>
      </c>
      <c r="L31" s="18">
        <f t="shared" si="8"/>
        <v>0.1215412178</v>
      </c>
    </row>
    <row r="32" spans="1:12">
      <c r="A32" s="16" t="s">
        <v>21</v>
      </c>
      <c r="B32" s="20" t="s">
        <v>21</v>
      </c>
      <c r="C32" t="str">
        <f t="shared" si="0"/>
        <v>141974</v>
      </c>
      <c r="D32" t="str">
        <f t="shared" si="1"/>
        <v>5776</v>
      </c>
      <c r="E32" s="17" t="s">
        <v>21</v>
      </c>
      <c r="F32" s="18">
        <f t="shared" si="2"/>
        <v>0.8942596666</v>
      </c>
      <c r="G32" s="19">
        <f t="shared" si="3"/>
        <v>10.24</v>
      </c>
      <c r="H32" s="18">
        <f t="shared" si="4"/>
        <v>0.9992650004</v>
      </c>
      <c r="I32" s="18">
        <f t="shared" si="5"/>
        <v>0.992461541</v>
      </c>
      <c r="J32" s="22">
        <f t="shared" si="6"/>
        <v>458.6093321</v>
      </c>
      <c r="K32" s="23">
        <f t="shared" si="7"/>
        <v>0.0002101037011</v>
      </c>
      <c r="L32" s="18">
        <f t="shared" si="8"/>
        <v>0.09191012666</v>
      </c>
    </row>
    <row r="33" spans="1:12">
      <c r="A33" s="16" t="s">
        <v>22</v>
      </c>
      <c r="B33" s="20" t="s">
        <v>22</v>
      </c>
      <c r="C33" t="str">
        <f t="shared" si="0"/>
        <v>92228</v>
      </c>
      <c r="D33" t="str">
        <f t="shared" si="1"/>
        <v>9020</v>
      </c>
      <c r="E33" s="17" t="s">
        <v>22</v>
      </c>
      <c r="F33" s="18">
        <f t="shared" si="2"/>
        <v>0.9140044854</v>
      </c>
      <c r="G33" s="19">
        <f t="shared" si="3"/>
        <v>11.16</v>
      </c>
      <c r="H33" s="18">
        <f t="shared" si="4"/>
        <v>0.9982884737</v>
      </c>
      <c r="I33" s="18">
        <f t="shared" si="5"/>
        <v>0.9921255728</v>
      </c>
      <c r="J33" s="22">
        <f t="shared" si="6"/>
        <v>452.442826</v>
      </c>
      <c r="K33" s="23">
        <f t="shared" si="7"/>
        <v>0.0002691151254</v>
      </c>
      <c r="L33" s="18">
        <f t="shared" si="8"/>
        <v>0.2062044213</v>
      </c>
    </row>
    <row r="34" spans="1:12">
      <c r="A34" s="16" t="s">
        <v>23</v>
      </c>
      <c r="B34" s="20" t="s">
        <v>23</v>
      </c>
      <c r="C34" t="str">
        <f t="shared" si="0"/>
        <v>118037</v>
      </c>
      <c r="D34" t="str">
        <f t="shared" si="1"/>
        <v>6396</v>
      </c>
      <c r="E34" s="17" t="s">
        <v>23</v>
      </c>
      <c r="F34" s="18">
        <f t="shared" si="2"/>
        <v>0.9171154208</v>
      </c>
      <c r="G34" s="19">
        <f t="shared" si="3"/>
        <v>15.22</v>
      </c>
      <c r="H34" s="18">
        <f t="shared" si="4"/>
        <v>0.9989185419</v>
      </c>
      <c r="I34" s="18">
        <f t="shared" si="5"/>
        <v>0.9918980609</v>
      </c>
      <c r="J34" s="22">
        <f t="shared" si="6"/>
        <v>441.7713512</v>
      </c>
      <c r="K34" s="23">
        <f t="shared" si="7"/>
        <v>0.0003668073187</v>
      </c>
      <c r="L34" s="18">
        <f t="shared" si="8"/>
        <v>0.1171256959</v>
      </c>
    </row>
    <row r="35" spans="1:12">
      <c r="A35" s="16" t="s">
        <v>24</v>
      </c>
      <c r="B35" s="20" t="s">
        <v>24</v>
      </c>
      <c r="C35" t="str">
        <f t="shared" si="0"/>
        <v>95892</v>
      </c>
      <c r="D35" t="str">
        <f t="shared" si="1"/>
        <v>6224</v>
      </c>
      <c r="E35" s="17" t="s">
        <v>24</v>
      </c>
      <c r="F35" s="18">
        <f t="shared" si="2"/>
        <v>0.9161819887</v>
      </c>
      <c r="G35" s="19">
        <f t="shared" si="3"/>
        <v>12.81</v>
      </c>
      <c r="H35" s="18">
        <f t="shared" si="4"/>
        <v>0.9994524092</v>
      </c>
      <c r="I35" s="18">
        <f t="shared" si="5"/>
        <v>0.9931050761</v>
      </c>
      <c r="J35" s="22">
        <f t="shared" si="6"/>
        <v>521.4018466</v>
      </c>
      <c r="K35" s="23">
        <f t="shared" si="7"/>
        <v>0.0002295470947</v>
      </c>
      <c r="L35" s="18">
        <f t="shared" si="8"/>
        <v>0.139267414</v>
      </c>
    </row>
    <row r="36" spans="1:12">
      <c r="A36" s="20" t="s">
        <v>25</v>
      </c>
      <c r="B36" s="16" t="s">
        <v>25</v>
      </c>
      <c r="C36" t="str">
        <f t="shared" si="0"/>
        <v>54492</v>
      </c>
      <c r="D36" t="str">
        <f t="shared" si="1"/>
        <v>3330</v>
      </c>
      <c r="E36" s="17" t="s">
        <v>25</v>
      </c>
      <c r="F36" s="18">
        <f t="shared" si="2"/>
        <v>0.8825611061</v>
      </c>
      <c r="G36" s="19">
        <f t="shared" si="3"/>
        <v>14.67</v>
      </c>
      <c r="H36" s="18">
        <f t="shared" si="4"/>
        <v>0.9993460086</v>
      </c>
      <c r="I36" s="18">
        <f t="shared" si="5"/>
        <v>0.9925526522</v>
      </c>
      <c r="J36" s="22">
        <f t="shared" si="6"/>
        <v>523.8870388</v>
      </c>
      <c r="K36" s="23">
        <f t="shared" si="7"/>
        <v>0.000305604706</v>
      </c>
      <c r="L36" s="18">
        <f t="shared" si="8"/>
        <v>0.1328863881</v>
      </c>
    </row>
    <row r="37" spans="1:12">
      <c r="A37" s="21" t="s">
        <v>26</v>
      </c>
      <c r="B37" s="21" t="s">
        <v>26</v>
      </c>
      <c r="E37" s="17" t="s">
        <v>26</v>
      </c>
      <c r="F37" s="18">
        <f>VLOOKUP($A37,$B$1:$R$18,12,FALSE)/100</f>
        <v>0.8877589124</v>
      </c>
      <c r="G37" s="19">
        <f>VLOOKUP($A37,$B$1:$R$18,14,FALSE)*1</f>
        <v>12.1</v>
      </c>
      <c r="H37" s="18">
        <f>VLOOKUP($A37,$B$1:$R$18,15,FALSE)/100</f>
        <v>0.9990244216</v>
      </c>
      <c r="I37" s="18">
        <f>VLOOKUP($A37,$B$1:$R$18,13,FALSE)/100</f>
        <v>0.9915375374</v>
      </c>
      <c r="J37" s="22">
        <f>VLOOKUP($A37,$B$1:$R$18,16,FALSE)*1</f>
        <v>532.4758724</v>
      </c>
      <c r="K37" s="23">
        <f>VLOOKUP($A37,$B$1:$R$18,17,FALSE)/100</f>
        <v>0.0003193899383</v>
      </c>
      <c r="L37" s="18">
        <f>VLOOKUP($A37,$B$1:$R$18,11,FALSE)/100</f>
        <v>0.1478773587</v>
      </c>
    </row>
  </sheetData>
  <conditionalFormatting sqref="G23:G37">
    <cfRule type="cellIs" dxfId="1" priority="10" operator="between">
      <formula>200</formula>
      <formula>500</formula>
    </cfRule>
    <cfRule type="cellIs" dxfId="0" priority="11" operator="greaterThan">
      <formula>500</formula>
    </cfRule>
  </conditionalFormatting>
  <conditionalFormatting sqref="H23:H37">
    <cfRule type="cellIs" dxfId="1" priority="8" operator="between">
      <formula>0.97</formula>
      <formula>0.99</formula>
    </cfRule>
    <cfRule type="cellIs" dxfId="0" priority="9" operator="lessThan">
      <formula>0.97</formula>
    </cfRule>
  </conditionalFormatting>
  <conditionalFormatting sqref="I23:I37">
    <cfRule type="cellIs" dxfId="1" priority="6" operator="between">
      <formula>0.99</formula>
      <formula>0.995</formula>
    </cfRule>
    <cfRule type="cellIs" dxfId="0" priority="7" operator="lessThan">
      <formula>0.99</formula>
    </cfRule>
  </conditionalFormatting>
  <conditionalFormatting sqref="J23:J37">
    <cfRule type="cellIs" dxfId="1" priority="4" operator="between">
      <formula>500</formula>
      <formula>2000</formula>
    </cfRule>
    <cfRule type="cellIs" dxfId="0" priority="5" operator="greaterThan">
      <formula>2000</formula>
    </cfRule>
  </conditionalFormatting>
  <conditionalFormatting sqref="K23:K38">
    <cfRule type="cellIs" dxfId="1" priority="2" operator="between">
      <formula>0.0005</formula>
      <formula>0.0007</formula>
    </cfRule>
    <cfRule type="cellIs" dxfId="0" priority="3" operator="greaterThan">
      <formula>0.0007</formula>
    </cfRule>
  </conditionalFormatting>
  <conditionalFormatting sqref="L23:L37">
    <cfRule type="cellIs" dxfId="0" priority="1" operator="greaterThan">
      <formula>0.01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A2" sqref="A2:N16"/>
    </sheetView>
  </sheetViews>
  <sheetFormatPr defaultColWidth="9" defaultRowHeight="13.5"/>
  <cols>
    <col min="1" max="1" width="10.375" customWidth="1"/>
    <col min="2" max="2" width="10.6333333333333" customWidth="1"/>
    <col min="3" max="3" width="9.63333333333333" customWidth="1"/>
    <col min="4" max="4" width="10.8833333333333" customWidth="1"/>
    <col min="6" max="6" width="12.6333333333333"/>
    <col min="7" max="7" width="9.63333333333333" style="1"/>
    <col min="8" max="8" width="12.5" customWidth="1"/>
    <col min="9" max="9" width="17.1333333333333" customWidth="1"/>
    <col min="11" max="15" width="9" customWidth="1"/>
  </cols>
  <sheetData>
    <row r="1" s="9" customFormat="1" ht="27" customHeight="1" spans="1:15">
      <c r="A1" s="11" t="s">
        <v>47</v>
      </c>
      <c r="B1" s="12" t="s">
        <v>30</v>
      </c>
      <c r="C1" s="11" t="s">
        <v>245</v>
      </c>
      <c r="D1" s="11" t="s">
        <v>246</v>
      </c>
      <c r="E1" s="11" t="s">
        <v>54</v>
      </c>
      <c r="F1" s="11" t="s">
        <v>55</v>
      </c>
      <c r="G1" s="11" t="s">
        <v>56</v>
      </c>
      <c r="H1" s="13" t="s">
        <v>247</v>
      </c>
      <c r="I1" s="11" t="s">
        <v>62</v>
      </c>
      <c r="J1" s="11" t="s">
        <v>57</v>
      </c>
      <c r="K1" s="11" t="s">
        <v>58</v>
      </c>
      <c r="L1" s="4" t="s">
        <v>59</v>
      </c>
      <c r="M1" s="4" t="s">
        <v>60</v>
      </c>
      <c r="N1" s="11" t="s">
        <v>61</v>
      </c>
      <c r="O1" s="4"/>
    </row>
    <row r="2" s="10" customFormat="1" ht="15.75" spans="1:15">
      <c r="A2" s="6" t="s">
        <v>248</v>
      </c>
      <c r="B2" s="6" t="s">
        <v>44</v>
      </c>
      <c r="C2" s="6">
        <v>142667</v>
      </c>
      <c r="D2" s="6">
        <v>72498</v>
      </c>
      <c r="E2" s="6">
        <v>2714</v>
      </c>
      <c r="F2" s="6">
        <v>56786</v>
      </c>
      <c r="G2" s="6">
        <v>4.78</v>
      </c>
      <c r="H2" s="6">
        <v>0.34</v>
      </c>
      <c r="I2" s="6">
        <v>0.0492</v>
      </c>
      <c r="J2" s="6">
        <v>94.81</v>
      </c>
      <c r="K2" s="6">
        <v>99.63</v>
      </c>
      <c r="L2" s="6">
        <v>17.7998</v>
      </c>
      <c r="M2" s="6">
        <v>99.85</v>
      </c>
      <c r="N2" s="6">
        <v>587.09</v>
      </c>
      <c r="O2" s="6"/>
    </row>
    <row r="3" s="10" customFormat="1" ht="15.75" spans="1:15">
      <c r="A3" s="6" t="s">
        <v>248</v>
      </c>
      <c r="B3" s="6" t="s">
        <v>34</v>
      </c>
      <c r="C3" s="6">
        <v>353225</v>
      </c>
      <c r="D3" s="6">
        <v>174971</v>
      </c>
      <c r="E3" s="6">
        <v>9482</v>
      </c>
      <c r="F3" s="6">
        <v>140728</v>
      </c>
      <c r="G3" s="6">
        <v>6.74</v>
      </c>
      <c r="H3" s="6">
        <v>0.46</v>
      </c>
      <c r="I3" s="6">
        <v>0.0639</v>
      </c>
      <c r="J3" s="6">
        <v>94.16</v>
      </c>
      <c r="K3" s="6">
        <v>99.3</v>
      </c>
      <c r="L3" s="6">
        <v>13.1599</v>
      </c>
      <c r="M3" s="6">
        <v>99.77</v>
      </c>
      <c r="N3" s="6">
        <v>614.06</v>
      </c>
      <c r="O3" s="6"/>
    </row>
    <row r="4" s="10" customFormat="1" ht="15.75" spans="1:15">
      <c r="A4" s="6" t="s">
        <v>248</v>
      </c>
      <c r="B4" s="6" t="s">
        <v>42</v>
      </c>
      <c r="C4" s="6">
        <v>163290</v>
      </c>
      <c r="D4" s="6">
        <v>84701</v>
      </c>
      <c r="E4" s="6">
        <v>4615</v>
      </c>
      <c r="F4" s="6">
        <v>70193</v>
      </c>
      <c r="G4" s="6">
        <v>6.57</v>
      </c>
      <c r="H4" s="6">
        <v>0.31</v>
      </c>
      <c r="I4" s="6">
        <v>0.0472</v>
      </c>
      <c r="J4" s="6">
        <v>95.7</v>
      </c>
      <c r="K4" s="6">
        <v>99.37</v>
      </c>
      <c r="L4" s="6">
        <v>12.059</v>
      </c>
      <c r="M4" s="6">
        <v>99.79</v>
      </c>
      <c r="N4" s="6">
        <v>593.87</v>
      </c>
      <c r="O4" s="6"/>
    </row>
    <row r="5" s="10" customFormat="1" ht="15.75" spans="1:15">
      <c r="A5" s="6" t="s">
        <v>248</v>
      </c>
      <c r="B5" s="6" t="s">
        <v>43</v>
      </c>
      <c r="C5" s="6">
        <v>179848</v>
      </c>
      <c r="D5" s="6">
        <v>85496</v>
      </c>
      <c r="E5" s="6">
        <v>3527</v>
      </c>
      <c r="F5" s="6">
        <v>68972</v>
      </c>
      <c r="G5" s="6">
        <v>5.11</v>
      </c>
      <c r="H5" s="6">
        <v>0.28</v>
      </c>
      <c r="I5" s="6">
        <v>0.0399</v>
      </c>
      <c r="J5" s="6">
        <v>95.51</v>
      </c>
      <c r="K5" s="6">
        <v>99.57</v>
      </c>
      <c r="L5" s="6">
        <v>13.354</v>
      </c>
      <c r="M5" s="6">
        <v>99.73</v>
      </c>
      <c r="N5" s="6">
        <v>587.57</v>
      </c>
      <c r="O5" s="6"/>
    </row>
    <row r="6" s="10" customFormat="1" ht="15.75" spans="1:15">
      <c r="A6" s="6" t="s">
        <v>248</v>
      </c>
      <c r="B6" s="6" t="s">
        <v>33</v>
      </c>
      <c r="C6" s="6">
        <v>417452</v>
      </c>
      <c r="D6" s="6">
        <v>219879</v>
      </c>
      <c r="E6" s="6">
        <v>10008</v>
      </c>
      <c r="F6" s="6">
        <v>174505</v>
      </c>
      <c r="G6" s="6">
        <v>5.74</v>
      </c>
      <c r="H6" s="6">
        <v>0.46</v>
      </c>
      <c r="I6" s="6">
        <v>0.0633</v>
      </c>
      <c r="J6" s="6">
        <v>94.3</v>
      </c>
      <c r="K6" s="6">
        <v>99.56</v>
      </c>
      <c r="L6" s="6">
        <v>17.2304</v>
      </c>
      <c r="M6" s="6">
        <v>99.81</v>
      </c>
      <c r="N6" s="6">
        <v>596.7</v>
      </c>
      <c r="O6" s="6"/>
    </row>
    <row r="7" s="10" customFormat="1" ht="15.75" spans="1:15">
      <c r="A7" s="6" t="s">
        <v>248</v>
      </c>
      <c r="B7" s="6" t="s">
        <v>37</v>
      </c>
      <c r="C7" s="6">
        <v>292013</v>
      </c>
      <c r="D7" s="6">
        <v>133199</v>
      </c>
      <c r="E7" s="6">
        <v>7562</v>
      </c>
      <c r="F7" s="6">
        <v>102825</v>
      </c>
      <c r="G7" s="6">
        <v>7.35</v>
      </c>
      <c r="H7" s="6">
        <v>0.85</v>
      </c>
      <c r="I7" s="6">
        <v>0.0964</v>
      </c>
      <c r="J7" s="6">
        <v>95.94</v>
      </c>
      <c r="K7" s="6">
        <v>98.36</v>
      </c>
      <c r="L7" s="6">
        <v>14.6258</v>
      </c>
      <c r="M7" s="6">
        <v>99.77</v>
      </c>
      <c r="N7" s="6">
        <v>781.56</v>
      </c>
      <c r="O7" s="6"/>
    </row>
    <row r="8" s="10" customFormat="1" ht="15.75" spans="1:15">
      <c r="A8" s="6" t="s">
        <v>248</v>
      </c>
      <c r="B8" s="6" t="s">
        <v>45</v>
      </c>
      <c r="C8" s="6">
        <v>89673</v>
      </c>
      <c r="D8" s="6">
        <v>44043</v>
      </c>
      <c r="E8" s="6">
        <v>2213</v>
      </c>
      <c r="F8" s="6">
        <v>33958</v>
      </c>
      <c r="G8" s="6">
        <v>6.52</v>
      </c>
      <c r="H8" s="6">
        <v>0.39</v>
      </c>
      <c r="I8" s="6">
        <v>0.0549</v>
      </c>
      <c r="J8" s="6">
        <v>95.49</v>
      </c>
      <c r="K8" s="6">
        <v>99.51</v>
      </c>
      <c r="L8" s="6">
        <v>11.685</v>
      </c>
      <c r="M8" s="6">
        <v>99.84</v>
      </c>
      <c r="N8" s="6">
        <v>572.77</v>
      </c>
      <c r="O8" s="6"/>
    </row>
    <row r="9" s="10" customFormat="1" ht="15.75" spans="1:15">
      <c r="A9" s="6" t="s">
        <v>248</v>
      </c>
      <c r="B9" s="6" t="s">
        <v>32</v>
      </c>
      <c r="C9" s="6">
        <v>575992</v>
      </c>
      <c r="D9" s="6">
        <v>275251</v>
      </c>
      <c r="E9" s="6">
        <v>13433</v>
      </c>
      <c r="F9" s="6">
        <v>222756</v>
      </c>
      <c r="G9" s="6">
        <v>6.03</v>
      </c>
      <c r="H9" s="6">
        <v>0.44</v>
      </c>
      <c r="I9" s="6">
        <v>0.0631</v>
      </c>
      <c r="J9" s="6">
        <v>94.68</v>
      </c>
      <c r="K9" s="6">
        <v>99.64</v>
      </c>
      <c r="L9" s="6">
        <v>8.267</v>
      </c>
      <c r="M9" s="6">
        <v>99.82</v>
      </c>
      <c r="N9" s="6">
        <v>517.36</v>
      </c>
      <c r="O9" s="6"/>
    </row>
    <row r="10" s="10" customFormat="1" ht="15.75" spans="1:15">
      <c r="A10" s="6" t="s">
        <v>248</v>
      </c>
      <c r="B10" s="6" t="s">
        <v>41</v>
      </c>
      <c r="C10" s="6">
        <v>225865</v>
      </c>
      <c r="D10" s="6">
        <v>106340</v>
      </c>
      <c r="E10" s="6">
        <v>4246</v>
      </c>
      <c r="F10" s="6">
        <v>83890</v>
      </c>
      <c r="G10" s="6">
        <v>5.06</v>
      </c>
      <c r="H10" s="6">
        <v>0.3</v>
      </c>
      <c r="I10" s="6">
        <v>0.0427</v>
      </c>
      <c r="J10" s="6">
        <v>95.48</v>
      </c>
      <c r="K10" s="6">
        <v>99.4</v>
      </c>
      <c r="L10" s="6">
        <v>11.976</v>
      </c>
      <c r="M10" s="6">
        <v>99.82</v>
      </c>
      <c r="N10" s="6">
        <v>624.29</v>
      </c>
      <c r="O10" s="6"/>
    </row>
    <row r="11" s="10" customFormat="1" ht="15.75" spans="1:15">
      <c r="A11" s="6" t="s">
        <v>248</v>
      </c>
      <c r="B11" s="6" t="s">
        <v>38</v>
      </c>
      <c r="C11" s="6">
        <v>253103</v>
      </c>
      <c r="D11" s="6">
        <v>127915</v>
      </c>
      <c r="E11" s="6">
        <v>6192</v>
      </c>
      <c r="F11" s="6">
        <v>102665</v>
      </c>
      <c r="G11" s="6">
        <v>6.03</v>
      </c>
      <c r="H11" s="6">
        <v>0.5</v>
      </c>
      <c r="I11" s="6">
        <v>0.0754</v>
      </c>
      <c r="J11" s="6">
        <v>95.1</v>
      </c>
      <c r="K11" s="6">
        <v>99.49</v>
      </c>
      <c r="L11" s="6">
        <v>13.0169</v>
      </c>
      <c r="M11" s="6">
        <v>99.83</v>
      </c>
      <c r="N11" s="6">
        <v>582.11</v>
      </c>
      <c r="O11" s="6"/>
    </row>
    <row r="12" s="10" customFormat="1" ht="15.75" spans="1:15">
      <c r="A12" s="6" t="s">
        <v>248</v>
      </c>
      <c r="B12" s="6" t="s">
        <v>40</v>
      </c>
      <c r="C12" s="6">
        <v>189605</v>
      </c>
      <c r="D12" s="6">
        <v>92064</v>
      </c>
      <c r="E12" s="6">
        <v>5420</v>
      </c>
      <c r="F12" s="6">
        <v>73432</v>
      </c>
      <c r="G12" s="6">
        <v>7.38</v>
      </c>
      <c r="H12" s="6">
        <v>0.4</v>
      </c>
      <c r="I12" s="6">
        <v>0.0644</v>
      </c>
      <c r="J12" s="6">
        <v>93.21</v>
      </c>
      <c r="K12" s="6">
        <v>99.44</v>
      </c>
      <c r="L12" s="6">
        <v>14.7487</v>
      </c>
      <c r="M12" s="6">
        <v>99.82</v>
      </c>
      <c r="N12" s="6">
        <v>614.82</v>
      </c>
      <c r="O12" s="6"/>
    </row>
    <row r="13" s="10" customFormat="1" ht="15.75" spans="1:15">
      <c r="A13" s="6" t="s">
        <v>248</v>
      </c>
      <c r="B13" s="6" t="s">
        <v>39</v>
      </c>
      <c r="C13" s="6">
        <v>228612</v>
      </c>
      <c r="D13" s="6">
        <v>109567</v>
      </c>
      <c r="E13" s="6">
        <v>4813</v>
      </c>
      <c r="F13" s="6">
        <v>88453</v>
      </c>
      <c r="G13" s="6">
        <v>5.44</v>
      </c>
      <c r="H13" s="6">
        <v>0.35</v>
      </c>
      <c r="I13" s="6">
        <v>0.0522</v>
      </c>
      <c r="J13" s="6">
        <v>95.45</v>
      </c>
      <c r="K13" s="6">
        <v>99.5</v>
      </c>
      <c r="L13" s="6">
        <v>12.7201</v>
      </c>
      <c r="M13" s="6">
        <v>99.82</v>
      </c>
      <c r="N13" s="6">
        <v>590.04</v>
      </c>
      <c r="O13" s="6"/>
    </row>
    <row r="14" s="10" customFormat="1" ht="15.75" spans="1:15">
      <c r="A14" s="6" t="s">
        <v>248</v>
      </c>
      <c r="B14" s="6" t="s">
        <v>35</v>
      </c>
      <c r="C14" s="6">
        <v>359272</v>
      </c>
      <c r="D14" s="6">
        <v>163033</v>
      </c>
      <c r="E14" s="6">
        <v>7100</v>
      </c>
      <c r="F14" s="6">
        <v>130207</v>
      </c>
      <c r="G14" s="6">
        <v>5.45</v>
      </c>
      <c r="H14" s="6">
        <v>0.39</v>
      </c>
      <c r="I14" s="6">
        <v>0.0581</v>
      </c>
      <c r="J14" s="6">
        <v>94.34</v>
      </c>
      <c r="K14" s="6">
        <v>99.31</v>
      </c>
      <c r="L14" s="6">
        <v>11.4984</v>
      </c>
      <c r="M14" s="6">
        <v>99.83</v>
      </c>
      <c r="N14" s="6">
        <v>585.11</v>
      </c>
      <c r="O14" s="6"/>
    </row>
    <row r="15" s="10" customFormat="1" ht="15.75" spans="1:15">
      <c r="A15" s="6" t="s">
        <v>248</v>
      </c>
      <c r="B15" s="6" t="s">
        <v>36</v>
      </c>
      <c r="C15" s="6">
        <v>255854</v>
      </c>
      <c r="D15" s="6">
        <v>119848</v>
      </c>
      <c r="E15" s="6">
        <v>6699</v>
      </c>
      <c r="F15" s="6">
        <v>94090</v>
      </c>
      <c r="G15" s="6">
        <v>7.12</v>
      </c>
      <c r="H15" s="6">
        <v>0.57</v>
      </c>
      <c r="I15" s="6">
        <v>0.0738</v>
      </c>
      <c r="J15" s="6">
        <v>95.55</v>
      </c>
      <c r="K15" s="6">
        <v>99.5</v>
      </c>
      <c r="L15" s="6">
        <v>12.6851</v>
      </c>
      <c r="M15" s="6">
        <v>99.82</v>
      </c>
      <c r="N15" s="6">
        <v>589.98</v>
      </c>
      <c r="O15" s="6"/>
    </row>
    <row r="16" s="10" customFormat="1" ht="15.75" spans="1:15">
      <c r="A16" s="6" t="s">
        <v>248</v>
      </c>
      <c r="B16" s="6" t="s">
        <v>46</v>
      </c>
      <c r="C16" s="6">
        <v>3730874</v>
      </c>
      <c r="D16" s="6">
        <v>1809106</v>
      </c>
      <c r="E16" s="6">
        <v>89031</v>
      </c>
      <c r="F16" s="6">
        <v>1443670</v>
      </c>
      <c r="G16" s="6">
        <v>6.17</v>
      </c>
      <c r="H16" s="6">
        <v>0.45</v>
      </c>
      <c r="I16" s="6">
        <v>0.0623</v>
      </c>
      <c r="J16" s="6">
        <v>94.86</v>
      </c>
      <c r="K16" s="6">
        <v>99.41</v>
      </c>
      <c r="L16" s="6">
        <v>12.8557</v>
      </c>
      <c r="M16" s="6">
        <v>99.81</v>
      </c>
      <c r="N16" s="6">
        <v>596.43</v>
      </c>
      <c r="O16" s="6"/>
    </row>
    <row r="17" s="10" customFormat="1" ht="15.75" spans="1: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7:8">
      <c r="G18" s="14"/>
      <c r="H18" s="6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2" sqref="A2:E16"/>
    </sheetView>
  </sheetViews>
  <sheetFormatPr defaultColWidth="9" defaultRowHeight="13.5" outlineLevelCol="4"/>
  <cols>
    <col min="2" max="5" width="10.6333333333333" customWidth="1"/>
  </cols>
  <sheetData>
    <row r="1" ht="17" customHeight="1" spans="1:5">
      <c r="A1" s="6" t="s">
        <v>249</v>
      </c>
      <c r="B1" s="6" t="s">
        <v>30</v>
      </c>
      <c r="C1" s="6" t="s">
        <v>52</v>
      </c>
      <c r="D1" s="6" t="s">
        <v>250</v>
      </c>
      <c r="E1" s="6" t="s">
        <v>1</v>
      </c>
    </row>
    <row r="2" ht="15" customHeight="1" spans="1:5">
      <c r="A2" s="6" t="s">
        <v>248</v>
      </c>
      <c r="B2" s="6" t="s">
        <v>46</v>
      </c>
      <c r="C2" s="6">
        <v>2265883</v>
      </c>
      <c r="D2" s="6">
        <v>2173453</v>
      </c>
      <c r="E2" s="6">
        <v>95.92</v>
      </c>
    </row>
    <row r="3" ht="15" customHeight="1" spans="1:5">
      <c r="A3" s="6" t="s">
        <v>248</v>
      </c>
      <c r="B3" s="6" t="s">
        <v>32</v>
      </c>
      <c r="C3" s="6">
        <v>347794</v>
      </c>
      <c r="D3" s="6">
        <v>330806</v>
      </c>
      <c r="E3" s="6">
        <v>95.12</v>
      </c>
    </row>
    <row r="4" ht="15" customHeight="1" spans="1:5">
      <c r="A4" s="6" t="s">
        <v>248</v>
      </c>
      <c r="B4" s="6" t="s">
        <v>33</v>
      </c>
      <c r="C4" s="6">
        <v>271452</v>
      </c>
      <c r="D4" s="6">
        <v>259190</v>
      </c>
      <c r="E4" s="6">
        <v>95.48</v>
      </c>
    </row>
    <row r="5" ht="15" customHeight="1" spans="1:5">
      <c r="A5" s="6" t="s">
        <v>248</v>
      </c>
      <c r="B5" s="6" t="s">
        <v>34</v>
      </c>
      <c r="C5" s="6">
        <v>217564</v>
      </c>
      <c r="D5" s="6">
        <v>206560</v>
      </c>
      <c r="E5" s="6">
        <v>94.94</v>
      </c>
    </row>
    <row r="6" ht="15" customHeight="1" spans="1:5">
      <c r="A6" s="6" t="s">
        <v>248</v>
      </c>
      <c r="B6" s="6" t="s">
        <v>35</v>
      </c>
      <c r="C6" s="6">
        <v>205677</v>
      </c>
      <c r="D6" s="6">
        <v>196738</v>
      </c>
      <c r="E6" s="6">
        <v>95.65</v>
      </c>
    </row>
    <row r="7" ht="15" customHeight="1" spans="1:5">
      <c r="A7" s="6" t="s">
        <v>248</v>
      </c>
      <c r="B7" s="6" t="s">
        <v>37</v>
      </c>
      <c r="C7" s="6">
        <v>172297</v>
      </c>
      <c r="D7" s="6">
        <v>167094</v>
      </c>
      <c r="E7" s="6">
        <v>96.98</v>
      </c>
    </row>
    <row r="8" ht="15" customHeight="1" spans="1:5">
      <c r="A8" s="6" t="s">
        <v>248</v>
      </c>
      <c r="B8" s="6" t="s">
        <v>38</v>
      </c>
      <c r="C8" s="6">
        <v>155555</v>
      </c>
      <c r="D8" s="6">
        <v>149839</v>
      </c>
      <c r="E8" s="6">
        <v>96.33</v>
      </c>
    </row>
    <row r="9" ht="15" customHeight="1" spans="1:5">
      <c r="A9" s="6" t="s">
        <v>248</v>
      </c>
      <c r="B9" s="6" t="s">
        <v>36</v>
      </c>
      <c r="C9" s="6">
        <v>154765</v>
      </c>
      <c r="D9" s="6">
        <v>148905</v>
      </c>
      <c r="E9" s="6">
        <v>96.21</v>
      </c>
    </row>
    <row r="10" ht="15" customHeight="1" spans="1:5">
      <c r="A10" s="6" t="s">
        <v>248</v>
      </c>
      <c r="B10" s="6" t="s">
        <v>41</v>
      </c>
      <c r="C10" s="6">
        <v>133985</v>
      </c>
      <c r="D10" s="6">
        <v>130372</v>
      </c>
      <c r="E10" s="6">
        <v>97.3</v>
      </c>
    </row>
    <row r="11" ht="15" customHeight="1" spans="1:5">
      <c r="A11" s="6" t="s">
        <v>248</v>
      </c>
      <c r="B11" s="6" t="s">
        <v>39</v>
      </c>
      <c r="C11" s="6">
        <v>133548</v>
      </c>
      <c r="D11" s="6">
        <v>128913</v>
      </c>
      <c r="E11" s="6">
        <v>96.53</v>
      </c>
    </row>
    <row r="12" ht="15" customHeight="1" spans="1:5">
      <c r="A12" s="6" t="s">
        <v>248</v>
      </c>
      <c r="B12" s="6" t="s">
        <v>40</v>
      </c>
      <c r="C12" s="6">
        <v>113087</v>
      </c>
      <c r="D12" s="6">
        <v>107157</v>
      </c>
      <c r="E12" s="6">
        <v>94.76</v>
      </c>
    </row>
    <row r="13" ht="15" customHeight="1" spans="1:5">
      <c r="A13" s="6" t="s">
        <v>248</v>
      </c>
      <c r="B13" s="6" t="s">
        <v>43</v>
      </c>
      <c r="C13" s="6">
        <v>107741</v>
      </c>
      <c r="D13" s="6">
        <v>104011</v>
      </c>
      <c r="E13" s="6">
        <v>96.54</v>
      </c>
    </row>
    <row r="14" ht="15" customHeight="1" spans="1:5">
      <c r="A14" s="6" t="s">
        <v>248</v>
      </c>
      <c r="B14" s="6" t="s">
        <v>42</v>
      </c>
      <c r="C14" s="6">
        <v>106388</v>
      </c>
      <c r="D14" s="6">
        <v>102906</v>
      </c>
      <c r="E14" s="6">
        <v>96.73</v>
      </c>
    </row>
    <row r="15" ht="15" customHeight="1" spans="1:5">
      <c r="A15" s="6" t="s">
        <v>248</v>
      </c>
      <c r="B15" s="6" t="s">
        <v>44</v>
      </c>
      <c r="C15" s="6">
        <v>91609</v>
      </c>
      <c r="D15" s="6">
        <v>88030</v>
      </c>
      <c r="E15" s="6">
        <v>96.09</v>
      </c>
    </row>
    <row r="16" ht="15" customHeight="1" spans="1:5">
      <c r="A16" s="6" t="s">
        <v>248</v>
      </c>
      <c r="B16" s="6" t="s">
        <v>45</v>
      </c>
      <c r="C16" s="6">
        <v>53980</v>
      </c>
      <c r="D16" s="6">
        <v>52501</v>
      </c>
      <c r="E16" s="6">
        <v>97.26</v>
      </c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workbookViewId="0">
      <selection activeCell="C22" sqref="C22"/>
    </sheetView>
  </sheetViews>
  <sheetFormatPr defaultColWidth="9" defaultRowHeight="13.5"/>
  <cols>
    <col min="2" max="2" width="10.75" customWidth="1"/>
    <col min="3" max="3" width="14.1333333333333" customWidth="1"/>
    <col min="4" max="4" width="13.3833333333333" customWidth="1"/>
    <col min="5" max="5" width="15.1333333333333" customWidth="1"/>
    <col min="6" max="6" width="10.25" customWidth="1"/>
  </cols>
  <sheetData>
    <row r="1" ht="23.25" spans="1:6">
      <c r="A1" s="4" t="s">
        <v>47</v>
      </c>
      <c r="B1" s="4" t="s">
        <v>251</v>
      </c>
      <c r="C1" s="4" t="s">
        <v>252</v>
      </c>
      <c r="D1" s="4" t="s">
        <v>253</v>
      </c>
      <c r="E1" s="4" t="s">
        <v>254</v>
      </c>
      <c r="F1" s="5" t="s">
        <v>252</v>
      </c>
    </row>
    <row r="2" spans="1:6">
      <c r="A2" s="6" t="s">
        <v>248</v>
      </c>
      <c r="B2" s="6" t="s">
        <v>40</v>
      </c>
      <c r="C2" s="6">
        <v>97.47</v>
      </c>
      <c r="D2" s="6">
        <v>54489</v>
      </c>
      <c r="E2" s="6">
        <v>55902</v>
      </c>
      <c r="F2" s="7">
        <f>C2/100</f>
        <v>0.9747</v>
      </c>
    </row>
    <row r="3" spans="1:6">
      <c r="A3" s="6" t="s">
        <v>248</v>
      </c>
      <c r="B3" s="6" t="s">
        <v>38</v>
      </c>
      <c r="C3" s="6">
        <v>97.64</v>
      </c>
      <c r="D3" s="6">
        <v>75793</v>
      </c>
      <c r="E3" s="6">
        <v>77628</v>
      </c>
      <c r="F3" s="7">
        <f t="shared" ref="F3:F16" si="0">C3/100</f>
        <v>0.9764</v>
      </c>
    </row>
    <row r="4" spans="1:6">
      <c r="A4" s="6" t="s">
        <v>248</v>
      </c>
      <c r="B4" s="6" t="s">
        <v>41</v>
      </c>
      <c r="C4" s="6">
        <v>97.47</v>
      </c>
      <c r="D4" s="6">
        <v>59873</v>
      </c>
      <c r="E4" s="6">
        <v>61426</v>
      </c>
      <c r="F4" s="7">
        <f t="shared" si="0"/>
        <v>0.9747</v>
      </c>
    </row>
    <row r="5" spans="1:6">
      <c r="A5" s="6" t="s">
        <v>248</v>
      </c>
      <c r="B5" s="6" t="s">
        <v>44</v>
      </c>
      <c r="C5" s="6">
        <v>97.78</v>
      </c>
      <c r="D5" s="6">
        <v>42202</v>
      </c>
      <c r="E5" s="6">
        <v>43161</v>
      </c>
      <c r="F5" s="7">
        <f t="shared" si="0"/>
        <v>0.9778</v>
      </c>
    </row>
    <row r="6" spans="1:6">
      <c r="A6" s="6" t="s">
        <v>248</v>
      </c>
      <c r="B6" s="6" t="s">
        <v>43</v>
      </c>
      <c r="C6" s="6">
        <v>97.87</v>
      </c>
      <c r="D6" s="6">
        <v>50897</v>
      </c>
      <c r="E6" s="6">
        <v>52006</v>
      </c>
      <c r="F6" s="7">
        <f t="shared" si="0"/>
        <v>0.9787</v>
      </c>
    </row>
    <row r="7" spans="1:6">
      <c r="A7" s="6" t="s">
        <v>248</v>
      </c>
      <c r="B7" s="6" t="s">
        <v>33</v>
      </c>
      <c r="C7" s="6">
        <v>97.33</v>
      </c>
      <c r="D7" s="6">
        <v>130050</v>
      </c>
      <c r="E7" s="6">
        <v>133623</v>
      </c>
      <c r="F7" s="7">
        <f t="shared" si="0"/>
        <v>0.9733</v>
      </c>
    </row>
    <row r="8" spans="1:6">
      <c r="A8" s="6" t="s">
        <v>248</v>
      </c>
      <c r="B8" s="6" t="s">
        <v>45</v>
      </c>
      <c r="C8" s="6">
        <v>97.39</v>
      </c>
      <c r="D8" s="6">
        <v>23923</v>
      </c>
      <c r="E8" s="6">
        <v>24565</v>
      </c>
      <c r="F8" s="7">
        <f t="shared" si="0"/>
        <v>0.9739</v>
      </c>
    </row>
    <row r="9" spans="1:6">
      <c r="A9" s="6" t="s">
        <v>248</v>
      </c>
      <c r="B9" s="6" t="s">
        <v>42</v>
      </c>
      <c r="C9" s="6">
        <v>97.61</v>
      </c>
      <c r="D9" s="6">
        <v>53195</v>
      </c>
      <c r="E9" s="6">
        <v>54496</v>
      </c>
      <c r="F9" s="7">
        <f t="shared" si="0"/>
        <v>0.9761</v>
      </c>
    </row>
    <row r="10" spans="1:6">
      <c r="A10" s="6" t="s">
        <v>248</v>
      </c>
      <c r="B10" s="6" t="s">
        <v>34</v>
      </c>
      <c r="C10" s="6">
        <v>96.82</v>
      </c>
      <c r="D10" s="6">
        <v>102470</v>
      </c>
      <c r="E10" s="6">
        <v>105836</v>
      </c>
      <c r="F10" s="7">
        <f t="shared" si="0"/>
        <v>0.9682</v>
      </c>
    </row>
    <row r="11" spans="1:6">
      <c r="A11" s="6" t="s">
        <v>248</v>
      </c>
      <c r="B11" s="6" t="s">
        <v>37</v>
      </c>
      <c r="C11" s="6">
        <v>96.19</v>
      </c>
      <c r="D11" s="6">
        <v>72632</v>
      </c>
      <c r="E11" s="6">
        <v>75505</v>
      </c>
      <c r="F11" s="7">
        <f t="shared" si="0"/>
        <v>0.9619</v>
      </c>
    </row>
    <row r="12" spans="1:6">
      <c r="A12" s="6" t="s">
        <v>248</v>
      </c>
      <c r="B12" s="6" t="s">
        <v>39</v>
      </c>
      <c r="C12" s="6">
        <v>97.78</v>
      </c>
      <c r="D12" s="6">
        <v>64305</v>
      </c>
      <c r="E12" s="6">
        <v>65766</v>
      </c>
      <c r="F12" s="7">
        <f t="shared" si="0"/>
        <v>0.9778</v>
      </c>
    </row>
    <row r="13" spans="1:6">
      <c r="A13" s="6" t="s">
        <v>248</v>
      </c>
      <c r="B13" s="6" t="s">
        <v>36</v>
      </c>
      <c r="C13" s="6">
        <v>96.58</v>
      </c>
      <c r="D13" s="6">
        <v>67524</v>
      </c>
      <c r="E13" s="6">
        <v>69916</v>
      </c>
      <c r="F13" s="7">
        <f t="shared" si="0"/>
        <v>0.9658</v>
      </c>
    </row>
    <row r="14" spans="1:6">
      <c r="A14" s="6" t="s">
        <v>248</v>
      </c>
      <c r="B14" s="6" t="s">
        <v>35</v>
      </c>
      <c r="C14" s="6">
        <v>97.57</v>
      </c>
      <c r="D14" s="6">
        <v>93587</v>
      </c>
      <c r="E14" s="6">
        <v>95921</v>
      </c>
      <c r="F14" s="7">
        <f t="shared" si="0"/>
        <v>0.9757</v>
      </c>
    </row>
    <row r="15" spans="1:6">
      <c r="A15" s="6" t="s">
        <v>248</v>
      </c>
      <c r="B15" s="6" t="s">
        <v>32</v>
      </c>
      <c r="C15" s="6">
        <v>97.46</v>
      </c>
      <c r="D15" s="6">
        <v>162249</v>
      </c>
      <c r="E15" s="6">
        <v>166477</v>
      </c>
      <c r="F15" s="7">
        <f t="shared" si="0"/>
        <v>0.9746</v>
      </c>
    </row>
    <row r="16" spans="1:6">
      <c r="A16" s="6" t="s">
        <v>248</v>
      </c>
      <c r="B16" s="8" t="s">
        <v>46</v>
      </c>
      <c r="C16" s="6">
        <v>97.31</v>
      </c>
      <c r="D16" s="6">
        <v>1054369</v>
      </c>
      <c r="E16" s="6">
        <v>1083460</v>
      </c>
      <c r="F16" s="7">
        <f t="shared" si="0"/>
        <v>0.9731</v>
      </c>
    </row>
    <row r="17" spans="2:6">
      <c r="B17" s="8" t="s">
        <v>46</v>
      </c>
      <c r="F17" s="6"/>
    </row>
    <row r="22" spans="12:12">
      <c r="L22" s="7"/>
    </row>
    <row r="23" spans="12:12">
      <c r="L23" s="7"/>
    </row>
    <row r="24" spans="12:12">
      <c r="L24" s="7"/>
    </row>
    <row r="25" spans="12:12">
      <c r="L25" s="7"/>
    </row>
    <row r="26" spans="12:12">
      <c r="L26" s="7"/>
    </row>
    <row r="27" spans="12:12">
      <c r="L27" s="7"/>
    </row>
    <row r="28" spans="12:12">
      <c r="L28" s="7"/>
    </row>
    <row r="29" spans="12:12">
      <c r="L29" s="7"/>
    </row>
    <row r="30" spans="12:12">
      <c r="L30" s="7"/>
    </row>
    <row r="31" spans="12:12">
      <c r="L31" s="7"/>
    </row>
    <row r="32" spans="12:12">
      <c r="L32" s="7"/>
    </row>
    <row r="33" spans="12:12">
      <c r="L33" s="7"/>
    </row>
    <row r="34" spans="12:12">
      <c r="L34" s="7"/>
    </row>
    <row r="35" spans="12:12">
      <c r="L35" s="7"/>
    </row>
    <row r="36" spans="12:12">
      <c r="L36" s="7"/>
    </row>
    <row r="37" spans="12:12">
      <c r="L37" s="6"/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E17" sqref="E17"/>
    </sheetView>
  </sheetViews>
  <sheetFormatPr defaultColWidth="9" defaultRowHeight="13.5" outlineLevelCol="2"/>
  <cols>
    <col min="1" max="1" width="10.3833333333333" style="2"/>
    <col min="2" max="2" width="8.5" style="2" customWidth="1"/>
    <col min="3" max="3" width="9.25833333333333" style="2"/>
    <col min="6" max="6" width="12.6333333333333"/>
  </cols>
  <sheetData>
    <row r="1" spans="1:3">
      <c r="A1" s="3" t="s">
        <v>47</v>
      </c>
      <c r="B1" s="3" t="s">
        <v>255</v>
      </c>
      <c r="C1" s="3" t="s">
        <v>256</v>
      </c>
    </row>
    <row r="2" spans="1:3">
      <c r="A2" s="3" t="s">
        <v>257</v>
      </c>
      <c r="B2" s="3" t="s">
        <v>17</v>
      </c>
      <c r="C2" s="3" t="s">
        <v>258</v>
      </c>
    </row>
    <row r="3" spans="1:3">
      <c r="A3" s="3" t="s">
        <v>257</v>
      </c>
      <c r="B3" s="3" t="s">
        <v>22</v>
      </c>
      <c r="C3" s="3" t="s">
        <v>259</v>
      </c>
    </row>
    <row r="4" spans="1:3">
      <c r="A4" s="3" t="s">
        <v>257</v>
      </c>
      <c r="B4" s="3" t="s">
        <v>13</v>
      </c>
      <c r="C4" s="3" t="s">
        <v>260</v>
      </c>
    </row>
    <row r="5" spans="1:3">
      <c r="A5" s="3" t="s">
        <v>257</v>
      </c>
      <c r="B5" s="3" t="s">
        <v>21</v>
      </c>
      <c r="C5" s="3" t="s">
        <v>261</v>
      </c>
    </row>
    <row r="6" spans="1:3">
      <c r="A6" s="3" t="s">
        <v>257</v>
      </c>
      <c r="B6" s="3" t="s">
        <v>25</v>
      </c>
      <c r="C6" s="3" t="s">
        <v>262</v>
      </c>
    </row>
    <row r="7" spans="1:3">
      <c r="A7" s="3" t="s">
        <v>257</v>
      </c>
      <c r="B7" s="3" t="s">
        <v>23</v>
      </c>
      <c r="C7" s="3" t="s">
        <v>263</v>
      </c>
    </row>
    <row r="8" spans="1:3">
      <c r="A8" s="3" t="s">
        <v>257</v>
      </c>
      <c r="B8" s="3" t="s">
        <v>18</v>
      </c>
      <c r="C8" s="3" t="s">
        <v>264</v>
      </c>
    </row>
    <row r="9" spans="1:3">
      <c r="A9" s="3" t="s">
        <v>257</v>
      </c>
      <c r="B9" s="3" t="s">
        <v>15</v>
      </c>
      <c r="C9" s="3" t="s">
        <v>265</v>
      </c>
    </row>
    <row r="10" spans="1:3">
      <c r="A10" s="3" t="s">
        <v>257</v>
      </c>
      <c r="B10" s="3" t="s">
        <v>20</v>
      </c>
      <c r="C10" s="3" t="s">
        <v>266</v>
      </c>
    </row>
    <row r="11" spans="1:3">
      <c r="A11" s="3" t="s">
        <v>257</v>
      </c>
      <c r="B11" s="3" t="s">
        <v>14</v>
      </c>
      <c r="C11" s="3" t="s">
        <v>267</v>
      </c>
    </row>
    <row r="12" spans="1:3">
      <c r="A12" s="3" t="s">
        <v>257</v>
      </c>
      <c r="B12" s="3" t="s">
        <v>12</v>
      </c>
      <c r="C12" s="3" t="s">
        <v>268</v>
      </c>
    </row>
    <row r="13" spans="1:3">
      <c r="A13" s="3" t="s">
        <v>257</v>
      </c>
      <c r="B13" s="3" t="s">
        <v>16</v>
      </c>
      <c r="C13" s="3" t="s">
        <v>269</v>
      </c>
    </row>
    <row r="14" spans="1:3">
      <c r="A14" s="3" t="s">
        <v>257</v>
      </c>
      <c r="B14" s="3" t="s">
        <v>24</v>
      </c>
      <c r="C14" s="3" t="s">
        <v>270</v>
      </c>
    </row>
    <row r="15" spans="1:3">
      <c r="A15" s="3" t="s">
        <v>257</v>
      </c>
      <c r="B15" s="3" t="s">
        <v>271</v>
      </c>
      <c r="C15" s="3" t="s">
        <v>272</v>
      </c>
    </row>
    <row r="16" spans="1:3">
      <c r="A16" s="3" t="s">
        <v>257</v>
      </c>
      <c r="B16" s="3" t="s">
        <v>19</v>
      </c>
      <c r="C16" s="3" t="s">
        <v>273</v>
      </c>
    </row>
    <row r="17" spans="2:3">
      <c r="B17" s="3" t="s">
        <v>26</v>
      </c>
      <c r="C17" s="3" t="s">
        <v>274</v>
      </c>
    </row>
    <row r="18" spans="3:3">
      <c r="C18" s="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G21" sqref="G21"/>
    </sheetView>
  </sheetViews>
  <sheetFormatPr defaultColWidth="9" defaultRowHeight="13.5" outlineLevelCol="2"/>
  <cols>
    <col min="1" max="1" width="10.6333333333333" style="2" customWidth="1"/>
    <col min="2" max="2" width="9" style="2"/>
    <col min="3" max="3" width="9.25833333333333" style="2"/>
  </cols>
  <sheetData>
    <row r="1" spans="1:3">
      <c r="A1" s="3" t="s">
        <v>47</v>
      </c>
      <c r="B1" s="3" t="s">
        <v>255</v>
      </c>
      <c r="C1" s="3" t="s">
        <v>275</v>
      </c>
    </row>
    <row r="2" spans="1:3">
      <c r="A2" s="3" t="s">
        <v>257</v>
      </c>
      <c r="B2" s="3" t="s">
        <v>22</v>
      </c>
      <c r="C2" s="3" t="s">
        <v>276</v>
      </c>
    </row>
    <row r="3" spans="1:3">
      <c r="A3" s="3" t="s">
        <v>257</v>
      </c>
      <c r="B3" s="3" t="s">
        <v>13</v>
      </c>
      <c r="C3" s="3" t="s">
        <v>277</v>
      </c>
    </row>
    <row r="4" spans="1:3">
      <c r="A4" s="3" t="s">
        <v>257</v>
      </c>
      <c r="B4" s="3" t="s">
        <v>21</v>
      </c>
      <c r="C4" s="3" t="s">
        <v>278</v>
      </c>
    </row>
    <row r="5" spans="1:3">
      <c r="A5" s="3" t="s">
        <v>257</v>
      </c>
      <c r="B5" s="3" t="s">
        <v>17</v>
      </c>
      <c r="C5" s="3" t="s">
        <v>279</v>
      </c>
    </row>
    <row r="6" spans="1:3">
      <c r="A6" s="3" t="s">
        <v>257</v>
      </c>
      <c r="B6" s="3" t="s">
        <v>25</v>
      </c>
      <c r="C6" s="3" t="s">
        <v>280</v>
      </c>
    </row>
    <row r="7" spans="1:3">
      <c r="A7" s="3" t="s">
        <v>257</v>
      </c>
      <c r="B7" s="3" t="s">
        <v>23</v>
      </c>
      <c r="C7" s="3" t="s">
        <v>281</v>
      </c>
    </row>
    <row r="8" spans="1:3">
      <c r="A8" s="3" t="s">
        <v>257</v>
      </c>
      <c r="B8" s="3" t="s">
        <v>15</v>
      </c>
      <c r="C8" s="3" t="s">
        <v>282</v>
      </c>
    </row>
    <row r="9" spans="1:3">
      <c r="A9" s="3" t="s">
        <v>257</v>
      </c>
      <c r="B9" s="3" t="s">
        <v>18</v>
      </c>
      <c r="C9" s="3" t="s">
        <v>283</v>
      </c>
    </row>
    <row r="10" spans="1:3">
      <c r="A10" s="3" t="s">
        <v>257</v>
      </c>
      <c r="B10" s="3" t="s">
        <v>20</v>
      </c>
      <c r="C10" s="3" t="s">
        <v>284</v>
      </c>
    </row>
    <row r="11" spans="1:3">
      <c r="A11" s="3" t="s">
        <v>257</v>
      </c>
      <c r="B11" s="3" t="s">
        <v>12</v>
      </c>
      <c r="C11" s="3" t="s">
        <v>285</v>
      </c>
    </row>
    <row r="12" spans="1:3">
      <c r="A12" s="3" t="s">
        <v>257</v>
      </c>
      <c r="B12" s="3" t="s">
        <v>14</v>
      </c>
      <c r="C12" s="3" t="s">
        <v>286</v>
      </c>
    </row>
    <row r="13" spans="1:3">
      <c r="A13" s="3" t="s">
        <v>257</v>
      </c>
      <c r="B13" s="3" t="s">
        <v>24</v>
      </c>
      <c r="C13" s="3" t="s">
        <v>287</v>
      </c>
    </row>
    <row r="14" spans="1:3">
      <c r="A14" s="3" t="s">
        <v>257</v>
      </c>
      <c r="B14" s="3" t="s">
        <v>16</v>
      </c>
      <c r="C14" s="3" t="s">
        <v>288</v>
      </c>
    </row>
    <row r="15" spans="1:3">
      <c r="A15" s="3" t="s">
        <v>257</v>
      </c>
      <c r="B15" s="3" t="s">
        <v>271</v>
      </c>
      <c r="C15" s="3" t="s">
        <v>289</v>
      </c>
    </row>
    <row r="16" spans="1:3">
      <c r="A16" s="3" t="s">
        <v>257</v>
      </c>
      <c r="B16" s="3" t="s">
        <v>19</v>
      </c>
      <c r="C16" s="3" t="s">
        <v>290</v>
      </c>
    </row>
    <row r="17" spans="2:3">
      <c r="B17" s="3" t="s">
        <v>26</v>
      </c>
      <c r="C17" s="3" t="s">
        <v>291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J27"/>
  <sheetViews>
    <sheetView workbookViewId="0">
      <selection activeCell="G7" sqref="G7"/>
    </sheetView>
  </sheetViews>
  <sheetFormatPr defaultColWidth="9" defaultRowHeight="13.5"/>
  <sheetData>
    <row r="5" spans="4:4">
      <c r="D5" s="1"/>
    </row>
    <row r="6" spans="4:4">
      <c r="D6" s="1"/>
    </row>
    <row r="7" spans="4:4">
      <c r="D7" s="1"/>
    </row>
    <row r="8" spans="4:4">
      <c r="D8" s="1"/>
    </row>
    <row r="9" spans="4:4">
      <c r="D9" s="1"/>
    </row>
    <row r="10" spans="4:4">
      <c r="D10" s="1"/>
    </row>
    <row r="11" spans="4:4">
      <c r="D11" s="1"/>
    </row>
    <row r="12" spans="4:10">
      <c r="D12" s="1"/>
      <c r="J12" s="1"/>
    </row>
    <row r="13" spans="4:10">
      <c r="D13" s="1"/>
      <c r="J13" s="1"/>
    </row>
    <row r="14" spans="4:10">
      <c r="D14" s="1"/>
      <c r="J14" s="1"/>
    </row>
    <row r="15" spans="4:10">
      <c r="D15" s="1"/>
      <c r="J15" s="1"/>
    </row>
    <row r="16" spans="4:10">
      <c r="D16" s="1"/>
      <c r="J16" s="1"/>
    </row>
    <row r="17" spans="4:10">
      <c r="D17" s="1"/>
      <c r="J17" s="1"/>
    </row>
    <row r="18" spans="4:10">
      <c r="D18" s="1"/>
      <c r="J18" s="1"/>
    </row>
    <row r="19" spans="4:10">
      <c r="D19" s="1"/>
      <c r="J19" s="1"/>
    </row>
    <row r="20" spans="10:10">
      <c r="J20" s="1"/>
    </row>
    <row r="21" spans="10:10">
      <c r="J21" s="1"/>
    </row>
    <row r="22" spans="10:10">
      <c r="J22" s="1"/>
    </row>
    <row r="23" spans="10:10">
      <c r="J23" s="1"/>
    </row>
    <row r="24" spans="10:10">
      <c r="J24" s="1"/>
    </row>
    <row r="25" spans="10:10">
      <c r="J25" s="1"/>
    </row>
    <row r="26" spans="10:10">
      <c r="J26" s="1"/>
    </row>
    <row r="27" spans="10:10">
      <c r="J2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统计表</vt:lpstr>
      <vt:lpstr>Sheet1</vt:lpstr>
      <vt:lpstr>本地SQM数据</vt:lpstr>
      <vt:lpstr>有线接入率</vt:lpstr>
      <vt:lpstr>视频播放优良率d-OA</vt:lpstr>
      <vt:lpstr>卡顿用户占比</vt:lpstr>
      <vt:lpstr>卡顿时长占比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yangYF</dc:creator>
  <cp:lastModifiedBy>Administrator</cp:lastModifiedBy>
  <dcterms:created xsi:type="dcterms:W3CDTF">1996-12-17T01:32:00Z</dcterms:created>
  <dcterms:modified xsi:type="dcterms:W3CDTF">2021-04-24T03:01:59Z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KSOReadingLayout">
    <vt:bool>false</vt:bool>
  </property>
  <property fmtid="{D5CDD505-2E9C-101B-9397-08002B2CF9AE}" pid="4" name="ICV">
    <vt:lpwstr>1392AB16651A411ABE55382111871BB2</vt:lpwstr>
  </property>
</Properties>
</file>