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renewang/Desktop/"/>
    </mc:Choice>
  </mc:AlternateContent>
  <xr:revisionPtr revIDLastSave="0" documentId="8_{0C7B87C2-8437-FE4B-8361-C27CACA7CE44}" xr6:coauthVersionLast="47" xr6:coauthVersionMax="47" xr10:uidLastSave="{00000000-0000-0000-0000-000000000000}"/>
  <bookViews>
    <workbookView xWindow="140" yWindow="1080" windowWidth="19200" windowHeight="14480" activeTab="4" xr2:uid="{00000000-000D-0000-FFFF-FFFF00000000}"/>
  </bookViews>
  <sheets>
    <sheet name="Crowdfunding" sheetId="1" r:id="rId1"/>
    <sheet name="Sheet1" sheetId="3" r:id="rId2"/>
    <sheet name="Sheet2" sheetId="2" r:id="rId3"/>
    <sheet name="Sheet3" sheetId="4" r:id="rId4"/>
    <sheet name="Sheet4" sheetId="6" r:id="rId5"/>
    <sheet name="Sheet5" sheetId="7" r:id="rId6"/>
  </sheets>
  <definedNames>
    <definedName name="_xlnm._FilterDatabase" localSheetId="0" hidden="1">Crowdfunding!$F$1:$F$1001</definedName>
  </definedNames>
  <calcPr calcId="191029"/>
  <pivotCaches>
    <pivotCache cacheId="15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7" l="1"/>
  <c r="L9" i="7"/>
  <c r="E10" i="7"/>
  <c r="E9" i="7"/>
  <c r="L8" i="7"/>
  <c r="L7" i="7"/>
  <c r="L6" i="7"/>
  <c r="L5" i="7"/>
  <c r="E8" i="7"/>
  <c r="E7" i="7"/>
  <c r="E6" i="7"/>
  <c r="E5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C2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2" i="1"/>
  <c r="P2" i="1" s="1"/>
  <c r="E2" i="6" l="1"/>
  <c r="E6" i="6"/>
  <c r="E10" i="6"/>
  <c r="F10" i="6" s="1"/>
  <c r="G2" i="6"/>
  <c r="F2" i="6"/>
  <c r="F6" i="6"/>
  <c r="H6" i="6"/>
  <c r="G10" i="6"/>
  <c r="H2" i="6"/>
  <c r="H10" i="6"/>
  <c r="E5" i="6"/>
  <c r="H5" i="6" s="1"/>
  <c r="E9" i="6"/>
  <c r="H9" i="6" s="1"/>
  <c r="E13" i="6"/>
  <c r="H13" i="6" s="1"/>
  <c r="G6" i="6"/>
  <c r="G13" i="6"/>
  <c r="E12" i="6"/>
  <c r="H12" i="6" s="1"/>
  <c r="E8" i="6"/>
  <c r="F8" i="6" s="1"/>
  <c r="E4" i="6"/>
  <c r="F4" i="6" s="1"/>
  <c r="E11" i="6"/>
  <c r="G11" i="6" s="1"/>
  <c r="E7" i="6"/>
  <c r="H7" i="6" s="1"/>
  <c r="E3" i="6"/>
  <c r="G3" i="6" s="1"/>
  <c r="H8" i="6" l="1"/>
  <c r="G5" i="6"/>
  <c r="F5" i="6"/>
  <c r="F11" i="6"/>
  <c r="H11" i="6"/>
  <c r="F13" i="6"/>
  <c r="G7" i="6"/>
  <c r="F12" i="6"/>
  <c r="G4" i="6"/>
  <c r="G12" i="6"/>
  <c r="F7" i="6"/>
  <c r="H3" i="6"/>
  <c r="F9" i="6"/>
  <c r="G8" i="6"/>
  <c r="F3" i="6"/>
  <c r="G9" i="6"/>
  <c r="H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<sst xmlns="http://schemas.openxmlformats.org/spreadsheetml/2006/main" count="7066" uniqueCount="2112">
  <si>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</si>
  <si>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</si>
  <si>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</si>
  <si>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</si>
  <si>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</si>
  <si>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</si>
  <si>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</si>
  <si>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</si>
  <si>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</si>
  <si>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</si>
  <si>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</si>
  <si>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</si>
  <si>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</si>
  <si>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</si>
  <si>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</si>
  <si>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</si>
  <si>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</si>
  <si>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</si>
  <si>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</si>
  <si>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</si>
  <si>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</si>
  <si>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</si>
  <si>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</si>
  <si>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</si>
  <si>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</si>
  <si>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</si>
  <si>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</si>
  <si>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</si>
  <si>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</si>
  <si>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</si>
  <si>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</si>
  <si>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</si>
  <si>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</si>
  <si>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</si>
  <si>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</si>
  <si>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</si>
  <si>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</si>
  <si>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</si>
  <si>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</si>
  <si>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</si>
  <si>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</si>
  <si>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</si>
  <si>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</si>
  <si>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</si>
  <si>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</si>
  <si>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</si>
  <si>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</si>
  <si>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</si>
  <si>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</si>
  <si>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</si>
  <si>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</si>
  <si>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</si>
  <si>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</si>
  <si>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</si>
  <si>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</si>
  <si>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</si>
  <si>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</si>
  <si>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</si>
  <si>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</si>
  <si>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</si>
  <si>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</si>
  <si>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</si>
  <si>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</si>
  <si>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</si>
  <si>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</si>
  <si>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</si>
  <si>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</si>
  <si>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</si>
  <si>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</si>
  <si>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</si>
  <si>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</si>
  <si>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</si>
  <si>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</si>
  <si>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</si>
  <si>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</si>
  <si>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</si>
  <si>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</si>
  <si>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</si>
  <si>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</si>
  <si>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</si>
  <si>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</si>
  <si>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</si>
  <si>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</si>
  <si>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</si>
  <si>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</si>
  <si>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</si>
  <si>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</si>
  <si>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</si>
  <si>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</si>
  <si>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</si>
  <si>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</si>
  <si>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</si>
  <si>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</si>
  <si>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</si>
  <si>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</si>
  <si>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</si>
  <si>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</si>
  <si>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</si>
  <si>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</si>
  <si>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</si>
  <si>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</si>
  <si>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</si>
  <si>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</si>
  <si>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</si>
  <si>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</si>
  <si>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</si>
  <si>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</si>
  <si>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</si>
  <si>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</si>
  <si>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</si>
  <si>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</si>
  <si>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</si>
  <si>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</si>
  <si>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</si>
  <si>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</si>
  <si>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</si>
  <si>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</si>
  <si>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</si>
  <si>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</si>
  <si>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</si>
  <si>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</si>
  <si>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</si>
  <si>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</si>
  <si>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</si>
  <si>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</si>
  <si>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</si>
  <si>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</si>
  <si>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</si>
  <si>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</si>
  <si>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</si>
  <si>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</si>
  <si>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</si>
  <si>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</si>
  <si>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</si>
  <si>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</si>
  <si>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</si>
  <si>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</si>
  <si>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</si>
  <si>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</si>
  <si>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</si>
  <si>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</si>
  <si>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</si>
  <si>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</si>
  <si>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</si>
  <si>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</si>
  <si>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</si>
  <si>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</si>
  <si>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</si>
  <si>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</si>
  <si>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</si>
  <si>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</si>
  <si>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</si>
  <si>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</si>
  <si>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</si>
  <si>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</si>
  <si>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</si>
  <si>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</si>
  <si>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</si>
  <si>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</si>
  <si>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</si>
  <si>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</si>
  <si>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</si>
  <si>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</si>
  <si>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</si>
  <si>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</si>
  <si>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</si>
  <si>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</si>
  <si>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</si>
  <si>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</si>
  <si>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</si>
  <si>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</si>
  <si>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</si>
  <si>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</si>
  <si>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</si>
  <si>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</si>
  <si>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</si>
  <si>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</si>
  <si>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</si>
  <si>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</si>
  <si>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</si>
  <si>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</si>
  <si>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</si>
  <si>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</si>
  <si>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</si>
  <si>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</si>
  <si>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</si>
  <si>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</si>
  <si>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</si>
  <si>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</si>
  <si>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</si>
  <si>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</si>
  <si>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</si>
  <si>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</si>
  <si>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</si>
  <si>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</si>
  <si>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</si>
  <si>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</si>
  <si>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</si>
  <si>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</si>
  <si>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</si>
  <si>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</si>
  <si>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</si>
  <si>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</si>
  <si>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</si>
  <si>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</si>
  <si>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</si>
  <si>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</si>
  <si>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</si>
  <si>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</si>
  <si>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</si>
  <si>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</si>
  <si>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</si>
  <si>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</si>
  <si>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</si>
  <si>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</si>
  <si>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</si>
  <si>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</si>
  <si>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</si>
  <si>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</si>
  <si>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</si>
  <si>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</si>
  <si>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</si>
  <si>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</si>
  <si>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</si>
  <si>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</si>
  <si>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</si>
  <si>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</si>
  <si>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</si>
  <si>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</si>
  <si>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</si>
  <si>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</si>
  <si>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</si>
  <si>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</si>
  <si>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</si>
  <si>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</si>
  <si>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</si>
  <si>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</si>
  <si>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</si>
  <si>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</si>
  <si>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</si>
  <si>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</si>
  <si>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</si>
  <si>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</si>
  <si>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</si>
  <si>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</si>
  <si>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</si>
  <si>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</si>
  <si>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</si>
  <si>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</si>
  <si>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</si>
  <si>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</si>
  <si>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</si>
  <si>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</si>
  <si>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</si>
  <si>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</si>
  <si>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</si>
  <si>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</si>
  <si>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</si>
  <si>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</si>
  <si>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</si>
  <si>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</si>
  <si>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</si>
  <si>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</si>
  <si>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</si>
  <si>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</si>
  <si>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</si>
  <si>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</si>
  <si>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</si>
  <si>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</si>
  <si>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</si>
  <si>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</si>
  <si>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</si>
  <si>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</si>
  <si>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</si>
  <si>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</si>
  <si>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</si>
  <si>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</si>
  <si>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</si>
  <si>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</si>
  <si>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</si>
  <si>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</si>
  <si>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</si>
  <si>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</si>
  <si>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</si>
  <si>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</si>
  <si>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</si>
  <si>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</si>
  <si>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</si>
  <si>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</si>
  <si>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</si>
  <si>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</si>
  <si>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</si>
  <si>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</si>
  <si>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</si>
  <si>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</si>
  <si>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</si>
  <si>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</si>
  <si>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</si>
  <si>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</si>
  <si>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</si>
  <si>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</si>
  <si>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</si>
  <si>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</si>
  <si>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</si>
  <si>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</si>
  <si>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</si>
  <si>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</si>
  <si>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</si>
  <si>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</si>
  <si>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</si>
  <si>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</si>
  <si>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</si>
  <si>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</si>
  <si>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</si>
  <si>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</si>
  <si>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</si>
  <si>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</si>
  <si>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</si>
  <si>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</si>
  <si>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</si>
  <si>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</si>
  <si>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</si>
  <si>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</si>
  <si>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</si>
  <si>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</si>
  <si>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</si>
  <si>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</si>
  <si>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</si>
  <si>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</si>
  <si>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</si>
  <si>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</si>
  <si>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</si>
  <si>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</si>
  <si>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</si>
  <si>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</si>
  <si>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</si>
  <si>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</si>
  <si>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</si>
  <si>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</si>
  <si>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</si>
  <si>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</si>
  <si>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</si>
  <si>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</si>
  <si>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</si>
  <si>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</si>
  <si>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</si>
  <si>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</si>
  <si>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</si>
  <si>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</si>
  <si>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</si>
  <si>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</si>
  <si>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</si>
  <si>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</si>
  <si>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</si>
  <si>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</si>
  <si>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</si>
  <si>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</si>
  <si>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</si>
  <si>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</si>
  <si>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</si>
  <si>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</si>
  <si>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</si>
  <si>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</si>
  <si>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</si>
  <si>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</si>
  <si>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</si>
  <si>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</si>
  <si>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</si>
  <si>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</si>
  <si>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</si>
  <si>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</si>
  <si>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</si>
  <si>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</si>
  <si>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</si>
  <si>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</si>
  <si>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</si>
  <si>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</si>
  <si>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</si>
  <si>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</si>
  <si>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</si>
  <si>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</si>
  <si>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</si>
  <si>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</si>
  <si>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</si>
  <si>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</si>
  <si>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</si>
  <si>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</si>
  <si>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</si>
  <si>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</si>
  <si>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</si>
  <si>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</si>
  <si>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</si>
  <si>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</si>
  <si>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</si>
  <si>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</si>
  <si>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</si>
  <si>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</si>
  <si>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</si>
  <si>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</si>
  <si>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</si>
  <si>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</si>
  <si>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</si>
  <si>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</si>
  <si>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</si>
  <si>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</si>
  <si>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</si>
  <si>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</si>
  <si>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</si>
  <si>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</si>
  <si>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</si>
  <si>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</si>
  <si>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</si>
  <si>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</si>
  <si>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</si>
  <si>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</si>
  <si>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</si>
  <si>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</si>
  <si>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</si>
  <si>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</si>
  <si>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</si>
  <si>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</si>
  <si>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</si>
  <si>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</si>
  <si>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</si>
  <si>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</si>
  <si>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</si>
  <si>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</si>
  <si>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</si>
  <si>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</si>
  <si>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</si>
  <si>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</si>
  <si>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</si>
  <si>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</si>
  <si>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</si>
  <si>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</si>
  <si>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</si>
  <si>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</si>
  <si>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</si>
  <si>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</si>
  <si>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</si>
  <si>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</si>
  <si>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</si>
  <si>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</si>
  <si>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</si>
  <si>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</si>
  <si>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</si>
  <si>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</si>
  <si>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</si>
  <si>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</si>
  <si>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</si>
  <si>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</si>
  <si>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</si>
  <si>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</si>
  <si>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</si>
  <si>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</si>
  <si>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</si>
  <si>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</si>
  <si>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</si>
  <si>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</si>
  <si>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</si>
  <si>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</si>
  <si>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</si>
  <si>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</si>
  <si>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</si>
  <si>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</si>
  <si>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</si>
  <si>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</si>
  <si>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</si>
  <si>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</si>
  <si>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</si>
  <si>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</si>
  <si>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</si>
  <si>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</si>
  <si>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</si>
  <si>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</si>
  <si>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</si>
  <si>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</si>
  <si>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</si>
  <si>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</si>
  <si>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</si>
  <si>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</si>
  <si>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</si>
  <si>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</si>
  <si>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</si>
  <si>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</si>
  <si>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</si>
  <si>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</si>
  <si>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</si>
  <si>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</si>
  <si>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</si>
  <si>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</si>
  <si>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</si>
  <si>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</si>
  <si>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</si>
  <si>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</si>
  <si>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</si>
  <si>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</si>
  <si>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</si>
  <si>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</si>
  <si>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</si>
  <si>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</si>
  <si>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</si>
  <si>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</si>
  <si>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</si>
  <si>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</si>
  <si>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</si>
  <si>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</si>
  <si>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</si>
  <si>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</si>
  <si>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</si>
  <si>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</si>
  <si>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</si>
  <si>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</si>
  <si>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</si>
  <si>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</si>
  <si>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</si>
  <si>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</si>
  <si>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</si>
  <si>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</si>
  <si>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</si>
  <si>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</si>
  <si>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</si>
  <si>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</si>
  <si>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</si>
  <si>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</si>
  <si>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</si>
  <si>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</si>
  <si>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</si>
  <si>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</si>
  <si>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</si>
  <si>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</si>
  <si>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</si>
  <si>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</si>
  <si>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</si>
  <si>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</si>
  <si>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</si>
  <si>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</si>
  <si>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</si>
  <si>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</si>
  <si>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</si>
  <si>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</si>
  <si>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</si>
  <si>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</si>
  <si>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</si>
  <si>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</si>
  <si>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</si>
  <si>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</si>
  <si>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</si>
  <si>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</si>
  <si>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</si>
  <si>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</si>
  <si>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</si>
  <si>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</si>
  <si>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</si>
  <si>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</si>
  <si>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</si>
  <si>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</si>
  <si>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</si>
  <si>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</si>
  <si>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</si>
  <si>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</si>
  <si>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</si>
  <si>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</si>
  <si>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</si>
  <si>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</si>
  <si>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</si>
  <si>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</si>
  <si>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</si>
  <si>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</si>
  <si>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</si>
  <si>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</si>
  <si>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</si>
  <si>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</si>
  <si>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</si>
  <si>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</si>
  <si>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</si>
  <si>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</si>
  <si>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</si>
  <si>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</si>
  <si>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</si>
  <si>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</si>
  <si>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</si>
  <si>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</si>
  <si>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</si>
  <si>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</si>
  <si>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</si>
  <si>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</si>
  <si>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</si>
  <si>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</si>
  <si>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</si>
  <si>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</si>
  <si>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</si>
  <si>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</si>
  <si>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</si>
  <si>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</si>
  <si>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</si>
  <si>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</si>
  <si>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</si>
  <si>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</si>
  <si>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</si>
  <si>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</si>
  <si>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</si>
  <si>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</si>
  <si>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</si>
  <si>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</si>
  <si>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</si>
  <si>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</si>
  <si>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</si>
  <si>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</si>
  <si>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</si>
  <si>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</si>
  <si>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</si>
  <si>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</si>
  <si>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</si>
  <si>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</si>
  <si>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</si>
  <si>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</si>
  <si>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</si>
  <si>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</si>
  <si>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</si>
  <si>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</si>
  <si>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</si>
  <si>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</si>
  <si>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</si>
  <si>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</si>
  <si>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</si>
  <si>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</si>
  <si>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</si>
  <si>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</si>
  <si>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</si>
  <si>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</si>
  <si>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</si>
  <si>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</si>
  <si>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</si>
  <si>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</si>
  <si>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</si>
  <si>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</si>
  <si>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</si>
  <si>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</si>
  <si>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</si>
  <si>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</si>
  <si>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</si>
  <si>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</si>
  <si>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</si>
  <si>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</si>
  <si>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</si>
  <si>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</si>
  <si>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</si>
  <si>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</si>
  <si>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</si>
  <si>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</si>
  <si>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</si>
  <si>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</si>
  <si>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</si>
  <si>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</si>
  <si>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</si>
  <si>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</si>
  <si>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</si>
  <si>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</si>
  <si>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</si>
  <si>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</si>
  <si>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</si>
  <si>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</si>
  <si>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</si>
  <si>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</si>
  <si>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</si>
  <si>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</si>
  <si>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</si>
  <si>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</si>
  <si>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</si>
  <si>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</si>
  <si>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</si>
  <si>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</si>
  <si>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</si>
  <si>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</si>
  <si>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</si>
  <si>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</si>
  <si>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</si>
  <si>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</si>
  <si>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</si>
  <si>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</si>
  <si>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</si>
  <si>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</si>
  <si>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</si>
  <si>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</si>
  <si>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</si>
  <si>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</si>
  <si>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</si>
  <si>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</si>
  <si>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</si>
  <si>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</si>
  <si>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</si>
  <si>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</si>
  <si>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</si>
  <si>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</si>
  <si>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</si>
  <si>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</si>
  <si>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</si>
  <si>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</si>
  <si>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</si>
  <si>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</si>
  <si>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</si>
  <si>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</si>
  <si>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</si>
  <si>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</si>
  <si>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</si>
  <si>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</si>
  <si>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</si>
  <si>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</si>
  <si>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</si>
  <si>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</si>
  <si>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</si>
  <si>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</si>
  <si>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</si>
  <si>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</si>
  <si>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</si>
  <si>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</si>
  <si>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</si>
  <si>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</si>
  <si>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</si>
  <si>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</si>
  <si>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</si>
  <si>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</si>
  <si>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</si>
  <si>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</si>
  <si>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</si>
  <si>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</si>
  <si>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</si>
  <si>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</si>
  <si>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</si>
  <si>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</si>
  <si>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</si>
  <si>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</si>
  <si>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</si>
  <si>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</si>
  <si>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</si>
  <si>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</si>
  <si>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</si>
  <si>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</si>
  <si>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</si>
  <si>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</si>
  <si>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</si>
  <si>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</si>
  <si>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</si>
  <si>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</si>
  <si>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</si>
  <si>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</si>
  <si>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</si>
  <si>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</si>
  <si>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</si>
  <si>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</si>
  <si>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</si>
  <si>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</si>
  <si>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</si>
  <si>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</si>
  <si>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</si>
  <si>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</si>
  <si>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</si>
  <si>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</si>
  <si>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</si>
  <si>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</si>
  <si>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</si>
  <si>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</si>
  <si>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</si>
  <si>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</si>
  <si>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</si>
  <si>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</si>
  <si>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</si>
  <si>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</si>
  <si>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</si>
  <si>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</si>
  <si>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</si>
  <si>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</si>
  <si>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</si>
  <si>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</si>
  <si>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</si>
  <si>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</si>
  <si>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</si>
  <si>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</si>
  <si>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</si>
  <si>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</si>
  <si>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</si>
  <si>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</si>
  <si>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</si>
  <si>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</si>
  <si>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</si>
  <si>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</si>
  <si>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</si>
  <si>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</si>
  <si>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</si>
  <si>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</si>
  <si>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</si>
  <si>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</si>
  <si>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</si>
  <si>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</si>
  <si>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</si>
  <si>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</si>
  <si>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</si>
  <si>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</si>
  <si>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</si>
  <si>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</si>
  <si>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</si>
  <si>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</si>
  <si>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</si>
  <si>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</si>
  <si>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</si>
  <si>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</si>
  <si>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</si>
  <si>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</si>
  <si>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</si>
  <si>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</si>
  <si>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</si>
  <si>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</si>
  <si>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</si>
  <si>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</si>
  <si>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</si>
  <si>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</si>
  <si>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</si>
  <si>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</si>
  <si>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</si>
  <si>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</si>
  <si>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</si>
  <si>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</si>
  <si>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</si>
  <si>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</si>
  <si>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</si>
  <si>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</si>
  <si>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</si>
  <si>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</si>
  <si>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</si>
  <si>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</si>
  <si>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</si>
  <si>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</si>
  <si>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</si>
  <si>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</si>
  <si>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</si>
  <si>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</si>
  <si>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</si>
  <si>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</si>
  <si>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</si>
  <si>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</si>
  <si>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</si>
  <si>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</si>
  <si>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</si>
  <si>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</si>
  <si>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</si>
  <si>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</si>
  <si>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</si>
  <si>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</si>
  <si>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</si>
  <si>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</si>
  <si>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</si>
  <si>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</si>
  <si>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</si>
  <si>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</si>
  <si>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</si>
  <si>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</si>
  <si>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</si>
  <si>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</si>
  <si>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</si>
  <si>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</si>
  <si>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</si>
  <si>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</si>
  <si>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</si>
  <si>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</si>
  <si>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</si>
  <si>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</si>
  <si>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</si>
  <si>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</si>
  <si>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</si>
  <si>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</si>
  <si>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</si>
  <si>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</si>
  <si>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</si>
  <si>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</si>
  <si>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</si>
  <si>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</si>
  <si>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</si>
  <si>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</si>
  <si>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</si>
  <si>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</si>
  <si>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</si>
  <si>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</si>
  <si>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</si>
  <si>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</si>
  <si>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</si>
  <si>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</si>
  <si>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</si>
  <si>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</si>
  <si>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</si>
  <si>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</si>
  <si>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</si>
  <si>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</si>
  <si>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</si>
  <si>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</si>
  <si>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</si>
  <si>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</si>
  <si>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</si>
  <si>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</si>
  <si>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</si>
  <si>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</si>
  <si>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</si>
  <si>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</si>
  <si>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</si>
  <si>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</si>
  <si>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</si>
  <si>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</si>
  <si>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</si>
  <si>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</si>
  <si>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</si>
  <si>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</si>
  <si>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</si>
  <si>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</si>
  <si>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</si>
  <si>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</si>
  <si>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</si>
  <si>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</si>
  <si>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</si>
  <si>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</si>
  <si>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</si>
  <si>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</si>
  <si>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</si>
  <si>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</si>
  <si>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</si>
  <si>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</si>
  <si>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</si>
  <si>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</si>
  <si>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</si>
  <si>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</si>
  <si>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</si>
  <si>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</si>
  <si>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</si>
  <si>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</si>
  <si>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</si>
  <si>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</si>
  <si>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</si>
  <si>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</si>
  <si>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</si>
  <si>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</si>
  <si>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</si>
  <si>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</si>
  <si>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</si>
  <si>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</si>
  <si>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</si>
  <si>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</si>
  <si>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</si>
  <si>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</si>
  <si>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</si>
  <si>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</si>
  <si>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</si>
  <si>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</si>
  <si>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</si>
  <si>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</si>
  <si>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</si>
  <si>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</si>
  <si>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</si>
  <si>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</si>
  <si>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</si>
  <si>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</si>
  <si>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</si>
  <si>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</si>
  <si>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</si>
  <si>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</si>
  <si>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</si>
  <si>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</si>
  <si>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</si>
  <si>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</si>
  <si>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</si>
  <si>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</si>
  <si>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</si>
  <si>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</si>
  <si>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</si>
  <si>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</si>
  <si>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</si>
  <si>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</si>
  <si>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</si>
  <si>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</si>
  <si>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</si>
  <si>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</si>
  <si>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</si>
  <si>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</si>
  <si>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</si>
  <si>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</si>
  <si>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</si>
  <si>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</si>
  <si>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</si>
  <si>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</si>
  <si>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</si>
  <si>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</si>
  <si>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</si>
  <si>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</si>
  <si>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</si>
  <si>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</si>
  <si>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</si>
  <si>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</si>
  <si>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</si>
  <si>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</si>
  <si>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</si>
  <si>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</si>
  <si>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</si>
  <si>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</si>
  <si>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</si>
  <si>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</si>
  <si>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</si>
  <si>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</si>
  <si>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</si>
  <si>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</si>
  <si>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</si>
  <si>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</si>
  <si>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</si>
  <si>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</si>
  <si>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</si>
  <si>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</si>
  <si>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</si>
  <si>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</si>
  <si>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</si>
  <si>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</si>
  <si>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</si>
  <si>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</si>
  <si>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</si>
  <si>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</si>
  <si>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</si>
  <si>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</si>
  <si>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</si>
  <si>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</si>
  <si>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</si>
  <si>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</si>
  <si>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</si>
  <si>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</si>
  <si>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</si>
  <si>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</si>
  <si>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</si>
  <si>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</si>
  <si>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</si>
  <si>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</si>
  <si>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</si>
  <si>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</si>
  <si>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</si>
  <si>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</si>
  <si>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</si>
  <si>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</si>
  <si>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</si>
  <si>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</si>
  <si>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</si>
  <si>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</si>
  <si>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</si>
  <si>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</si>
  <si>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</si>
  <si>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</si>
  <si>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</si>
  <si>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</si>
  <si>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</si>
  <si>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</si>
  <si>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</si>
  <si>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</si>
  <si>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</si>
  <si>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</si>
  <si>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</si>
  <si>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</si>
  <si>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</si>
  <si>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</si>
  <si>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</si>
  <si>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</si>
  <si>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</si>
  <si>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</si>
  <si>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</si>
  <si>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</si>
  <si>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</si>
  <si>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</si>
  <si>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</si>
  <si>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</si>
  <si>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</si>
  <si>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</si>
  <si>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</si>
  <si>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</si>
  <si>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</si>
  <si>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</si>
  <si>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</si>
  <si>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</si>
  <si>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</si>
  <si>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</si>
  <si>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</si>
  <si>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</si>
  <si>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</si>
  <si>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</si>
  <si>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</si>
  <si>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</si>
  <si>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</si>
  <si>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</si>
  <si>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</si>
  <si>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</si>
  <si>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</si>
  <si>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</si>
  <si>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</si>
  <si>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</si>
  <si>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</si>
  <si>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</si>
  <si>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</si>
  <si>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</si>
  <si>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</si>
  <si>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</si>
  <si>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</si>
  <si>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</si>
  <si>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</si>
  <si>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</si>
  <si>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</si>
  <si>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</si>
  <si>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</si>
  <si>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</si>
  <si>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</si>
  <si>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</si>
  <si>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</si>
  <si>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</si>
  <si>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</si>
  <si>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</si>
  <si>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</si>
  <si>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</si>
  <si>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</si>
  <si>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</si>
  <si>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</si>
  <si>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</si>
  <si>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</si>
  <si>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</si>
  <si>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</si>
  <si>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</si>
  <si>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</si>
  <si>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</si>
  <si>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</si>
  <si>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</si>
  <si>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</si>
  <si>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</si>
  <si>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</si>
  <si>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</si>
  <si>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</si>
  <si>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</si>
  <si>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</si>
  <si>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</si>
  <si>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</si>
  <si>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</si>
  <si>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</si>
  <si>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</si>
  <si>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</si>
  <si>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</si>
  <si>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</si>
  <si>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</si>
  <si>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</si>
  <si>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</si>
  <si>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</si>
  <si>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</si>
  <si>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</si>
  <si>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</si>
  <si>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</si>
  <si>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</si>
  <si>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</si>
  <si>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</si>
  <si>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</si>
  <si>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</si>
  <si>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</si>
  <si>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</si>
  <si>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</si>
  <si>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</si>
  <si>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</si>
  <si>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</si>
  <si>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</si>
  <si>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</si>
  <si>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</si>
  <si>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</si>
  <si>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</si>
  <si>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</si>
  <si>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</si>
  <si>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</si>
  <si>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</si>
  <si>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</si>
  <si>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</si>
  <si>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</si>
  <si>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</si>
  <si>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</si>
  <si>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</si>
  <si>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</si>
  <si>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</si>
  <si>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</si>
  <si>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</si>
  <si>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</si>
  <si>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</si>
  <si>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</si>
  <si>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</si>
  <si>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</si>
  <si>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</si>
  <si>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</si>
  <si>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</si>
  <si>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</si>
  <si>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</si>
  <si>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</si>
  <si>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</si>
  <si>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</si>
  <si>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</si>
  <si>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</si>
  <si>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</si>
  <si>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</si>
  <si>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</si>
  <si>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</si>
  <si>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</si>
  <si>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</si>
  <si>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</si>
  <si>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</si>
  <si>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</si>
  <si>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</si>
  <si>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</si>
  <si>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</si>
  <si>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</si>
  <si>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</si>
  <si>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</si>
  <si>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</si>
  <si>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</si>
  <si>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</si>
  <si>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</si>
  <si>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</si>
  <si>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</si>
  <si>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</si>
  <si>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</si>
  <si>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</si>
  <si>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</si>
  <si>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</si>
  <si>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</si>
  <si>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</si>
  <si>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</si>
  <si>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</si>
  <si>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</si>
  <si>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</si>
  <si>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</si>
  <si>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</si>
  <si>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</si>
  <si>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</si>
  <si>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</si>
  <si>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</si>
  <si>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</si>
  <si>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</si>
  <si>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</si>
  <si>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</si>
  <si>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</si>
  <si>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</si>
  <si>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</si>
  <si>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</si>
  <si>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</si>
  <si>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</si>
  <si>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</si>
  <si>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</si>
  <si>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</si>
  <si>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</si>
  <si>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</si>
  <si>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</si>
  <si>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</si>
  <si>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</si>
  <si>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</si>
  <si>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</si>
  <si>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</si>
  <si>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</si>
  <si>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</si>
  <si>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</si>
  <si>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</si>
  <si>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</si>
  <si>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</si>
  <si>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</si>
  <si>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</si>
  <si>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</si>
  <si>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</si>
  <si>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</si>
  <si>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</si>
  <si>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</si>
  <si>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</si>
  <si>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</si>
  <si>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</si>
  <si>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</si>
  <si>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</si>
  <si>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</si>
  <si>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</si>
  <si>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</si>
  <si>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</si>
  <si>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</si>
  <si>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</si>
  <si>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</si>
  <si>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</si>
  <si>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</si>
  <si>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</si>
  <si>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</si>
  <si>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</si>
  <si>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</si>
  <si>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</si>
  <si>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</si>
  <si>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</si>
  <si>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</si>
  <si>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</si>
  <si>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</si>
  <si>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</si>
  <si>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</si>
  <si>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</si>
  <si>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</si>
  <si>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</si>
  <si>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</si>
  <si>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</si>
  <si>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</si>
  <si>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</si>
  <si>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</si>
  <si>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</si>
  <si>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</si>
  <si>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</si>
  <si>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</si>
  <si>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</si>
  <si>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</si>
  <si>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</si>
  <si>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</si>
  <si>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</si>
  <si>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</si>
  <si>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</si>
  <si>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</si>
  <si>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</si>
  <si>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</si>
  <si>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</si>
  <si>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</si>
  <si>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</si>
  <si>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</si>
  <si>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</si>
  <si>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</si>
  <si>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</si>
  <si>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</si>
  <si>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</si>
  <si>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</si>
  <si>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</si>
  <si>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</si>
  <si>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</si>
  <si>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</si>
  <si>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</si>
  <si>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</si>
  <si>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</si>
  <si>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</si>
  <si>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</si>
  <si>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</si>
  <si>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</si>
  <si>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</si>
  <si>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</si>
  <si>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</si>
  <si>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</si>
  <si>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</si>
  <si>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</si>
  <si>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</si>
  <si>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</si>
  <si>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</si>
  <si>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</si>
  <si>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</si>
  <si>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</si>
  <si>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</si>
  <si>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</si>
  <si>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</si>
  <si>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</si>
  <si>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</si>
  <si>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</si>
  <si>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</si>
  <si>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</si>
  <si>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</si>
  <si>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</si>
  <si>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</si>
  <si>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</si>
  <si>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</si>
  <si>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</si>
  <si>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</si>
  <si>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</si>
  <si>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</si>
  <si>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</si>
  <si>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</si>
  <si>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</si>
  <si>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</si>
  <si>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</si>
  <si>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</si>
  <si>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</si>
  <si>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</si>
  <si>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</si>
  <si>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</si>
  <si>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</si>
  <si>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</si>
  <si>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</si>
  <si>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</si>
  <si>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</si>
  <si>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</si>
  <si>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</si>
  <si>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</si>
  <si>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</si>
  <si>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</si>
  <si>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</si>
  <si>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</si>
  <si>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</si>
  <si>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</si>
  <si>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</si>
  <si>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</si>
  <si>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</si>
  <si>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</si>
  <si>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</si>
  <si>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</si>
  <si>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</si>
  <si>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</si>
  <si>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</si>
  <si>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</si>
  <si>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</si>
  <si>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</si>
  <si>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</si>
  <si>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</si>
  <si>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</si>
  <si>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</si>
  <si>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</si>
  <si>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</si>
  <si>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</si>
  <si>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</si>
  <si>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</si>
  <si>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</si>
  <si>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</si>
  <si>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</si>
  <si>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</si>
  <si>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</si>
  <si>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</si>
  <si>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</si>
  <si>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</si>
  <si>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</si>
  <si>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</si>
  <si>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</si>
  <si>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</si>
  <si>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</si>
  <si>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</si>
  <si>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</si>
  <si>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</si>
  <si>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</si>
  <si>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</si>
  <si>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</si>
  <si>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</si>
  <si>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</si>
  <si>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</si>
  <si>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</si>
  <si>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</si>
  <si>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</si>
  <si>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</si>
  <si>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</si>
  <si>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</si>
  <si>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</si>
  <si>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</si>
  <si>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</si>
  <si>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</si>
  <si>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</si>
  <si>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</si>
  <si>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</si>
  <si>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</si>
  <si>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</si>
  <si>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</si>
  <si>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</si>
  <si>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</si>
  <si>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</si>
  <si>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</si>
  <si>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</si>
  <si>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</si>
  <si>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</si>
  <si>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</si>
  <si>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</si>
  <si>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</si>
  <si>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</si>
  <si>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</si>
  <si>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</si>
  <si>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</si>
  <si>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</si>
  <si>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</si>
  <si>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</si>
  <si>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</si>
  <si>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</si>
  <si>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</si>
  <si>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</si>
  <si>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</si>
  <si>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</si>
  <si>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</si>
  <si>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</si>
  <si>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</si>
  <si>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</si>
  <si>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</si>
  <si>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</si>
  <si>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</si>
  <si>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</si>
  <si>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</si>
  <si>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</si>
  <si>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</si>
  <si>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</si>
  <si>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</si>
  <si>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</si>
  <si>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</si>
  <si>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</si>
  <si>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</si>
  <si>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</si>
  <si>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</si>
  <si>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</si>
  <si>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</si>
  <si>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</si>
  <si>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</si>
  <si>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</si>
  <si>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</si>
  <si>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</si>
  <si>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</si>
  <si>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</si>
  <si>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</si>
  <si>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</si>
  <si>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</si>
  <si>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</si>
  <si>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</si>
  <si>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</si>
  <si>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</si>
  <si>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</si>
  <si>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</si>
  <si>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</si>
  <si>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</si>
  <si>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</si>
  <si>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</si>
  <si>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</si>
  <si>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</si>
  <si>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</si>
  <si>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</si>
  <si>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</si>
  <si>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</si>
  <si>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</si>
  <si>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</si>
  <si>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</si>
  <si>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</si>
  <si>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</si>
  <si>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</si>
  <si>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</si>
  <si>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</si>
  <si>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</si>
  <si>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</si>
  <si>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</si>
  <si>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</si>
  <si>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</si>
  <si>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</si>
  <si>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</si>
  <si>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</si>
  <si>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</si>
  <si>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</si>
  <si>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</si>
  <si>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</si>
  <si>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</si>
  <si>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</si>
  <si>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</si>
  <si>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</si>
  <si>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</si>
  <si>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</si>
  <si>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</si>
  <si>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</si>
  <si>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</si>
  <si>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</si>
  <si>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</si>
  <si>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</si>
  <si>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</si>
  <si>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</si>
  <si>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</si>
  <si>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</si>
  <si>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</si>
  <si>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</si>
  <si>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</si>
  <si>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</si>
  <si>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</si>
  <si>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</si>
  <si>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</si>
  <si>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</si>
  <si>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</si>
  <si>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</si>
  <si>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</si>
  <si>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</si>
  <si>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</si>
  <si>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</si>
  <si>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</si>
  <si>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</si>
  <si>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</si>
  <si>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</si>
  <si>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</si>
  <si>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</si>
  <si>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</si>
  <si>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</si>
  <si>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</si>
  <si>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</si>
  <si>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</si>
  <si>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</si>
  <si>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</si>
  <si>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</si>
  <si>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</si>
  <si>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</si>
  <si>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</si>
  <si>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</si>
  <si>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</si>
  <si>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</si>
  <si>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</si>
  <si>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</si>
  <si>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</si>
  <si>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</si>
  <si>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</si>
  <si>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</si>
  <si>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</si>
  <si>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</si>
  <si>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</si>
  <si>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</si>
  <si>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</si>
  <si>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</si>
  <si>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</si>
  <si>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</si>
  <si>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</si>
  <si>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</si>
  <si>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</si>
  <si>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</si>
  <si>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</si>
  <si>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</si>
  <si>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</si>
  <si>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</si>
  <si>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</si>
  <si>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</si>
  <si>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</si>
  <si>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</si>
  <si>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</si>
  <si>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</si>
  <si>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</si>
  <si>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</si>
  <si>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</si>
  <si>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</si>
  <si>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</si>
  <si>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</si>
  <si>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</si>
  <si>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</si>
  <si>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</si>
  <si>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</si>
  <si>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</si>
  <si>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</si>
  <si>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</si>
  <si>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</si>
  <si>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</si>
  <si>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</si>
  <si>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</si>
  <si>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</si>
  <si>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</si>
  <si>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</si>
  <si>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</si>
  <si>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</si>
  <si>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</si>
  <si>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</si>
  <si>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</si>
  <si>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</si>
  <si>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</si>
  <si>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</si>
  <si>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</si>
  <si>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</si>
  <si>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</si>
  <si>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</si>
  <si>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</si>
  <si>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</si>
  <si>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</si>
  <si>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</si>
  <si>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</si>
  <si>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</si>
  <si>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</si>
  <si>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</si>
  <si>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</si>
  <si>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</si>
  <si>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</si>
  <si>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</si>
  <si>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</si>
  <si>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</si>
  <si>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</si>
  <si>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</si>
  <si>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</si>
  <si>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</si>
  <si>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</si>
  <si>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</si>
  <si>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</si>
  <si>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</si>
  <si>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</si>
  <si>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</si>
  <si>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</si>
  <si>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</si>
  <si>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</si>
  <si>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</si>
  <si>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</si>
  <si>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</si>
  <si>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</si>
  <si>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</si>
  <si>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</si>
  <si>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</si>
  <si>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</si>
  <si>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</si>
  <si>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</si>
  <si>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</si>
  <si>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</si>
  <si>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</si>
  <si>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</si>
  <si>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</si>
  <si>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</si>
  <si>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</si>
  <si>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</si>
  <si>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</si>
  <si>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</si>
  <si>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</si>
  <si>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</si>
  <si>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</si>
  <si>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</si>
  <si>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</si>
  <si>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</si>
  <si>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</si>
  <si>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</si>
  <si>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</si>
  <si>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</si>
  <si>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</si>
  <si>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</si>
  <si>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</si>
  <si>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</si>
  <si>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</si>
  <si>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</si>
  <si>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</si>
  <si>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</si>
  <si>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</si>
  <si>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</si>
  <si>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</si>
  <si>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</si>
  <si>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</si>
  <si>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</si>
  <si>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</si>
  <si>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</si>
  <si>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</si>
  <si>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</si>
  <si>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</si>
  <si>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</si>
  <si>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</si>
  <si>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</si>
  <si>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</si>
  <si>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</si>
  <si>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</si>
  <si>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</si>
  <si>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</si>
  <si>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</si>
  <si>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</si>
  <si>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</si>
  <si>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</si>
  <si>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</si>
  <si>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</si>
  <si>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</si>
  <si>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</si>
  <si>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</si>
  <si>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</si>
  <si>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</si>
  <si>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</si>
  <si>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</si>
  <si>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</si>
  <si>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</si>
  <si>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</si>
  <si>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</si>
  <si>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</si>
  <si>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</si>
  <si>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</si>
  <si>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</si>
  <si>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</si>
  <si>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</si>
  <si>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</si>
  <si>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</si>
  <si>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</si>
  <si>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</si>
  <si>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</si>
  <si>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</si>
  <si>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</si>
  <si>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</si>
  <si>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</si>
  <si>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</si>
  <si>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</si>
  <si>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</si>
  <si>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</si>
  <si>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</si>
  <si>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</si>
  <si>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</si>
  <si>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</si>
  <si>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</si>
  <si>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</si>
  <si>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</si>
  <si>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</si>
  <si>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</si>
  <si>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</si>
  <si>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</si>
  <si>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</si>
  <si>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</si>
  <si>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</si>
  <si>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</si>
  <si>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</si>
  <si>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</si>
  <si>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</si>
  <si>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</si>
  <si>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</si>
  <si>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</si>
  <si>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</si>
  <si>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</si>
  <si>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</si>
  <si>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</si>
  <si>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</si>
  <si>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</si>
  <si>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</si>
  <si>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</si>
  <si>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</si>
  <si>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</si>
  <si>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</si>
  <si>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</si>
  <si>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</si>
  <si>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</si>
  <si>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</si>
  <si>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</si>
  <si>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</si>
  <si>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</si>
  <si>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</si>
  <si>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</si>
  <si>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</si>
  <si>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</si>
  <si>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</si>
  <si>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</si>
  <si>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</si>
  <si>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</si>
  <si>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</si>
  <si>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</si>
  <si>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</si>
  <si>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</si>
  <si>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</si>
  <si>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</si>
  <si>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</si>
  <si>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</si>
  <si>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</si>
  <si>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</si>
  <si>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</si>
  <si>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</si>
  <si>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</si>
  <si>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</si>
  <si>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</si>
  <si>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</si>
  <si>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</si>
  <si>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</si>
  <si>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</si>
  <si>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</si>
  <si>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</si>
  <si>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</si>
  <si>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</si>
  <si>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</si>
  <si>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</si>
  <si>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</si>
  <si>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</si>
  <si>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</si>
  <si>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</si>
  <si>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</si>
  <si>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</si>
  <si>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</si>
  <si>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</si>
  <si>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</si>
  <si>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</si>
  <si>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</si>
  <si>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</si>
  <si>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</si>
  <si>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</si>
  <si>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</si>
  <si>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</si>
  <si>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</si>
  <si>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</si>
  <si>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</si>
  <si>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</si>
  <si>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</si>
  <si>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</si>
  <si>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</si>
  <si>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</si>
  <si>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</si>
  <si>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</si>
  <si>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</si>
  <si>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</si>
  <si>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</si>
  <si>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</si>
  <si>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</si>
  <si>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</si>
  <si>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</si>
  <si>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</si>
  <si>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</si>
  <si>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</si>
  <si>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</si>
  <si>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</si>
  <si>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</si>
  <si>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</si>
  <si>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</si>
  <si>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</si>
  <si>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</si>
  <si>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</si>
  <si>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</si>
  <si>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</si>
  <si>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</si>
  <si>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</si>
  <si>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</si>
  <si>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</si>
  <si>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</si>
  <si>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</si>
  <si>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</si>
  <si>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</si>
  <si>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</si>
  <si>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</si>
  <si>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</si>
  <si>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</si>
  <si>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</si>
  <si>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</si>
  <si>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</si>
  <si>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</si>
  <si>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</si>
  <si>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</si>
  <si>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</si>
  <si>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</si>
  <si>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</si>
  <si>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</si>
  <si>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</si>
  <si>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</si>
  <si>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</si>
  <si>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</si>
  <si>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</si>
  <si>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</si>
  <si>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</si>
  <si>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</si>
  <si>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</si>
  <si>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</si>
  <si>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</si>
  <si>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</si>
  <si>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</si>
  <si>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</si>
  <si>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</si>
  <si>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</si>
  <si>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</si>
  <si>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</si>
  <si>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</si>
  <si>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</si>
  <si>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</si>
  <si>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</si>
  <si>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</si>
  <si>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</si>
  <si>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</si>
  <si>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</si>
  <si>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</si>
  <si>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</si>
  <si>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</si>
  <si>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</si>
  <si>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</si>
  <si>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</si>
  <si>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</si>
  <si>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</si>
  <si>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</si>
  <si>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</si>
  <si>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</si>
  <si>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</si>
  <si>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</si>
  <si>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</si>
  <si>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</si>
  <si>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</si>
  <si>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</si>
  <si>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</si>
  <si>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</si>
  <si>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</si>
  <si>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</si>
  <si>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</si>
  <si>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</si>
  <si>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</si>
  <si>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</si>
  <si>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</si>
  <si>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</si>
  <si>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</si>
  <si>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</si>
  <si>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</si>
  <si>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</si>
  <si>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</si>
  <si>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</si>
  <si>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</si>
  <si>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</si>
  <si>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</si>
  <si>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</si>
  <si>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</si>
  <si>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</si>
  <si>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</si>
  <si>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</si>
  <si>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</si>
  <si>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</si>
  <si>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</si>
  <si>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</si>
  <si>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</si>
  <si>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</si>
  <si>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</si>
  <si>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</si>
  <si>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</si>
  <si>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</si>
  <si>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</si>
  <si>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</si>
  <si>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</si>
  <si>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</si>
  <si>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</si>
  <si>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</si>
  <si>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</si>
  <si>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</si>
  <si>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</si>
  <si>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</si>
  <si>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</si>
  <si>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</si>
  <si>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</si>
  <si>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</si>
  <si>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</si>
  <si>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</si>
  <si>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</si>
  <si>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</si>
  <si>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</si>
  <si>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</si>
  <si>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</si>
  <si>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</si>
  <si>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</si>
  <si>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</si>
  <si>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</si>
  <si>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</si>
  <si>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</si>
  <si>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</si>
  <si>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</si>
  <si>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</si>
  <si>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</si>
  <si>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</si>
  <si>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</si>
  <si>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</si>
  <si>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</si>
  <si>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</si>
  <si>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</si>
  <si>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</si>
  <si>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</si>
  <si>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</si>
  <si>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</si>
  <si>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</si>
  <si>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</si>
  <si>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</si>
  <si>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</si>
  <si>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</si>
  <si>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</si>
  <si>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</si>
  <si>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</si>
  <si>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</si>
  <si>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</si>
  <si>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</si>
  <si>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</si>
  <si>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</si>
  <si>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</si>
  <si>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</si>
  <si>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</si>
  <si>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</si>
  <si>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</si>
  <si>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</si>
  <si>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</si>
  <si>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</si>
  <si>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</si>
  <si>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</si>
  <si>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</si>
  <si>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</si>
  <si>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</si>
  <si>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</si>
  <si>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</si>
  <si>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</si>
  <si>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</si>
  <si>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</si>
  <si>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</si>
  <si>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</si>
  <si>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</si>
  <si>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</si>
  <si>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</si>
  <si>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</si>
  <si>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</si>
  <si>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</si>
  <si>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</si>
  <si>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</si>
  <si>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</si>
  <si>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</si>
  <si>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</si>
  <si>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</si>
  <si>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</si>
  <si>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</si>
  <si>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</si>
  <si>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</si>
  <si>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</si>
  <si>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</si>
  <si>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</si>
  <si>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</si>
  <si>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</si>
  <si>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</si>
  <si>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</si>
  <si>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</si>
  <si>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</si>
  <si>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</si>
  <si>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</si>
  <si>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</si>
  <si>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</si>
  <si>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</si>
  <si>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</si>
  <si>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</si>
  <si>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</si>
  <si>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</si>
  <si>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</si>
  <si>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</si>
  <si>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</si>
  <si>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</si>
  <si>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</si>
  <si>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</si>
  <si>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</si>
  <si>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</si>
  <si>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</si>
  <si>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</si>
  <si>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</si>
  <si>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</si>
  <si>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</si>
  <si>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minimun</t>
  </si>
  <si>
    <t>maximum</t>
  </si>
  <si>
    <t>the standard deviation</t>
  </si>
  <si>
    <t>the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</si>
</sst>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u val="none"/>
        <color rgb="FFFF0000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9-8147-97D6-36E5816F97D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C9-8147-97D6-36E5816F97D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C9-8147-97D6-36E5816F97D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C9-8147-97D6-36E5816F9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6710128"/>
        <c:axId val="2006215440"/>
      </c:barChart>
      <c:catAx>
        <c:axId val="20067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215440"/>
        <c:crosses val="autoZero"/>
        <c:auto val="1"/>
        <c:lblAlgn val="ctr"/>
        <c:lblOffset val="100"/>
        <c:noMultiLvlLbl val="0"/>
      </c:catAx>
      <c:valAx>
        <c:axId val="20062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3-AF4A-87F8-EC35F2604DEB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C3-AF4A-87F8-EC35F2604DEB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2C3-AF4A-87F8-EC35F2604DEB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2C3-AF4A-87F8-EC35F2604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1356048"/>
        <c:axId val="2014248720"/>
      </c:barChart>
      <c:catAx>
        <c:axId val="202135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48720"/>
        <c:crosses val="autoZero"/>
        <c:auto val="1"/>
        <c:lblAlgn val="ctr"/>
        <c:lblOffset val="100"/>
        <c:noMultiLvlLbl val="0"/>
      </c:catAx>
      <c:valAx>
        <c:axId val="201424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5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9-CF47-AE62-0C17C42918B8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9-CF47-AE62-0C17C42918B8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F9-CF47-AE62-0C17C4291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061344"/>
        <c:axId val="2053677552"/>
      </c:lineChart>
      <c:catAx>
        <c:axId val="20130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77552"/>
        <c:crosses val="autoZero"/>
        <c:auto val="1"/>
        <c:lblAlgn val="ctr"/>
        <c:lblOffset val="100"/>
        <c:noMultiLvlLbl val="0"/>
      </c:catAx>
      <c:valAx>
        <c:axId val="20536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F-B344-89D8-CC9ED07A1500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F-B344-89D8-CC9ED07A1500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F-B344-89D8-CC9ED07A1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740208"/>
        <c:axId val="2048761120"/>
      </c:lineChart>
      <c:catAx>
        <c:axId val="202474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61120"/>
        <c:crosses val="autoZero"/>
        <c:auto val="1"/>
        <c:lblAlgn val="ctr"/>
        <c:lblOffset val="100"/>
        <c:noMultiLvlLbl val="0"/>
      </c:catAx>
      <c:valAx>
        <c:axId val="20487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5</xdr:row>
      <xdr:rowOff>6350</xdr:rowOff>
    </xdr:from>
    <xdr:to>
      <xdr:col>14</xdr:col>
      <xdr:colOff>127000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0783E8-761A-D5B4-3B24-F153E94E0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133350</xdr:rowOff>
    </xdr:from>
    <xdr:to>
      <xdr:col>14</xdr:col>
      <xdr:colOff>88900</xdr:colOff>
      <xdr:row>24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D150FF-5680-DE1D-0DC4-FC799A02C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6</xdr:row>
      <xdr:rowOff>6350</xdr:rowOff>
    </xdr:from>
    <xdr:to>
      <xdr:col>12</xdr:col>
      <xdr:colOff>419100</xdr:colOff>
      <xdr:row>19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8A900-CCE3-5852-D9B8-E9C3B63A0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679450</xdr:colOff>
      <xdr:row>14</xdr:row>
      <xdr:rowOff>133350</xdr:rowOff>
    </xdr:from>
    <xdr:to>
      <xdr:col>5</xdr:col>
      <xdr:colOff>755650</xdr:colOff>
      <xdr:row>28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5C42E-940B-EEDA-1C6C-6898D953B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ene Wang" refreshedDate="45090.792809606479" createdVersion="8" refreshedVersion="8" minRefreshableVersion="3" recordCount="1001" xr:uid="{88363258-497C-8D41-8170-62BAF0872E8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containsInteger="1" minValue="-183084" maxValue="168650"/>
    </cacheField>
    <cacheField name="average donation" numFmtId="0">
      <sharedItems containsBlank="1" containsMixedTypes="1" containsNumber="1" minValue="-5462.545454545455" maxValue="100.92753623188406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ene Wang" refreshedDate="45090.813733796298" createdVersion="8" refreshedVersion="8" minRefreshableVersion="3" recordCount="1001" xr:uid="{F97702D5-62EC-0E4C-964C-744213AF63B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containsInteger="1" minValue="-183084" maxValue="168650"/>
    </cacheField>
    <cacheField name="average donation" numFmtId="0">
      <sharedItems containsBlank="1" containsMixedTypes="1" containsNumber="1" minValue="-5462.545454545455" maxValue="100.92753623188406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-100"/>
    <e v="#DIV/0!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3160"/>
    <n v="83.291139240506325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34123"/>
    <n v="23.945964912280701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-1723"/>
    <n v="-71.791666666666671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-2335"/>
    <n v="-44.056603773584904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5595"/>
    <n v="32.155172413793103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4110"/>
    <n v="-228.33333333333334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10241"/>
    <n v="45.114537444933923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-88154"/>
    <n v="-124.51129943502825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-2992"/>
    <n v="-68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8638"/>
    <n v="39.263636363636365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-3270"/>
    <n v="-121.11111111111111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-671"/>
    <n v="-12.2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6095"/>
    <n v="62.193877551020407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-9371"/>
    <n v="-46.854999999999997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-42786"/>
    <n v="-94.659292035398224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9341"/>
    <n v="93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50245"/>
    <n v="40.228182546036827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-3011"/>
    <n v="-22.303703703703704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-32169"/>
    <n v="-47.728486646884271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6136"/>
    <n v="11.55873925501432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-55467"/>
    <n v="-99.403225806451616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6590"/>
    <n v="18.640449438202246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10442"/>
    <n v="73.535211267605632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1857"/>
    <n v="4.4358398802843251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6404"/>
    <n v="39.288343558282207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-55686"/>
    <n v="-37.625675675675673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-401"/>
    <n v="-26.733333333333334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6835"/>
    <n v="3.0788288288288288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105065"/>
    <n v="65.420298879202988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5455"/>
    <n v="42.286821705426355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7350"/>
    <n v="32.522123893805308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13324"/>
    <n v="-5.7754659731252707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139466"/>
    <n v="25.736482745894076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4725"/>
    <n v="28.636363636363637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63128"/>
    <n v="32.126208651399494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401"/>
    <n v="25.062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3239"/>
    <n v="30.271028037383179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6985"/>
    <n v="52.126865671641788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-4873"/>
    <n v="-55.37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6078"/>
    <n v="30.696969696969695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6324"/>
    <n v="56.972972972972975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6191"/>
    <n v="27.887387387387388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77517"/>
    <n v="12.478589826142949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8941"/>
    <n v="91.234693877551024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-4970"/>
    <n v="-103.54166666666667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547"/>
    <n v="5.9456521739130439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5629"/>
    <n v="37.778523489932887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95562"/>
    <n v="39.309749074454956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6453"/>
    <n v="21.297029702970296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-98"/>
    <n v="-98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-12857"/>
    <n v="-8.7641445126107698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-4741"/>
    <n v="-63.213333333333331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3556"/>
    <n v="17.014354066985646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-608"/>
    <n v="-5.0666666666666664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5146"/>
    <n v="39.282442748091604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3493"/>
    <n v="21.29878048780487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3343"/>
    <n v="16.631840796019901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3432"/>
    <n v="16.265402843601894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451"/>
    <n v="19.148437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41797"/>
    <n v="26.123125000000002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-14450"/>
    <n v="-6.4136706613404346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12452"/>
    <n v="50.008032128514053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-4143"/>
    <n v="-828.6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-66"/>
    <n v="-1.736842105263158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8305"/>
    <n v="35.190677966101696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-1593"/>
    <n v="-132.75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45292"/>
    <n v="11.141943419434194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8808"/>
    <n v="35.804878048780488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-5999"/>
    <n v="-352.88235294117646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30389"/>
    <n v="12.278383838383839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484"/>
    <n v="6.3684210526315788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3422"/>
    <n v="63.370370370370374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7853"/>
    <n v="89.23863636363636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876"/>
    <n v="10.305882352941177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4906"/>
    <n v="28.858823529411765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-26907"/>
    <n v="-15.978028503562946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-5040"/>
    <n v="-90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9036"/>
    <n v="27.381818181818183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-17572"/>
    <n v="-20.968973747016708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5912"/>
    <n v="46.551181102362207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1057"/>
    <n v="51.23357664233577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3973"/>
    <n v="77.62777777777778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-66404"/>
    <n v="-66.403999999999996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0164"/>
    <n v="27.176470588235293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530"/>
    <n v="21.549295774647888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5005"/>
    <n v="24.655172413793103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-75460"/>
    <n v="-50.917678812415652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7716"/>
    <n v="68.283185840707958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5188"/>
    <n v="54.041666666666664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-1668"/>
    <n v="-15.735849056603774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-79612"/>
    <n v="-117.24889543446244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31775"/>
    <n v="63.805220883534133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-42923"/>
    <n v="-70.365573770491807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5907"/>
    <n v="32.81666666666667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7"/>
    <n v="4.333333333333333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81813"/>
    <n v="35.097812097812096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10747"/>
    <n v="95.106194690265482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-64849"/>
    <n v="-53.154918032786888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7351"/>
    <n v="44.823170731707314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-99"/>
    <n v="-99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8293"/>
    <n v="50.56707317073171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6722"/>
    <n v="20.00595238095238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-7539"/>
    <n v="-203.75675675675674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51423"/>
    <n v="26.824726134585291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3029"/>
    <n v="31.88421052631579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10106"/>
    <n v="68.748299319727892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3027"/>
    <n v="35.197674418604649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7429"/>
    <n v="89.506024096385545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2121"/>
    <n v="-35.35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121093"/>
    <n v="-409.09797297297297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253"/>
    <n v="18.125739644970412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7935"/>
    <n v="21.980609418282548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9137"/>
    <n v="69.748091603053439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11916"/>
    <n v="94.571428571428569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-21318"/>
    <n v="-6.4521791767554477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-864"/>
    <n v="-11.835616438356164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3623"/>
    <n v="13.174545454545454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951"/>
    <n v="14.194029850746269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5748"/>
    <n v="37.324675324675326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37172"/>
    <n v="20.859708193041527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54061"/>
    <n v="59.868217054263567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-48745"/>
    <n v="-14.391792146442279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-144608"/>
    <n v="-218.44108761329306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6962"/>
    <n v="74.063829787234042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3175"/>
    <n v="17.638888888888889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-110583"/>
    <n v="-142.87209302325581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-50133"/>
    <n v="-74.602678571428569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-28004"/>
    <n v="-52.639097744360903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-143744"/>
    <n v="-2613.5272727272727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5325"/>
    <n v="9.990619136960599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416"/>
    <n v="0.57961522717969705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534"/>
    <n v="6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9485"/>
    <n v="59.654088050314463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-10212"/>
    <n v="-10.863829787234042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-2212"/>
    <n v="-18.905982905982906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80079"/>
    <n v="-1380.6724137931035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912"/>
    <n v="58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-384"/>
    <n v="-3.339130434782608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-72854"/>
    <n v="-223.47852760736197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6774"/>
    <n v="36.41935483870968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023"/>
    <n v="0.9551820728291317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6502"/>
    <n v="55.572649572649574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922"/>
    <n v="27.45714285714285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2619"/>
    <n v="19.399999999999999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34128"/>
    <n v="44.4375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-7282"/>
    <n v="-142.78431372549019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037"/>
    <n v="5.2110552763819094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955"/>
    <n v="18.271028037383179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7432"/>
    <n v="38.112820512820512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-99"/>
    <n v="-99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-49163"/>
    <n v="-33.51261077027948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134073"/>
    <n v="39.713566350710899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-13288"/>
    <n v="-2.3390248195740186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-70650"/>
    <n v="-66.713881019830026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-48794"/>
    <n v="-40.865996649916248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-9486"/>
    <n v="-25.029023746701846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1988"/>
    <n v="-66.266666666666666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540"/>
    <n v="61.951219512195124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22"/>
    <n v="1.2081274025260845E-2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4985"/>
    <n v="30.396341463414632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-1200"/>
    <n v="-16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3034"/>
    <n v="19.32484076433121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5364"/>
    <n v="21.804878048780488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255"/>
    <n v="0.1826647564469914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9879"/>
    <n v="7.9325618515562653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3639"/>
    <n v="14.913934426229508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8204"/>
    <n v="56.19178082191781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-87993"/>
    <n v="-92.139267015706807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75511"/>
    <n v="59.598263614838203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-182572"/>
    <n v="-2724.9552238805968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4379"/>
    <n v="-875.8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-137"/>
    <n v="-5.2692307692307692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60935"/>
    <n v="39.035874439461885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4768"/>
    <n v="99.333333333333329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-133741"/>
    <n v="-118.35486725663716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-28940"/>
    <n v="-37.007672634271103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122793"/>
    <n v="44.831325301204821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-273"/>
    <n v="-1.3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114685"/>
    <n v="32.424370935821315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116736"/>
    <n v="55.4038917892738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-3285"/>
    <n v="-24.154411764705884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168650"/>
    <n v="50.82881253767330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-1575"/>
    <n v="-18.313953488372093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6950"/>
    <n v="20.441176470588236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-282"/>
    <n v="-14.842105263157896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-60442"/>
    <n v="-68.218961625282162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78184"/>
    <n v="54.219140083217752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-5575"/>
    <n v="-159.28571428571428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-146296"/>
    <n v="-331.73696145124717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-1162"/>
    <n v="-48.416666666666664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-5212"/>
    <n v="-60.604651162790695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-34083"/>
    <n v="-140.25925925925927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-3588"/>
    <n v="-55.2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616"/>
    <n v="12.825396825396826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41357"/>
    <n v="78.925572519083971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-3022"/>
    <n v="-30.22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08418"/>
    <n v="54.50879839115133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-57159"/>
    <n v="-340.23214285714283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-832"/>
    <n v="-64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-98"/>
    <n v="-98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12205"/>
    <n v="77.738853503184714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-1757"/>
    <n v="-21.426829268292682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49513"/>
    <n v="11.007781236104936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-72471"/>
    <n v="-1811.7750000000001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314"/>
    <n v="53.92499999999999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-5504"/>
    <n v="-96.561403508771932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3257"/>
    <n v="75.74418604651162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2210"/>
    <n v="1.0764734534827083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153288"/>
    <n v="-189.71287128712871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3062"/>
    <n v="-13.548672566371682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-5300"/>
    <n v="-3.2615384615384615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4200"/>
    <n v="25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83649"/>
    <n v="19.50314758685008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2924"/>
    <n v="78.327272727272728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-150776"/>
    <n v="-1054.3776223776224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67021"/>
    <n v="36.92617079889807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71489"/>
    <n v="-76.540685224839407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6609"/>
    <n v="16.647355163727958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96797"/>
    <n v="62.896036387264459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-7233"/>
    <n v="-425.47058823529414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670"/>
    <n v="-0.76640660853602571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823"/>
    <n v="13.210144927536232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-5403"/>
    <n v="-5.80343716433942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140585"/>
    <n v="39.116583194212573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108598"/>
    <n v="18.469047619047618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7999"/>
    <n v="71.419642857142861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41851"/>
    <n v="44.380699893955459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27452"/>
    <n v="11.123176661264182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80198"/>
    <n v="31.437867502940023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7684"/>
    <n v="76.079207920792072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-1677"/>
    <n v="-25.029850746268657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2423"/>
    <n v="26.336956521739129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2200"/>
    <n v="35.483870967741936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681"/>
    <n v="4.5704697986577179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5011"/>
    <n v="-54.467391304347828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-35177"/>
    <n v="-617.14035087719299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5522"/>
    <n v="16.784194528875378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7738"/>
    <n v="79.773195876288653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-73"/>
    <n v="-1.7804878048780488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93724"/>
    <n v="52.535874439461885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3229"/>
    <n v="1.917458432304038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2329"/>
    <n v="9.3160000000000007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7940"/>
    <n v="33.361344537815128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3288"/>
    <n v="62.037735849056602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11871"/>
    <n v="55.471962616822431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10149"/>
    <n v="45.716216216216218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164858"/>
    <n v="87.504246284501065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6903"/>
    <n v="31.665137614678898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106595"/>
    <n v="16.488012374323279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-97"/>
    <n v="-97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-3260"/>
    <n v="-32.277227722772274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5263"/>
    <n v="89.20338983050847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13339"/>
    <n v="-9.9917602996254686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3905"/>
    <n v="44.375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6235"/>
    <n v="9.5668827342368878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-3141"/>
    <n v="-209.4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2622"/>
    <n v="28.5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8424"/>
    <n v="45.29032258064516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8955"/>
    <n v="64.891304347826093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3635"/>
    <n v="13.927203065134099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-57997"/>
    <n v="-127.74669603524229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628"/>
    <n v="33.90654205607477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7856"/>
    <n v="39.477386934673369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119775"/>
    <n v="21.729862119013063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131"/>
    <n v="13.151162790697674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-25998"/>
    <n v="-8.1703331238214965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82310"/>
    <n v="29.736271676300579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208"/>
    <n v="25.166666666666668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5342"/>
    <n v="61.402298850574709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-126640"/>
    <n v="-67.005291005290999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151747"/>
    <n v="-2487.655737704918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104249"/>
    <n v="55.041710665258712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2904"/>
    <n v="10.297872340425531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-1627"/>
    <n v="-108.46666666666667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5519"/>
    <n v="47.577586206896555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-176"/>
    <n v="-1.3233082706766917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6765"/>
    <n v="81.506024096385545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6099"/>
    <n v="67.021978021978029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5656"/>
    <n v="10.358974358974359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12036"/>
    <n v="30.625954198473284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-13948"/>
    <n v="-6.7643064985451016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676"/>
    <n v="5.0827067669172932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-6583"/>
    <n v="-227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-1647"/>
    <n v="-12.477272727272727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5457"/>
    <n v="21.484251968503937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-92543"/>
    <n v="-502.95108695652175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6913"/>
    <n v="39.278409090909093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-124"/>
    <n v="-0.9051094890510949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2674"/>
    <n v="37.608308605341243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76878"/>
    <n v="-84.667400881057276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6419"/>
    <n v="59.990654205607477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-6583"/>
    <n v="-658.3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-5435"/>
    <n v="-169.8437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7438"/>
    <n v="40.644808743169399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-124131"/>
    <n v="-64.990052356020939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-2748"/>
    <n v="-72.315789473684205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-415"/>
    <n v="-3.9903846153846154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537"/>
    <n v="21.347222222222221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-1846"/>
    <n v="-37.673469387755105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-95"/>
    <n v="-9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1202"/>
    <n v="37.972881355932202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-51866"/>
    <n v="-211.69795918367348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-591"/>
    <n v="-18.4687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9369"/>
    <n v="65.978873239436624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5214"/>
    <n v="61.341176470588238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-5986"/>
    <n v="-855.14285714285711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0573"/>
    <n v="16.04400606980273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-30640"/>
    <n v="-38.156911581569119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-1013"/>
    <n v="-13.50666666666666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-6214"/>
    <n v="-388.375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6512"/>
    <n v="53.81818181818182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124245"/>
    <n v="33.202832709780864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6497"/>
    <n v="29.134529147982065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726"/>
    <n v="20.496240601503761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-6280"/>
    <n v="-202.58064516129033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-3199"/>
    <n v="-29.62037037037037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-5331"/>
    <n v="-177.7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-4797"/>
    <n v="-282.1764705882353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-5149"/>
    <n v="-80.45312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-76308"/>
    <n v="-953.8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9978"/>
    <n v="-4.0429497568881683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78477"/>
    <n v="15.185178018575851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-6752"/>
    <n v="-259.69230769230768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4548"/>
    <n v="14.814332247557003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-603"/>
    <n v="-8.2602739726027394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3874"/>
    <n v="-30.265625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-1598"/>
    <n v="-48.424242424242422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33126"/>
    <n v="13.570667759115116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-72323"/>
    <n v="-342.76303317535547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28630"/>
    <n v="20.671480144404331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11343"/>
    <n v="59.7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696"/>
    <n v="44.03404255319149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2300"/>
    <n v="9.0909090909090917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57338"/>
    <n v="51.516621743036836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24828"/>
    <n v="10.875164257555847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-2098"/>
    <n v="-1.957089552238805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21564"/>
    <n v="19.693150684931506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55242"/>
    <n v="32.687573964497041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-27326"/>
    <n v="-21.068619892058596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-2136"/>
    <n v="-5.4351145038167941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-17523"/>
    <n v="-13.940334128878282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-16036"/>
    <n v="-48.890243902439025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-4147"/>
    <n v="-28.210884353741495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-114641"/>
    <n v="-138.12168674698796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-134441"/>
    <n v="-406.16616314199393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-5242"/>
    <n v="-209.68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1707"/>
    <n v="61.293193717277489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-56177"/>
    <n v="-16.128911857594026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-84842"/>
    <n v="-91.919826652221019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-95"/>
    <n v="-9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20531"/>
    <n v="10.199205166418281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-1823"/>
    <n v="-55.242424242424242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104361"/>
    <n v="61.280681150910155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448"/>
    <n v="18.100000000000001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-1559"/>
    <n v="-18.127906976744185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-5869"/>
    <n v="-146.72499999999999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953"/>
    <n v="47.634146341463413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8554"/>
    <n v="-371.91304347826087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7948"/>
    <n v="42.502673796791441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75432"/>
    <n v="26.237217391304348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4046"/>
    <n v="45.977272727272727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10055"/>
    <n v="52.64397905759162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3130"/>
    <n v="22.517985611510792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3647"/>
    <n v="73.370967741935488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10135"/>
    <n v="90.491071428571431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8858"/>
    <n v="87.702970297029708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-8030"/>
    <n v="-107.06666666666666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9194"/>
    <n v="44.631067961165051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9343"/>
    <n v="60.668831168831169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66665"/>
    <n v="11.174153536708012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-60790"/>
    <n v="-27.936580882352942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3424"/>
    <n v="79.431952662721898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141791"/>
    <n v="67.327160493827165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145327"/>
    <n v="-329.53968253968253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-1221"/>
    <n v="-48.84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8875"/>
    <n v="67.748091603053439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-44602"/>
    <n v="-351.1968503937008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-153318"/>
    <n v="-431.88169014084508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-4288"/>
    <n v="-97.454545454545453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508"/>
    <n v="17.952380952380953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4449"/>
    <n v="28.703225806451613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3297"/>
    <n v="-49.208955223880594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7899"/>
    <n v="41.793650793650791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82379"/>
    <n v="17.16586788914357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7959"/>
    <n v="15.795074758135444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-31946"/>
    <n v="-29.91198501872659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-66205"/>
    <n v="-156.14386792452831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-101862"/>
    <n v="-702.49655172413793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8352"/>
    <n v="15.930555555555555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2077"/>
    <n v="41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-56007"/>
    <n v="-370.90728476821192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35354"/>
    <n v="-21.986318407960198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80988"/>
    <n v="26.475318731611637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2955"/>
    <n v="86.911764705882348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2138"/>
    <n v="9.7181818181818187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30912"/>
    <n v="19.271820448877804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5983"/>
    <n v="13.178414096916299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10502"/>
    <n v="85.38211382113820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-35173"/>
    <n v="-37.378320935175346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98"/>
    <n v="-98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2872"/>
    <n v="43.050167224080269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-4354"/>
    <n v="-108.85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-26980"/>
    <n v="-8.948590381426202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105421"/>
    <n v="47.126061689763077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-3073"/>
    <n v="-7.0643678160919539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32283"/>
    <n v="50.051162790697674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8700"/>
    <n v="17.975206611570247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2929"/>
    <n v="19.019480519480521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-72796"/>
    <n v="-101.95518207282913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-98164"/>
    <n v="-88.356435643564353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361"/>
    <n v="4.4024390243902438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11946"/>
    <n v="89.149253731343279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71872"/>
    <n v="-65.998163452708908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-28795"/>
    <n v="-5.2383118064398762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-100948"/>
    <n v="-241.50239234449759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75593"/>
    <n v="-52.53161917998610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-757"/>
    <n v="-50.466666666666669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69737"/>
    <n v="-34.88594297148574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26669"/>
    <n v="5.1256967134345572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423"/>
    <n v="15.138297872340425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-3385"/>
    <n v="-28.6864406779661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2375"/>
    <n v="11.585365853658537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-132077"/>
    <n v="-815.29012345679007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-3036"/>
    <n v="-36.578313253012048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5067"/>
    <n v="55.076086956521742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8513"/>
    <n v="38.87214611872146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22518"/>
    <n v="8.9144893111638961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54363"/>
    <n v="-72.775100401606423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17809"/>
    <n v="-8.3297474275023387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-2613"/>
    <n v="-31.107142857142858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4717"/>
    <n v="50.180851063829785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-1331"/>
    <n v="-14.626373626373626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55645"/>
    <n v="-70.258838383838381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-4497"/>
    <n v="-449.7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25720"/>
    <n v="15.014594279042615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2378"/>
    <n v="49.710843373493979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869"/>
    <n v="9.73437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6527"/>
    <n v="26.425101214574898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72500"/>
    <n v="31.617967727867423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63454"/>
    <n v="20.266368572341104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-5256"/>
    <n v="-164.2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5331"/>
    <n v="37.27972027972028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-6068"/>
    <n v="-67.422222222222217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4738"/>
    <n v="16.006756756756758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8639"/>
    <n v="50.817647058823532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-1221"/>
    <n v="-6.564516129032258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117446"/>
    <n v="-267.53075170842823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-44516"/>
    <n v="-73.5801652892562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7803"/>
    <n v="90.732558139534888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-96"/>
    <n v="-96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33902"/>
    <n v="5.3932548520521797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1755"/>
    <n v="-56.612903225806448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79651"/>
    <n v="-67.443691786621514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-2237"/>
    <n v="-57.358974358974358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21404"/>
    <n v="5.7429568017171988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6038"/>
    <n v="3.7619937694704051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-3668"/>
    <n v="-79.739130434782609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84906"/>
    <n v="40.049999999999997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626"/>
    <n v="-5.961904761904762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719"/>
    <n v="34.380000000000003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40554"/>
    <n v="19.497115384615384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-131066"/>
    <n v="-244.98317757009346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965"/>
    <n v="5.2090261282660331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23820"/>
    <n v="9.77832512315271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4129"/>
    <n v="51.612499999999997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2784"/>
    <n v="66.285714285714292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6653"/>
    <n v="47.863309352517987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-2380"/>
    <n v="-148.7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4728"/>
    <n v="29.735849056603772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6689"/>
    <n v="17.556430446194227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6789"/>
    <n v="34.994845360824741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-93458"/>
    <n v="-162.53565217391304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3907"/>
    <n v="36.858490566037737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10606"/>
    <n v="74.690140845070417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032"/>
    <n v="4.890995260663507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134378"/>
    <n v="-119.98035714285714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-3887"/>
    <n v="-34.398230088495573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93803"/>
    <n v="34.035921625544269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9910"/>
    <n v="57.283236994219656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56"/>
    <n v="0.64367816091954022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-36669"/>
    <n v="-23.842002600780233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-3511"/>
    <n v="-390.11111111111109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-43164"/>
    <n v="-77.91335740072202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47421"/>
    <n v="30.166030534351144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-62756"/>
    <n v="-96.845679012345684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4498"/>
    <n v="-214.1904761904762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86724"/>
    <n v="36.966751918158565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6363"/>
    <n v="55.330434782608698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39"/>
    <n v="1.6352941176470588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2196"/>
    <n v="15.25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116637"/>
    <n v="47.743348342202211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-145169"/>
    <n v="-243.98151260504201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5614"/>
    <n v="87.71875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11184"/>
    <n v="41.731343283582092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10064"/>
    <n v="51.61025641025641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-182133"/>
    <n v="-3372.8333333333335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-6451"/>
    <n v="-53.758333333333333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-147083"/>
    <n v="-254.0293609671848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85057"/>
    <n v="-41.050675675675677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-100"/>
    <e v="#DIV/0!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45857"/>
    <n v="-25.532850779510021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589"/>
    <n v="30.048387096774192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20483"/>
    <n v="44.528260869565216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-576"/>
    <n v="-9.2903225806451619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77403"/>
    <n v="-223.06340057636888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148874"/>
    <n v="58.890031645569621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-1263"/>
    <n v="-66.473684210526315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21120"/>
    <n v="5.775225594749795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-48990"/>
    <n v="-38.942766295707472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489"/>
    <n v="11.366412213740459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-112302"/>
    <n v="-310.22651933701655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3578"/>
    <n v="14.97071129707113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-5040"/>
    <n v="-144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-107577"/>
    <n v="-203.74431818181819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-3803"/>
    <n v="-28.593984962406015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-72076"/>
    <n v="-85.196217494089836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708"/>
    <n v="9.0769230769230766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8178"/>
    <n v="-817.8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3102"/>
    <n v="1.7495769881556684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2606"/>
    <n v="81.437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3461"/>
    <n v="9.3794037940379411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34111"/>
    <n v="-178.59162303664922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5403"/>
    <n v="60.707865168539328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-15564"/>
    <n v="-7.8645780697321879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-332"/>
    <n v="-5.2698412698412698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4644"/>
    <n v="31.591836734693878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720"/>
    <n v="-0.11842105263157894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-1773"/>
    <n v="-22.162500000000001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-4526"/>
    <n v="-502.88888888888891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-8672"/>
    <n v="-4.8609865470852016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8362"/>
    <n v="-2.2972527472527471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6446"/>
    <n v="51.158730158730158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68486"/>
    <n v="30.87736699729486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-75715"/>
    <n v="-311.58436213991769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9933"/>
    <n v="49.17326732673267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4897"/>
    <n v="34.978571428571428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4535"/>
    <n v="13.816539923954373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-94266"/>
    <n v="-72.736111111111114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-2680"/>
    <n v="-34.805194805194802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8797"/>
    <n v="35.615384615384613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-134914"/>
    <n v="-341.55443037974686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-75070"/>
    <n v="-1532.0408163265306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-71036"/>
    <n v="-394.64444444444445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4942"/>
    <n v="58.833333333333336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-20691"/>
    <n v="-7.6918215613382896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2670"/>
    <n v="30.34090909090909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11297"/>
    <n v="72.416666666666671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112974"/>
    <n v="37.847236180904524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54343"/>
    <n v="71.316272965879264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-96"/>
    <n v="-96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-74502"/>
    <n v="-26.808924073407702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-134"/>
    <n v="-1.4565217391304348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-95578"/>
    <n v="-92.974708171206231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4908"/>
    <n v="8.859205776173285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7789"/>
    <n v="57.696296296296296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7267"/>
    <n v="59.565573770491802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5960"/>
    <n v="26.968325791855204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2166"/>
    <n v="17.19047619047619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021"/>
    <n v="0.99902152641878672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138832"/>
    <n v="43.699087189172175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8091"/>
    <n v="40.863636363636367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-8631"/>
    <n v="-331.96153846153845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407"/>
    <n v="16.55294117647059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-27307"/>
    <n v="-15.255307262569833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99266"/>
    <n v="27.604560622914349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-5176"/>
    <n v="-139.8918918918919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8065"/>
    <n v="33.053278688524593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62288"/>
    <n v="12.02471042471042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7605"/>
    <n v="46.867572156196943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64164"/>
    <n v="23.546422018348625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-205"/>
    <n v="-5.8571428571428568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-4104"/>
    <n v="-43.659574468085104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796"/>
    <n v="2.6533333333333333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7267"/>
    <n v="50.465277777777779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-30879"/>
    <n v="-55.338709677419352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-3402"/>
    <n v="-53.15625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-6654"/>
    <n v="-179.83783783783784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-80332"/>
    <n v="-327.8857142857143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69"/>
    <n v="0.7931034482758621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105778"/>
    <n v="33.946726572528881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-2159"/>
    <n v="-30.408450704225352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-4169"/>
    <n v="-99.261904761904759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42034"/>
    <n v="46.242024202420239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6855"/>
    <n v="10.449473031618103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4165"/>
    <n v="30.625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5954"/>
    <n v="45.8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-2548"/>
    <n v="-16.33333333333333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-33083"/>
    <n v="-24.183479532163744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-2787"/>
    <n v="-27.323529411764707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1276"/>
    <n v="-14.837209302325581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5626"/>
    <n v="55.156862745098039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-136557"/>
    <n v="-539.7509881422925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66688"/>
    <n v="16.64702945581627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-146133"/>
    <n v="-930.78343949044586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76295"/>
    <n v="46.835481890730513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-25"/>
    <n v="-0.13661202185792351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74979"/>
    <n v="34.268281535648995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67368"/>
    <n v="27.965130759651309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135188"/>
    <n v="-1648.6341463414635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-95"/>
    <n v="-9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6718"/>
    <n v="34.628865979381445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20076"/>
    <n v="17.610526315789475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042"/>
    <n v="10.215686274509803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62738"/>
    <n v="21.959397969898497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2878"/>
    <n v="26.897196261682243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3005"/>
    <n v="18.7812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43067"/>
    <n v="19.312556053811658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7175"/>
    <n v="22.705696202531644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2042"/>
    <n v="17.452991452991451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136556"/>
    <n v="21.316890415235715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-7064"/>
    <n v="-470.9333333333333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2445"/>
    <n v="12.734375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814"/>
    <n v="31.307692307692307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4705"/>
    <n v="20.338865836791147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5988"/>
    <n v="35.223529411764709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5729"/>
    <n v="24.071428571428573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096"/>
    <n v="38.109090909090909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-101563"/>
    <n v="-84.777128547579295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-140143"/>
    <n v="-216.27006172839506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7225"/>
    <n v="56.445312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133069"/>
    <n v="62.065764925373138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-183084"/>
    <n v="-2860.687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56506"/>
    <n v="20.982547344968438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9149"/>
    <n v="21.17824074074074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-1697"/>
    <n v="-27.370967741935484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6805"/>
    <n v="36.005291005291006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9508"/>
    <n v="61.740259740259738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984"/>
    <n v="10.25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-30424"/>
    <n v="-40.565333333333335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-3527"/>
    <n v="-40.540229885057471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124556"/>
    <n v="40.664707802807705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-41198"/>
    <n v="-148.19424460431654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1131"/>
    <n v="-10.771428571428572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-25376"/>
    <n v="-15.305186972255729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9590"/>
    <n v="8.6451897616946169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-70109"/>
    <n v="-26.923579109062981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-1750"/>
    <n v="-26.923076923076923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-72282"/>
    <n v="-768.95744680851067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-3768"/>
    <n v="-83.733333333333334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-100031"/>
    <n v="-389.22568093385212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877"/>
    <n v="9.6752577319587623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4182"/>
    <n v="32.418604651162788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18086"/>
    <n v="48.229333333333336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-87416"/>
    <n v="-29.855191256830601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-13617"/>
    <n v="-2.8990845220353418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-11252"/>
    <n v="-3.8600343053173241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-2637"/>
    <n v="-146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-36426"/>
    <n v="-50.38174273858921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-62697"/>
    <n v="-104.14784053156146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-98"/>
    <n v="-98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-22661"/>
    <n v="-5.8585832471561528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2684"/>
    <n v="6.5623471882640585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13433"/>
    <n v="57.405982905982903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142936"/>
    <n v="47.392572944297079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6312"/>
    <n v="23.90909090909091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68521"/>
    <n v="-135.95436507936509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-9176"/>
    <n v="-655.42857142857144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-21006"/>
    <n v="-53.861538461538458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-63690"/>
    <n v="-84.92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-1662"/>
    <n v="-21.584415584415584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-48928"/>
    <n v="-65.063829787234042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-194"/>
    <n v="-1.4809160305343512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-2276"/>
    <n v="-26.160919540229884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-52829"/>
    <n v="-49.698024459078084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7119"/>
    <n v="26.172794117647058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-1115"/>
    <n v="-44.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5255"/>
    <n v="12.541766109785202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-21907"/>
    <n v="-288.25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126220"/>
    <n v="77.865515114127078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59755"/>
    <n v="54.27338782924614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21527"/>
    <n v="20.062441752096923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-87211"/>
    <n v="-19.695347786811201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-3155"/>
    <n v="-54.396551724137929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113450"/>
    <n v="-93.144499178981931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2229"/>
    <n v="6.7341389728096681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55914"/>
    <n v="47.789743589743587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-868"/>
    <n v="-7.8198198198198199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-81621"/>
    <n v="-379.6325581395348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3111"/>
    <n v="36.11845730027548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-3778"/>
    <n v="-1.2785109983079526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25063"/>
    <n v="-15.125528062764031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2709"/>
    <n v="26.300970873786408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5944"/>
    <n v="40.435374149659864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6200"/>
    <n v="56.363636363636367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-45499"/>
    <n v="-49.134989200863934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6881"/>
    <n v="51.350746268656714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12480"/>
    <n v="46.394052044609666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9549"/>
    <n v="54.565714285714286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48"/>
    <n v="0.69565217391304346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4558"/>
    <n v="23.989473684210527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2119"/>
    <n v="8.9409282700421944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-562"/>
    <n v="-7.2987012987012987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-65004"/>
    <n v="-37.187643020594969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-1444"/>
    <n v="-18.278481012658229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3122"/>
    <n v="15.928571428571429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-67212"/>
    <n v="-75.604049493813278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68060"/>
    <n v="9.3296778615490066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145957"/>
    <n v="50.451780159004493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-1155"/>
    <n v="-20.625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-97"/>
    <n v="-97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39014"/>
    <n v="47.578048780487805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-3990"/>
    <n v="-48.072289156626503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134328"/>
    <n v="65.911678115799802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982"/>
    <n v="17.086206896551722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-1652"/>
    <n v="-0.8158024691358024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30186"/>
    <n v="22.443122676579925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4279"/>
    <n v="25.470238095238095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10320"/>
    <n v="75.328467153284677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4154"/>
    <n v="22.333333333333332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2058"/>
    <n v="16.463999999999999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-4940"/>
    <n v="-352.85714285714283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3925"/>
    <n v="68.93564356435644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4274"/>
    <n v="41.495145631067963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143536"/>
    <n v="80.412324929971987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-89130"/>
    <n v="-135.8689024390244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8353"/>
    <n v="53.203821656050955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8268"/>
    <n v="14.897297297297298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7"/>
    <n v="5.7239057239057242E-2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3657"/>
    <n v="29.73170731707317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-5473"/>
    <n v="-144.02631578947367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-118171"/>
    <n v="-1969.5166666666667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27406"/>
    <n v="9.0270092226613965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8350"/>
    <n v="57.986111111111114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2861"/>
    <n v="23.644628099173552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-95831"/>
    <n v="-60.044486215538846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-6073"/>
    <n v="-11.58969465648855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5785"/>
    <n v="31.961325966850829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-3465"/>
    <n v="-346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4797"/>
    <n v="39.319672131147541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90047"/>
    <n v="84.077497665732963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-780"/>
    <n v="-3.5616438356164384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-9378"/>
    <n v="-8.3657448706512039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67467"/>
    <n v="68.843877551020412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9204"/>
    <n v="17.171641791044777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94304"/>
    <n v="47.365143144148668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-5167"/>
    <n v="-178.17241379310346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28"/>
    <n v="7.3777777777777782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-73143"/>
    <n v="-4876.2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-3900"/>
    <n v="-20.418848167539267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-3708"/>
    <n v="-231.7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2950"/>
    <n v="99.615384615384613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2313"/>
    <n v="100.92622950819673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-3396"/>
    <n v="-199.76470588235293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12240"/>
    <n v="87.42857142857143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-4809"/>
    <n v="-141.44117647058823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62780"/>
    <n v="18.530106257378986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6314"/>
    <n v="22.55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-126763"/>
    <n v="-206.45439739413681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4927"/>
    <n v="13.461748633879781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-99"/>
    <n v="-99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4763"/>
    <n v="17.640740740740739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-438"/>
    <n v="-3.8421052631578947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7365"/>
    <n v="53.759124087591239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48203"/>
    <n v="15.039937597503901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2996"/>
    <n v="10.402777777777779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8737"/>
    <n v="59.033783783783782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296"/>
    <n v="37.684210526315788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137405"/>
    <n v="90.5171277997365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52885"/>
    <n v="-41.510989010989015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-31708"/>
    <n v="-150.99047619047619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12220"/>
    <n v="73.614457831325296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2704"/>
    <n v="27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738"/>
    <n v="3.140425531914893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6910"/>
    <n v="46.689189189189186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4225"/>
    <n v="21.338383838383837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30147"/>
    <n v="-121.56048387096774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41828"/>
    <n v="-81.536062378167642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6288"/>
    <n v="41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-16494"/>
    <n v="-4.8369501466275659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7342"/>
    <n v="33.99074074074074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-2831"/>
    <n v="-108.88461538461539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9986"/>
    <n v="3.889083479276124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48085"/>
    <n v="20.435614109647258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775"/>
    <n v="22.75641025641025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-8432"/>
    <n v="-843.2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-38177"/>
    <n v="-17.345297592003636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-47813"/>
    <n v="-70.729289940828409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8943"/>
    <n v="51.396551724137929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-21407"/>
    <n v="-25.76052948255114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321"/>
    <n v="1.9573170731707317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-4286"/>
    <n v="-76.535714285714292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5881"/>
    <n v="36.527950310559007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3051"/>
    <n v="22.108695652173914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3635"/>
    <n v="4.1218258766626361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6239"/>
    <n v="49.125984251968504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9446"/>
    <n v="45.632850241545896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-206"/>
    <n v="-0.23981373690337601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-426"/>
    <n v="-13.741935483870968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-5649"/>
    <n v="-125.53333333333333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-129126"/>
    <n v="-116.01617250673854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-1560"/>
    <n v="-26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-1320"/>
    <n v="-188.57142857142858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945"/>
    <n v="65.994475138121544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676"/>
    <n v="15.236363636363636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6078"/>
    <n v="-196.06451612903226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-3525"/>
    <n v="-45.192307692307693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732"/>
    <n v="3.9567567567567568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3008"/>
    <n v="24.859504132231404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-10978"/>
    <n v="-8.9616326530612245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-99"/>
    <n v="-99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367"/>
    <n v="22.330188679245282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6016"/>
    <n v="42.366197183098592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427"/>
    <n v="1.8326180257510729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4387"/>
    <n v="20.123853211009173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4768"/>
    <n v="-71.164179104477611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7562"/>
    <n v="99.5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1148"/>
    <n v="26.697674418604652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-3617"/>
    <n v="-190.36842105263159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52264"/>
    <n v="-24.793168880455408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5960"/>
    <n v="26.968325791855204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-21180"/>
    <n v="-31.192930780559646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74940"/>
    <n v="26.71657754010695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4461"/>
    <n v="65.602941176470594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-250"/>
    <n v="-6.9444444444444446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2721"/>
    <n v="14.868852459016393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11850"/>
    <n v="89.097744360902254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137892"/>
    <n v="55.400562474889512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6964"/>
    <n v="100.92753623188406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-4391"/>
    <n v="-93.425531914893611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10509"/>
    <n v="37.666666666666664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9373"/>
    <n v="44.633333333333333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134982"/>
    <n v="64.277142857142863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10540"/>
    <n v="41.825396825396822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22516"/>
    <n v="17.590624999999999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10350"/>
    <n v="65.923566878980893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9997"/>
    <n v="51.53092783505155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3834"/>
    <n v="46.756097560975611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-2201"/>
    <n v="-31.442857142857143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-4671"/>
    <n v="-30.331168831168831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-120176"/>
    <n v="-5462.545454545455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717"/>
    <n v="2.0592960075596505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92956"/>
    <n v="71.670007710100236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3923"/>
    <n v="23.775757575757577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3928"/>
    <n v="33.008403361344541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-8845"/>
    <n v="-5.0312855517633679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-2014"/>
    <n v="-21.425531914893618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133260"/>
    <n v="74.156928213689483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2490"/>
    <n v="9.5402298850574709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6944"/>
    <n v="44.229299363057322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283"/>
    <n v="8.0101896405321255E-2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3891"/>
    <n v="25.10322580645161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6947"/>
    <n v="52.628787878787875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6097"/>
    <n v="-184.75757575757575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-53"/>
    <n v="-0.56382978723404253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68187"/>
    <n v="50.359675036927619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4085"/>
    <n v="85.104166666666671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6474"/>
    <n v="58.854545454545452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7631"/>
    <n v="44.366279069767444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2217"/>
    <n v="7.221498371335505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-99"/>
    <n v="-99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6468"/>
    <n v="40.42499999999999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-2395"/>
    <n v="-77.258064516129039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94402"/>
    <n v="64.350374914792098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23309"/>
    <n v="8.7561983471074374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556"/>
    <n v="1.2300884955752212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6158"/>
    <n v="38.974683544303801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2113"/>
    <n v="9.3911111111111119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-1222"/>
    <n v="-34.914285714285711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-4706"/>
    <n v="-74.698412698412696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3033"/>
    <n v="46.661538461538463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517"/>
    <n v="3.1717791411042944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3060"/>
    <n v="36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4015"/>
    <n v="18.502304147465438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10377"/>
    <n v="69.180000000000007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69515"/>
    <n v="21.24541564792176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103755"/>
    <n v="-115.54008908685969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2997"/>
    <n v="9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5939"/>
    <n v="47.134920634920633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-123524"/>
    <n v="-234.83650190114068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-780"/>
    <n v="-6.446280991735537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123412"/>
    <n v="53.194827586206898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3292"/>
    <n v="40.641975308641975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37168"/>
    <n v="19.696873343932168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99268"/>
    <n v="22.778338687471319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-2435"/>
    <n v="-36.343283582089555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6189"/>
    <n v="-108.57894736842105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-36972"/>
    <n v="-30.0829943043124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-1688"/>
    <n v="-140.66666666666666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4438"/>
    <n v="83.735849056603769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08601"/>
    <n v="44.987986743993375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-49635"/>
    <n v="-109.81194690265487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2160"/>
    <n v="2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4689"/>
    <n v="24.295336787564768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-61426"/>
    <n v="-32.569459172852596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329"/>
    <n v="6.3269230769230766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-22855"/>
    <n v="-12.523287671232877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-5511"/>
    <n v="-177.7741935483871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6374"/>
    <n v="21.979310344827585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3908"/>
    <n v="32.032786885245905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21449"/>
    <n v="14.591156462585033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4758"/>
    <n v="28.836363636363636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7835"/>
    <n v="43.049450549450547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2370"/>
    <n v="11.909547738693467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508"/>
    <n v="26.928571428571427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-148692"/>
    <n v="-1389.6448598130842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133538"/>
    <n v="91.464383561643842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-6363"/>
    <n v="-235.66666666666666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85109"/>
    <n v="-69.704340704340709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9520"/>
    <n v="77.39837398373983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-98"/>
    <n v="-98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3146"/>
    <n v="19.786163522012579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134"/>
    <n v="19.399999999999999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40291"/>
    <n v="-2877.9285714285716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-5705"/>
    <n v="-356.562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5055"/>
    <n v="21.41949152542373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3464"/>
    <n v="18.136125654450261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-7257"/>
    <n v="-177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83750"/>
    <n v="21.288764616166752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6821"/>
    <n v="85.262500000000003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-124285"/>
    <n v="-419.88175675675677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5739"/>
    <n v="12.422077922077921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12510"/>
    <n v="69.888268156424587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-34664"/>
    <n v="-66.279158699808789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-2724"/>
    <n v="-19.319148936170212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70036"/>
    <n v="37.532690246516616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2357"/>
    <n v="-45.32692307692308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-1503"/>
    <n v="-55.666666666666664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5221"/>
    <n v="33.467948717948715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-14685"/>
    <n v="-65.266666666666666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4376"/>
    <n v="17.16078431372549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-159190"/>
    <n v="-4189.2105263157891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39040"/>
    <n v="17.266696152145069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344"/>
    <n v="58.6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152892"/>
    <n v="66.794233289646129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3722"/>
    <n v="57.261538461538464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-7123"/>
    <n v="-474.86666666666667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-3899"/>
    <n v="-105.37837837837837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28986"/>
    <n v="7.674344718030182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6452"/>
    <n v="35.065217391304351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430"/>
    <n v="5.0588235294117645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-2171"/>
    <n v="-19.383928571428573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583"/>
    <n v="17.9375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102015"/>
    <n v="53.635646687697161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5080"/>
    <n v="48.38095238095238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3912"/>
    <n v="29.636363636363637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-101510"/>
    <n v="-4833.8095238095239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-86109"/>
    <n v="-88.226434426229503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893"/>
    <n v="9.3020833333333339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-3961"/>
    <n v="-59.119402985074629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-3739"/>
    <n v="-56.651515151515149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-37385"/>
    <n v="-479.29487179487177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-3395"/>
    <n v="-50.671641791044777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4469"/>
    <n v="39.201754385964911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1858"/>
    <n v="-7.0646387832699622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116195"/>
    <n v="-68.713778829095205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-138462"/>
    <n v="-764.98342541436466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-2639"/>
    <n v="-203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-3482"/>
    <n v="-21.762499999999999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3620"/>
    <n v="17.832512315270936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-95"/>
    <n v="-9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44556"/>
    <n v="92.723540731237975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-43513"/>
    <n v="-19.202559576345983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1320"/>
    <n v="-62.857142857142854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113784"/>
    <n v="73.503875968992247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7063"/>
    <n v="88.28749999999999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151902"/>
    <n v="-183.0144578313253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2634"/>
    <n v="20.106870229007633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981"/>
    <n v="62.330357142857146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-138369"/>
    <n v="-1064.376923076923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-822"/>
    <n v="-14.945454545454545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00"/>
    <n v="7.096774193548387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7057"/>
    <n v="26.530075187969924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-903"/>
    <n v="-7.9210526315789478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9464"/>
    <n v="61.058064516129029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6301"/>
    <n v="30.439613526570049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11768"/>
    <n v="48.032653061224487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32738"/>
    <n v="20.812460267005722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5717"/>
    <n v="50.149122807017541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650"/>
    <n v="6.989247311827957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-37241"/>
    <n v="-62.695286195286194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-3686"/>
    <n v="-153.58333333333334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54824"/>
    <n v="32.613920285544317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-94924"/>
    <n v="-376.682539682539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2191"/>
    <n v="68.4687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2966"/>
    <n v="21.970370370370372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8886"/>
    <n v="63.471428571428568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-1823"/>
    <n v="-27.208955223880597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7641"/>
    <n v="83.054347826086953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26044"/>
    <n v="25.65911330049261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116570"/>
    <n v="-157.10242587601078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5241"/>
    <n v="16.226006191950464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-1085"/>
    <n v="-14.466666666666667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59304"/>
    <n v="25.496130696474633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3410"/>
    <n v="8.9501312335958012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-56077"/>
    <n v="-12.73030646992054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-4656"/>
    <n v="-50.608695652173914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7241"/>
    <n v="15.085416666666667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4501"/>
    <n v="-70.32812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9590"/>
    <n v="42.43362831858407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-961"/>
    <n v="-15.01562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291"/>
    <n v="5.3568464730290453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10123"/>
    <n v="76.689393939393938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2192"/>
    <n v="-29.226666666666667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67027"/>
    <n v="-79.604513064133016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55916"/>
    <n v="27.369554576603036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-1786"/>
    <n v="-15.946428571428571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-2997"/>
    <n v="-21.561151079136689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-28777"/>
    <n v="-76.943850267379673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-48281"/>
    <n v="-43.031194295900178"/>
    <x v="0"/>
    <x v="0"/>
  </r>
  <r>
    <m/>
    <x v="974"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n v="0"/>
    <s v="CA"/>
    <s v="CAD"/>
    <n v="1448690400"/>
    <n v="1450159200"/>
    <b v="0"/>
    <b v="0"/>
    <s v="food/food trucks"/>
    <n v="-100"/>
    <e v="#DIV/0!"/>
    <x v="0"/>
    <s v="food trucks"/>
    <x v="0"/>
    <d v="2015-12-15T06:00:00"/>
  </r>
  <r>
    <n v="1"/>
    <s v="Odom Inc"/>
    <s v="Managed bottom-line architecture"/>
    <x v="1"/>
    <n v="14560"/>
    <x v="1"/>
    <n v="158"/>
    <s v="US"/>
    <s v="USD"/>
    <n v="1408424400"/>
    <n v="1408597200"/>
    <b v="0"/>
    <b v="1"/>
    <s v="music/rock"/>
    <n v="13160"/>
    <n v="83.291139240506325"/>
    <x v="1"/>
    <s v="rock"/>
    <x v="1"/>
    <d v="2014-08-21T05:00:00"/>
  </r>
  <r>
    <n v="2"/>
    <s v="Melton, Robinson and Fritz"/>
    <s v="Function-based leadingedge pricing structure"/>
    <x v="2"/>
    <n v="142523"/>
    <x v="1"/>
    <n v="1425"/>
    <s v="AU"/>
    <s v="AUD"/>
    <n v="1384668000"/>
    <n v="1384840800"/>
    <b v="0"/>
    <b v="0"/>
    <s v="technology/web"/>
    <n v="34123"/>
    <n v="23.945964912280701"/>
    <x v="2"/>
    <s v="web"/>
    <x v="2"/>
    <d v="2013-11-19T06:00:00"/>
  </r>
  <r>
    <n v="3"/>
    <s v="Mcdonald, Gonzalez and Ross"/>
    <s v="Vision-oriented fresh-thinking conglomeration"/>
    <x v="3"/>
    <n v="2477"/>
    <x v="0"/>
    <n v="24"/>
    <s v="US"/>
    <s v="USD"/>
    <n v="1565499600"/>
    <n v="1568955600"/>
    <b v="0"/>
    <b v="0"/>
    <s v="music/rock"/>
    <n v="-1723"/>
    <n v="-71.791666666666671"/>
    <x v="1"/>
    <s v="rock"/>
    <x v="3"/>
    <d v="2019-09-20T05:00:00"/>
  </r>
  <r>
    <n v="4"/>
    <s v="Larson-Little"/>
    <s v="Proactive foreground core"/>
    <x v="4"/>
    <n v="5265"/>
    <x v="0"/>
    <n v="53"/>
    <s v="US"/>
    <s v="USD"/>
    <n v="1547964000"/>
    <n v="1548309600"/>
    <b v="0"/>
    <b v="0"/>
    <s v="theater/plays"/>
    <n v="-2335"/>
    <n v="-44.056603773584904"/>
    <x v="3"/>
    <s v="plays"/>
    <x v="4"/>
    <d v="2019-01-24T06:00:00"/>
  </r>
  <r>
    <n v="5"/>
    <s v="Harris Group"/>
    <s v="Open-source optimizing database"/>
    <x v="4"/>
    <n v="13195"/>
    <x v="1"/>
    <n v="174"/>
    <s v="DK"/>
    <s v="DKK"/>
    <n v="1346130000"/>
    <n v="1347080400"/>
    <b v="0"/>
    <b v="0"/>
    <s v="theater/plays"/>
    <n v="5595"/>
    <n v="32.155172413793103"/>
    <x v="3"/>
    <s v="plays"/>
    <x v="5"/>
    <d v="2012-09-08T05:00:00"/>
  </r>
  <r>
    <n v="6"/>
    <s v="Ortiz, Coleman and Mitchell"/>
    <s v="Operative upward-trending algorithm"/>
    <x v="5"/>
    <n v="1090"/>
    <x v="0"/>
    <n v="18"/>
    <s v="GB"/>
    <s v="GBP"/>
    <n v="1505278800"/>
    <n v="1505365200"/>
    <b v="0"/>
    <b v="0"/>
    <s v="film &amp; video/documentary"/>
    <n v="-4110"/>
    <n v="-228.33333333333334"/>
    <x v="4"/>
    <s v="documentary"/>
    <x v="6"/>
    <d v="2017-09-14T05:00:00"/>
  </r>
  <r>
    <n v="7"/>
    <s v="Carter-Guzman"/>
    <s v="Centralized cohesive challenge"/>
    <x v="6"/>
    <n v="14741"/>
    <x v="1"/>
    <n v="227"/>
    <s v="DK"/>
    <s v="DKK"/>
    <n v="1439442000"/>
    <n v="1439614800"/>
    <b v="0"/>
    <b v="0"/>
    <s v="theater/plays"/>
    <n v="10241"/>
    <n v="45.114537444933923"/>
    <x v="3"/>
    <s v="plays"/>
    <x v="7"/>
    <d v="2015-08-15T05:00:00"/>
  </r>
  <r>
    <n v="8"/>
    <s v="Nunez-Richards"/>
    <s v="Exclusive attitude-oriented intranet"/>
    <x v="7"/>
    <n v="21946"/>
    <x v="2"/>
    <n v="708"/>
    <s v="DK"/>
    <s v="DKK"/>
    <n v="1281330000"/>
    <n v="1281502800"/>
    <b v="0"/>
    <b v="0"/>
    <s v="theater/plays"/>
    <n v="-88154"/>
    <n v="-124.51129943502825"/>
    <x v="3"/>
    <s v="plays"/>
    <x v="8"/>
    <d v="2010-08-11T05:00:00"/>
  </r>
  <r>
    <n v="9"/>
    <s v="Rangel, Holt and Jones"/>
    <s v="Open-source fresh-thinking model"/>
    <x v="8"/>
    <n v="3208"/>
    <x v="0"/>
    <n v="44"/>
    <s v="US"/>
    <s v="USD"/>
    <n v="1379566800"/>
    <n v="1383804000"/>
    <b v="0"/>
    <b v="0"/>
    <s v="music/electric music"/>
    <n v="-2992"/>
    <n v="-68"/>
    <x v="1"/>
    <s v="electric music"/>
    <x v="9"/>
    <d v="2013-11-07T06:00:00"/>
  </r>
  <r>
    <n v="10"/>
    <s v="Green Ltd"/>
    <s v="Monitored empowering installation"/>
    <x v="5"/>
    <n v="13838"/>
    <x v="1"/>
    <n v="220"/>
    <s v="US"/>
    <s v="USD"/>
    <n v="1281762000"/>
    <n v="1285909200"/>
    <b v="0"/>
    <b v="0"/>
    <s v="film &amp; video/drama"/>
    <n v="8638"/>
    <n v="39.263636363636365"/>
    <x v="4"/>
    <s v="drama"/>
    <x v="10"/>
    <d v="2010-10-01T05:00:00"/>
  </r>
  <r>
    <n v="11"/>
    <s v="Perez, Johnson and Gardner"/>
    <s v="Grass-roots zero administration system engine"/>
    <x v="9"/>
    <n v="3030"/>
    <x v="0"/>
    <n v="27"/>
    <s v="US"/>
    <s v="USD"/>
    <n v="1285045200"/>
    <n v="1285563600"/>
    <b v="0"/>
    <b v="1"/>
    <s v="theater/plays"/>
    <n v="-3270"/>
    <n v="-121.11111111111111"/>
    <x v="3"/>
    <s v="plays"/>
    <x v="11"/>
    <d v="2010-09-27T05:00:00"/>
  </r>
  <r>
    <n v="12"/>
    <s v="Kim Ltd"/>
    <s v="Assimilated hybrid intranet"/>
    <x v="9"/>
    <n v="5629"/>
    <x v="0"/>
    <n v="55"/>
    <s v="US"/>
    <s v="USD"/>
    <n v="1571720400"/>
    <n v="1572411600"/>
    <b v="0"/>
    <b v="0"/>
    <s v="film &amp; video/drama"/>
    <n v="-671"/>
    <n v="-12.2"/>
    <x v="4"/>
    <s v="drama"/>
    <x v="12"/>
    <d v="2019-10-30T05:00:00"/>
  </r>
  <r>
    <n v="13"/>
    <s v="Walker, Taylor and Coleman"/>
    <s v="Multi-tiered directional open architecture"/>
    <x v="3"/>
    <n v="10295"/>
    <x v="1"/>
    <n v="98"/>
    <s v="US"/>
    <s v="USD"/>
    <n v="1465621200"/>
    <n v="1466658000"/>
    <b v="0"/>
    <b v="0"/>
    <s v="music/indie rock"/>
    <n v="6095"/>
    <n v="62.193877551020407"/>
    <x v="1"/>
    <s v="indie rock"/>
    <x v="13"/>
    <d v="2016-06-23T05:00:00"/>
  </r>
  <r>
    <n v="14"/>
    <s v="Rodriguez, Rose and Stewart"/>
    <s v="Cloned directional synergy"/>
    <x v="10"/>
    <n v="18829"/>
    <x v="0"/>
    <n v="200"/>
    <s v="US"/>
    <s v="USD"/>
    <n v="1331013600"/>
    <n v="1333342800"/>
    <b v="0"/>
    <b v="0"/>
    <s v="music/indie rock"/>
    <n v="-9371"/>
    <n v="-46.854999999999997"/>
    <x v="1"/>
    <s v="indie rock"/>
    <x v="14"/>
    <d v="2012-04-02T05:00:00"/>
  </r>
  <r>
    <n v="15"/>
    <s v="Wright, Hunt and Rowe"/>
    <s v="Extended eco-centric pricing structure"/>
    <x v="11"/>
    <n v="38414"/>
    <x v="0"/>
    <n v="452"/>
    <s v="US"/>
    <s v="USD"/>
    <n v="1575957600"/>
    <n v="1576303200"/>
    <b v="0"/>
    <b v="0"/>
    <s v="technology/wearables"/>
    <n v="-42786"/>
    <n v="-94.659292035398224"/>
    <x v="2"/>
    <s v="wearables"/>
    <x v="15"/>
    <d v="2019-12-14T06:00:00"/>
  </r>
  <r>
    <n v="16"/>
    <s v="Hines Inc"/>
    <s v="Cross-platform systemic adapter"/>
    <x v="12"/>
    <n v="11041"/>
    <x v="1"/>
    <n v="100"/>
    <s v="US"/>
    <s v="USD"/>
    <n v="1390370400"/>
    <n v="1392271200"/>
    <b v="0"/>
    <b v="0"/>
    <s v="publishing/nonfiction"/>
    <n v="9341"/>
    <n v="93.41"/>
    <x v="5"/>
    <s v="nonfiction"/>
    <x v="16"/>
    <d v="2014-02-13T06:00:00"/>
  </r>
  <r>
    <n v="17"/>
    <s v="Cochran-Nguyen"/>
    <s v="Seamless 4thgeneration methodology"/>
    <x v="13"/>
    <n v="134845"/>
    <x v="1"/>
    <n v="1249"/>
    <s v="US"/>
    <s v="USD"/>
    <n v="1294812000"/>
    <n v="1294898400"/>
    <b v="0"/>
    <b v="0"/>
    <s v="film &amp; video/animation"/>
    <n v="50245"/>
    <n v="40.228182546036827"/>
    <x v="4"/>
    <s v="animation"/>
    <x v="17"/>
    <d v="2011-01-13T06:00:00"/>
  </r>
  <r>
    <n v="18"/>
    <s v="Johnson-Gould"/>
    <s v="Exclusive needs-based adapter"/>
    <x v="14"/>
    <n v="6089"/>
    <x v="3"/>
    <n v="135"/>
    <s v="US"/>
    <s v="USD"/>
    <n v="1536382800"/>
    <n v="1537074000"/>
    <b v="0"/>
    <b v="0"/>
    <s v="theater/plays"/>
    <n v="-3011"/>
    <n v="-22.303703703703704"/>
    <x v="3"/>
    <s v="plays"/>
    <x v="18"/>
    <d v="2018-09-16T05:00:00"/>
  </r>
  <r>
    <n v="19"/>
    <s v="Perez-Hess"/>
    <s v="Down-sized cohesive archive"/>
    <x v="15"/>
    <n v="30331"/>
    <x v="0"/>
    <n v="674"/>
    <s v="US"/>
    <s v="USD"/>
    <n v="1551679200"/>
    <n v="1553490000"/>
    <b v="0"/>
    <b v="1"/>
    <s v="theater/plays"/>
    <n v="-32169"/>
    <n v="-47.728486646884271"/>
    <x v="3"/>
    <s v="plays"/>
    <x v="19"/>
    <d v="2019-03-25T05:00:00"/>
  </r>
  <r>
    <n v="20"/>
    <s v="Reeves, Thompson and Richardson"/>
    <s v="Proactive composite alliance"/>
    <x v="16"/>
    <n v="147936"/>
    <x v="1"/>
    <n v="1396"/>
    <s v="US"/>
    <s v="USD"/>
    <n v="1406523600"/>
    <n v="1406523600"/>
    <b v="0"/>
    <b v="0"/>
    <s v="film &amp; video/drama"/>
    <n v="16136"/>
    <n v="11.558739255014327"/>
    <x v="4"/>
    <s v="drama"/>
    <x v="20"/>
    <d v="2014-07-28T05:00:00"/>
  </r>
  <r>
    <n v="21"/>
    <s v="Simmons-Reynolds"/>
    <s v="Re-engineered intangible definition"/>
    <x v="17"/>
    <n v="38533"/>
    <x v="0"/>
    <n v="558"/>
    <s v="US"/>
    <s v="USD"/>
    <n v="1313384400"/>
    <n v="1316322000"/>
    <b v="0"/>
    <b v="0"/>
    <s v="theater/plays"/>
    <n v="-55467"/>
    <n v="-99.403225806451616"/>
    <x v="3"/>
    <s v="plays"/>
    <x v="21"/>
    <d v="2011-09-18T05:00:00"/>
  </r>
  <r>
    <n v="22"/>
    <s v="Collier Inc"/>
    <s v="Enhanced dynamic definition"/>
    <x v="18"/>
    <n v="75690"/>
    <x v="1"/>
    <n v="890"/>
    <s v="US"/>
    <s v="USD"/>
    <n v="1522731600"/>
    <n v="1524027600"/>
    <b v="0"/>
    <b v="0"/>
    <s v="theater/plays"/>
    <n v="16590"/>
    <n v="18.640449438202246"/>
    <x v="3"/>
    <s v="plays"/>
    <x v="22"/>
    <d v="2018-04-18T05:00:00"/>
  </r>
  <r>
    <n v="23"/>
    <s v="Gray-Jenkins"/>
    <s v="Devolved next generation adapter"/>
    <x v="6"/>
    <n v="14942"/>
    <x v="1"/>
    <n v="142"/>
    <s v="GB"/>
    <s v="GBP"/>
    <n v="1550124000"/>
    <n v="1554699600"/>
    <b v="0"/>
    <b v="0"/>
    <s v="film &amp; video/documentary"/>
    <n v="10442"/>
    <n v="73.535211267605632"/>
    <x v="4"/>
    <s v="documentary"/>
    <x v="23"/>
    <d v="2019-04-08T05:00:00"/>
  </r>
  <r>
    <n v="24"/>
    <s v="Scott, Wilson and Martin"/>
    <s v="Cross-platform intermediate frame"/>
    <x v="19"/>
    <n v="104257"/>
    <x v="1"/>
    <n v="2673"/>
    <s v="US"/>
    <s v="USD"/>
    <n v="1403326800"/>
    <n v="1403499600"/>
    <b v="0"/>
    <b v="0"/>
    <s v="technology/wearables"/>
    <n v="11857"/>
    <n v="4.4358398802843251"/>
    <x v="2"/>
    <s v="wearables"/>
    <x v="24"/>
    <d v="2014-06-23T05:00:00"/>
  </r>
  <r>
    <n v="25"/>
    <s v="Caldwell, Velazquez and Wilson"/>
    <s v="Monitored impactful analyzer"/>
    <x v="20"/>
    <n v="11904"/>
    <x v="1"/>
    <n v="163"/>
    <s v="US"/>
    <s v="USD"/>
    <n v="1305694800"/>
    <n v="1307422800"/>
    <b v="0"/>
    <b v="1"/>
    <s v="games/video games"/>
    <n v="6404"/>
    <n v="39.288343558282207"/>
    <x v="6"/>
    <s v="video games"/>
    <x v="25"/>
    <d v="2011-06-07T05:00:00"/>
  </r>
  <r>
    <n v="26"/>
    <s v="Spencer-Bates"/>
    <s v="Optional responsive customer loyalty"/>
    <x v="21"/>
    <n v="51814"/>
    <x v="3"/>
    <n v="1480"/>
    <s v="US"/>
    <s v="USD"/>
    <n v="1533013200"/>
    <n v="1535346000"/>
    <b v="0"/>
    <b v="0"/>
    <s v="theater/plays"/>
    <n v="-55686"/>
    <n v="-37.625675675675673"/>
    <x v="3"/>
    <s v="plays"/>
    <x v="26"/>
    <d v="2018-08-27T05:00:00"/>
  </r>
  <r>
    <n v="27"/>
    <s v="Best, Carr and Williams"/>
    <s v="Diverse transitional migration"/>
    <x v="22"/>
    <n v="1599"/>
    <x v="0"/>
    <n v="15"/>
    <s v="US"/>
    <s v="USD"/>
    <n v="1443848400"/>
    <n v="1444539600"/>
    <b v="0"/>
    <b v="0"/>
    <s v="music/rock"/>
    <n v="-401"/>
    <n v="-26.733333333333334"/>
    <x v="1"/>
    <s v="rock"/>
    <x v="27"/>
    <d v="2015-10-11T05:00:00"/>
  </r>
  <r>
    <n v="28"/>
    <s v="Campbell, Brown and Powell"/>
    <s v="Synchronized global task-force"/>
    <x v="23"/>
    <n v="137635"/>
    <x v="1"/>
    <n v="2220"/>
    <s v="US"/>
    <s v="USD"/>
    <n v="1265695200"/>
    <n v="1267682400"/>
    <b v="0"/>
    <b v="1"/>
    <s v="theater/plays"/>
    <n v="6835"/>
    <n v="3.0788288288288288"/>
    <x v="3"/>
    <s v="plays"/>
    <x v="28"/>
    <d v="2010-03-04T06:00:00"/>
  </r>
  <r>
    <n v="29"/>
    <s v="Johnson, Parker and Haynes"/>
    <s v="Focused 6thgeneration forecast"/>
    <x v="24"/>
    <n v="150965"/>
    <x v="1"/>
    <n v="1606"/>
    <s v="CH"/>
    <s v="CHF"/>
    <n v="1532062800"/>
    <n v="1535518800"/>
    <b v="0"/>
    <b v="0"/>
    <s v="film &amp; video/shorts"/>
    <n v="105065"/>
    <n v="65.420298879202988"/>
    <x v="4"/>
    <s v="shorts"/>
    <x v="29"/>
    <d v="2018-08-29T05:00:00"/>
  </r>
  <r>
    <n v="30"/>
    <s v="Clark-Cooke"/>
    <s v="Down-sized analyzing challenge"/>
    <x v="25"/>
    <n v="14455"/>
    <x v="1"/>
    <n v="129"/>
    <s v="US"/>
    <s v="USD"/>
    <n v="1558674000"/>
    <n v="1559106000"/>
    <b v="0"/>
    <b v="0"/>
    <s v="film &amp; video/animation"/>
    <n v="5455"/>
    <n v="42.286821705426355"/>
    <x v="4"/>
    <s v="animation"/>
    <x v="30"/>
    <d v="2019-05-29T05:00:00"/>
  </r>
  <r>
    <n v="31"/>
    <s v="Schroeder Ltd"/>
    <s v="Progressive needs-based focus group"/>
    <x v="26"/>
    <n v="10850"/>
    <x v="1"/>
    <n v="226"/>
    <s v="GB"/>
    <s v="GBP"/>
    <n v="1451973600"/>
    <n v="1454392800"/>
    <b v="0"/>
    <b v="0"/>
    <s v="games/video games"/>
    <n v="7350"/>
    <n v="32.522123893805308"/>
    <x v="6"/>
    <s v="video games"/>
    <x v="31"/>
    <d v="2016-02-02T06:00:00"/>
  </r>
  <r>
    <n v="32"/>
    <s v="Jackson PLC"/>
    <s v="Ergonomic 6thgeneration success"/>
    <x v="27"/>
    <n v="87676"/>
    <x v="0"/>
    <n v="2307"/>
    <s v="IT"/>
    <s v="EUR"/>
    <n v="1515564000"/>
    <n v="1517896800"/>
    <b v="0"/>
    <b v="0"/>
    <s v="film &amp; video/documentary"/>
    <n v="-13324"/>
    <n v="-5.7754659731252707"/>
    <x v="4"/>
    <s v="documentary"/>
    <x v="32"/>
    <d v="2018-02-06T06:00:00"/>
  </r>
  <r>
    <n v="33"/>
    <s v="Blair, Collins and Carter"/>
    <s v="Exclusive interactive approach"/>
    <x v="28"/>
    <n v="189666"/>
    <x v="1"/>
    <n v="5419"/>
    <s v="US"/>
    <s v="USD"/>
    <n v="1412485200"/>
    <n v="1415685600"/>
    <b v="0"/>
    <b v="0"/>
    <s v="theater/plays"/>
    <n v="139466"/>
    <n v="25.736482745894076"/>
    <x v="3"/>
    <s v="plays"/>
    <x v="33"/>
    <d v="2014-11-11T06:00:00"/>
  </r>
  <r>
    <n v="34"/>
    <s v="Maldonado and Sons"/>
    <s v="Reverse-engineered asynchronous archive"/>
    <x v="29"/>
    <n v="14025"/>
    <x v="1"/>
    <n v="165"/>
    <s v="US"/>
    <s v="USD"/>
    <n v="1490245200"/>
    <n v="1490677200"/>
    <b v="0"/>
    <b v="0"/>
    <s v="film &amp; video/documentary"/>
    <n v="4725"/>
    <n v="28.636363636363637"/>
    <x v="4"/>
    <s v="documentary"/>
    <x v="34"/>
    <d v="2017-03-28T05:00:00"/>
  </r>
  <r>
    <n v="35"/>
    <s v="Mitchell and Sons"/>
    <s v="Synergized intangible challenge"/>
    <x v="30"/>
    <n v="188628"/>
    <x v="1"/>
    <n v="1965"/>
    <s v="DK"/>
    <s v="DKK"/>
    <n v="1547877600"/>
    <n v="1551506400"/>
    <b v="0"/>
    <b v="1"/>
    <s v="film &amp; video/drama"/>
    <n v="63128"/>
    <n v="32.126208651399494"/>
    <x v="4"/>
    <s v="drama"/>
    <x v="35"/>
    <d v="2019-03-02T06:00:00"/>
  </r>
  <r>
    <n v="36"/>
    <s v="Jackson-Lewis"/>
    <s v="Monitored multi-state encryption"/>
    <x v="31"/>
    <n v="1101"/>
    <x v="1"/>
    <n v="16"/>
    <s v="US"/>
    <s v="USD"/>
    <n v="1298700000"/>
    <n v="1300856400"/>
    <b v="0"/>
    <b v="0"/>
    <s v="theater/plays"/>
    <n v="401"/>
    <n v="25.0625"/>
    <x v="3"/>
    <s v="plays"/>
    <x v="36"/>
    <d v="2011-03-23T05:00:00"/>
  </r>
  <r>
    <n v="37"/>
    <s v="Black, Armstrong and Anderson"/>
    <s v="Profound attitude-oriented functionalities"/>
    <x v="32"/>
    <n v="11339"/>
    <x v="1"/>
    <n v="107"/>
    <s v="US"/>
    <s v="USD"/>
    <n v="1570338000"/>
    <n v="1573192800"/>
    <b v="0"/>
    <b v="1"/>
    <s v="publishing/fiction"/>
    <n v="3239"/>
    <n v="30.271028037383179"/>
    <x v="5"/>
    <s v="fiction"/>
    <x v="37"/>
    <d v="2019-11-08T06:00:00"/>
  </r>
  <r>
    <n v="38"/>
    <s v="Maldonado-Gonzalez"/>
    <s v="Digitized client-driven database"/>
    <x v="33"/>
    <n v="10085"/>
    <x v="1"/>
    <n v="134"/>
    <s v="US"/>
    <s v="USD"/>
    <n v="1287378000"/>
    <n v="1287810000"/>
    <b v="0"/>
    <b v="0"/>
    <s v="photography/photography books"/>
    <n v="6985"/>
    <n v="52.126865671641788"/>
    <x v="7"/>
    <s v="photography books"/>
    <x v="38"/>
    <d v="2010-10-23T05:00:00"/>
  </r>
  <r>
    <n v="39"/>
    <s v="Kim-Rice"/>
    <s v="Organized bi-directional function"/>
    <x v="34"/>
    <n v="5027"/>
    <x v="0"/>
    <n v="88"/>
    <s v="DK"/>
    <s v="DKK"/>
    <n v="1361772000"/>
    <n v="1362978000"/>
    <b v="0"/>
    <b v="0"/>
    <s v="theater/plays"/>
    <n v="-4873"/>
    <n v="-55.375"/>
    <x v="3"/>
    <s v="plays"/>
    <x v="39"/>
    <d v="2013-03-11T05:00:00"/>
  </r>
  <r>
    <n v="40"/>
    <s v="Garcia, Garcia and Lopez"/>
    <s v="Reduced stable middleware"/>
    <x v="35"/>
    <n v="14878"/>
    <x v="1"/>
    <n v="198"/>
    <s v="US"/>
    <s v="USD"/>
    <n v="1275714000"/>
    <n v="1277355600"/>
    <b v="0"/>
    <b v="1"/>
    <s v="technology/wearables"/>
    <n v="6078"/>
    <n v="30.696969696969695"/>
    <x v="2"/>
    <s v="wearables"/>
    <x v="40"/>
    <d v="2010-06-24T05:00:00"/>
  </r>
  <r>
    <n v="41"/>
    <s v="Watts Group"/>
    <s v="Universal 5thgeneration neural-net"/>
    <x v="36"/>
    <n v="11924"/>
    <x v="1"/>
    <n v="111"/>
    <s v="IT"/>
    <s v="EUR"/>
    <n v="1346734800"/>
    <n v="1348981200"/>
    <b v="0"/>
    <b v="1"/>
    <s v="music/rock"/>
    <n v="6324"/>
    <n v="56.972972972972975"/>
    <x v="1"/>
    <s v="rock"/>
    <x v="41"/>
    <d v="2012-09-30T05:00:00"/>
  </r>
  <r>
    <n v="42"/>
    <s v="Werner-Bryant"/>
    <s v="Virtual uniform frame"/>
    <x v="37"/>
    <n v="7991"/>
    <x v="1"/>
    <n v="222"/>
    <s v="US"/>
    <s v="USD"/>
    <n v="1309755600"/>
    <n v="1310533200"/>
    <b v="0"/>
    <b v="0"/>
    <s v="food/food trucks"/>
    <n v="6191"/>
    <n v="27.887387387387388"/>
    <x v="0"/>
    <s v="food trucks"/>
    <x v="42"/>
    <d v="2011-07-13T05:00:00"/>
  </r>
  <r>
    <n v="43"/>
    <s v="Schmitt-Mendoza"/>
    <s v="Profound explicit paradigm"/>
    <x v="38"/>
    <n v="167717"/>
    <x v="1"/>
    <n v="6212"/>
    <s v="US"/>
    <s v="USD"/>
    <n v="1406178000"/>
    <n v="1407560400"/>
    <b v="0"/>
    <b v="0"/>
    <s v="publishing/radio &amp; podcasts"/>
    <n v="77517"/>
    <n v="12.478589826142949"/>
    <x v="5"/>
    <s v="radio &amp; podcasts"/>
    <x v="43"/>
    <d v="2014-08-09T05:00:00"/>
  </r>
  <r>
    <n v="44"/>
    <s v="Reid-Mccullough"/>
    <s v="Visionary real-time groupware"/>
    <x v="39"/>
    <n v="10541"/>
    <x v="1"/>
    <n v="98"/>
    <s v="DK"/>
    <s v="DKK"/>
    <n v="1552798800"/>
    <n v="1552885200"/>
    <b v="0"/>
    <b v="0"/>
    <s v="publishing/fiction"/>
    <n v="8941"/>
    <n v="91.234693877551024"/>
    <x v="5"/>
    <s v="fiction"/>
    <x v="44"/>
    <d v="2019-03-18T05:00:00"/>
  </r>
  <r>
    <n v="45"/>
    <s v="Woods-Clark"/>
    <s v="Networked tertiary Graphical User Interface"/>
    <x v="40"/>
    <n v="4530"/>
    <x v="0"/>
    <n v="48"/>
    <s v="US"/>
    <s v="USD"/>
    <n v="1478062800"/>
    <n v="1479362400"/>
    <b v="0"/>
    <b v="1"/>
    <s v="theater/plays"/>
    <n v="-4970"/>
    <n v="-103.54166666666667"/>
    <x v="3"/>
    <s v="plays"/>
    <x v="45"/>
    <d v="2016-11-17T06:00:00"/>
  </r>
  <r>
    <n v="46"/>
    <s v="Vaughn, Hunt and Caldwell"/>
    <s v="Virtual grid-enabled task-force"/>
    <x v="41"/>
    <n v="4247"/>
    <x v="1"/>
    <n v="92"/>
    <s v="US"/>
    <s v="USD"/>
    <n v="1278565200"/>
    <n v="1280552400"/>
    <b v="0"/>
    <b v="0"/>
    <s v="music/rock"/>
    <n v="547"/>
    <n v="5.9456521739130439"/>
    <x v="1"/>
    <s v="rock"/>
    <x v="46"/>
    <d v="2010-07-31T05:00:00"/>
  </r>
  <r>
    <n v="47"/>
    <s v="Bennett and Sons"/>
    <s v="Function-based multi-state software"/>
    <x v="42"/>
    <n v="7129"/>
    <x v="1"/>
    <n v="149"/>
    <s v="US"/>
    <s v="USD"/>
    <n v="1396069200"/>
    <n v="1398661200"/>
    <b v="0"/>
    <b v="0"/>
    <s v="theater/plays"/>
    <n v="5629"/>
    <n v="37.778523489932887"/>
    <x v="3"/>
    <s v="plays"/>
    <x v="47"/>
    <d v="2014-04-28T05:00:00"/>
  </r>
  <r>
    <n v="48"/>
    <s v="Lamb Inc"/>
    <s v="Optimized leadingedge concept"/>
    <x v="43"/>
    <n v="128862"/>
    <x v="1"/>
    <n v="2431"/>
    <s v="US"/>
    <s v="USD"/>
    <n v="1435208400"/>
    <n v="1436245200"/>
    <b v="0"/>
    <b v="0"/>
    <s v="theater/plays"/>
    <n v="95562"/>
    <n v="39.309749074454956"/>
    <x v="3"/>
    <s v="plays"/>
    <x v="48"/>
    <d v="2015-07-07T05:00:00"/>
  </r>
  <r>
    <n v="49"/>
    <s v="Casey-Kelly"/>
    <s v="Sharable holistic interface"/>
    <x v="44"/>
    <n v="13653"/>
    <x v="1"/>
    <n v="303"/>
    <s v="US"/>
    <s v="USD"/>
    <n v="1571547600"/>
    <n v="1575439200"/>
    <b v="0"/>
    <b v="0"/>
    <s v="music/rock"/>
    <n v="6453"/>
    <n v="21.297029702970296"/>
    <x v="1"/>
    <s v="rock"/>
    <x v="49"/>
    <d v="2019-12-04T06:00:00"/>
  </r>
  <r>
    <n v="50"/>
    <s v="Jones, Taylor and Moore"/>
    <s v="Down-sized system-worthy secured line"/>
    <x v="0"/>
    <n v="2"/>
    <x v="0"/>
    <n v="1"/>
    <s v="IT"/>
    <s v="EUR"/>
    <n v="1375333200"/>
    <n v="1377752400"/>
    <b v="0"/>
    <b v="0"/>
    <s v="music/metal"/>
    <n v="-98"/>
    <n v="-98"/>
    <x v="1"/>
    <s v="metal"/>
    <x v="50"/>
    <d v="2013-08-29T05:00:00"/>
  </r>
  <r>
    <n v="51"/>
    <s v="Bradshaw, Gill and Donovan"/>
    <s v="Inverse secondary infrastructure"/>
    <x v="45"/>
    <n v="145243"/>
    <x v="0"/>
    <n v="1467"/>
    <s v="GB"/>
    <s v="GBP"/>
    <n v="1332824400"/>
    <n v="1334206800"/>
    <b v="0"/>
    <b v="1"/>
    <s v="technology/wearables"/>
    <n v="-12857"/>
    <n v="-8.7641445126107698"/>
    <x v="2"/>
    <s v="wearables"/>
    <x v="51"/>
    <d v="2012-04-12T05:00:00"/>
  </r>
  <r>
    <n v="52"/>
    <s v="Hernandez, Rodriguez and Clark"/>
    <s v="Organic foreground leverage"/>
    <x v="44"/>
    <n v="2459"/>
    <x v="0"/>
    <n v="75"/>
    <s v="US"/>
    <s v="USD"/>
    <n v="1284526800"/>
    <n v="1284872400"/>
    <b v="0"/>
    <b v="0"/>
    <s v="theater/plays"/>
    <n v="-4741"/>
    <n v="-63.213333333333331"/>
    <x v="3"/>
    <s v="plays"/>
    <x v="52"/>
    <d v="2010-09-19T05:00:00"/>
  </r>
  <r>
    <n v="53"/>
    <s v="Smith-Jones"/>
    <s v="Reverse-engineered static concept"/>
    <x v="35"/>
    <n v="12356"/>
    <x v="1"/>
    <n v="209"/>
    <s v="US"/>
    <s v="USD"/>
    <n v="1400562000"/>
    <n v="1403931600"/>
    <b v="0"/>
    <b v="0"/>
    <s v="film &amp; video/drama"/>
    <n v="3556"/>
    <n v="17.014354066985646"/>
    <x v="4"/>
    <s v="drama"/>
    <x v="53"/>
    <d v="2014-06-28T05:00:00"/>
  </r>
  <r>
    <n v="54"/>
    <s v="Roy PLC"/>
    <s v="Multi-channeled neutral customer loyalty"/>
    <x v="46"/>
    <n v="5392"/>
    <x v="0"/>
    <n v="120"/>
    <s v="US"/>
    <s v="USD"/>
    <n v="1520748000"/>
    <n v="1521262800"/>
    <b v="0"/>
    <b v="0"/>
    <s v="technology/wearables"/>
    <n v="-608"/>
    <n v="-5.0666666666666664"/>
    <x v="2"/>
    <s v="wearables"/>
    <x v="54"/>
    <d v="2018-03-17T05:00:00"/>
  </r>
  <r>
    <n v="55"/>
    <s v="Wright, Brooks and Villarreal"/>
    <s v="Reverse-engineered bifurcated strategy"/>
    <x v="47"/>
    <n v="11746"/>
    <x v="1"/>
    <n v="131"/>
    <s v="US"/>
    <s v="USD"/>
    <n v="1532926800"/>
    <n v="1533358800"/>
    <b v="0"/>
    <b v="0"/>
    <s v="music/jazz"/>
    <n v="5146"/>
    <n v="39.282442748091604"/>
    <x v="1"/>
    <s v="jazz"/>
    <x v="55"/>
    <d v="2018-08-04T05:00:00"/>
  </r>
  <r>
    <n v="56"/>
    <s v="Flores, Miller and Johnson"/>
    <s v="Horizontal context-sensitive knowledge user"/>
    <x v="48"/>
    <n v="11493"/>
    <x v="1"/>
    <n v="164"/>
    <s v="US"/>
    <s v="USD"/>
    <n v="1420869600"/>
    <n v="1421474400"/>
    <b v="0"/>
    <b v="0"/>
    <s v="technology/wearables"/>
    <n v="3493"/>
    <n v="21.298780487804876"/>
    <x v="2"/>
    <s v="wearables"/>
    <x v="56"/>
    <d v="2015-01-17T06:00:00"/>
  </r>
  <r>
    <n v="57"/>
    <s v="Bridges, Freeman and Kim"/>
    <s v="Cross-group multi-state task-force"/>
    <x v="49"/>
    <n v="6243"/>
    <x v="1"/>
    <n v="201"/>
    <s v="US"/>
    <s v="USD"/>
    <n v="1504242000"/>
    <n v="1505278800"/>
    <b v="0"/>
    <b v="0"/>
    <s v="games/video games"/>
    <n v="3343"/>
    <n v="16.631840796019901"/>
    <x v="6"/>
    <s v="video games"/>
    <x v="57"/>
    <d v="2017-09-13T05:00:00"/>
  </r>
  <r>
    <n v="58"/>
    <s v="Anderson-Perez"/>
    <s v="Expanded 3rdgeneration strategy"/>
    <x v="50"/>
    <n v="6132"/>
    <x v="1"/>
    <n v="211"/>
    <s v="US"/>
    <s v="USD"/>
    <n v="1442811600"/>
    <n v="1443934800"/>
    <b v="0"/>
    <b v="0"/>
    <s v="theater/plays"/>
    <n v="3432"/>
    <n v="16.265402843601894"/>
    <x v="3"/>
    <s v="plays"/>
    <x v="58"/>
    <d v="2015-10-04T05:00:00"/>
  </r>
  <r>
    <n v="59"/>
    <s v="Wright, Fox and Marks"/>
    <s v="Assimilated real-time support"/>
    <x v="1"/>
    <n v="3851"/>
    <x v="1"/>
    <n v="128"/>
    <s v="US"/>
    <s v="USD"/>
    <n v="1497243600"/>
    <n v="1498539600"/>
    <b v="0"/>
    <b v="1"/>
    <s v="theater/plays"/>
    <n v="2451"/>
    <n v="19.1484375"/>
    <x v="3"/>
    <s v="plays"/>
    <x v="59"/>
    <d v="2017-06-27T05:00:00"/>
  </r>
  <r>
    <n v="60"/>
    <s v="Crawford-Peters"/>
    <s v="User-centric regional database"/>
    <x v="51"/>
    <n v="135997"/>
    <x v="1"/>
    <n v="1600"/>
    <s v="CA"/>
    <s v="CAD"/>
    <n v="1342501200"/>
    <n v="1342760400"/>
    <b v="0"/>
    <b v="0"/>
    <s v="theater/plays"/>
    <n v="41797"/>
    <n v="26.123125000000002"/>
    <x v="3"/>
    <s v="plays"/>
    <x v="60"/>
    <d v="2012-07-20T05:00:00"/>
  </r>
  <r>
    <n v="61"/>
    <s v="Romero-Hoffman"/>
    <s v="Open-source zero administration complexity"/>
    <x v="52"/>
    <n v="184750"/>
    <x v="0"/>
    <n v="2253"/>
    <s v="CA"/>
    <s v="CAD"/>
    <n v="1298268000"/>
    <n v="1301720400"/>
    <b v="0"/>
    <b v="0"/>
    <s v="theater/plays"/>
    <n v="-14450"/>
    <n v="-6.4136706613404346"/>
    <x v="3"/>
    <s v="plays"/>
    <x v="61"/>
    <d v="2011-04-02T05:00:00"/>
  </r>
  <r>
    <n v="62"/>
    <s v="Sparks-West"/>
    <s v="Organized incremental standardization"/>
    <x v="22"/>
    <n v="14452"/>
    <x v="1"/>
    <n v="249"/>
    <s v="US"/>
    <s v="USD"/>
    <n v="1433480400"/>
    <n v="1433566800"/>
    <b v="0"/>
    <b v="0"/>
    <s v="technology/web"/>
    <n v="12452"/>
    <n v="50.008032128514053"/>
    <x v="2"/>
    <s v="web"/>
    <x v="62"/>
    <d v="2015-06-06T05:00:00"/>
  </r>
  <r>
    <n v="63"/>
    <s v="Baker, Morgan and Brown"/>
    <s v="Assimilated didactic open system"/>
    <x v="53"/>
    <n v="557"/>
    <x v="0"/>
    <n v="5"/>
    <s v="US"/>
    <s v="USD"/>
    <n v="1493355600"/>
    <n v="1493874000"/>
    <b v="0"/>
    <b v="0"/>
    <s v="theater/plays"/>
    <n v="-4143"/>
    <n v="-828.6"/>
    <x v="3"/>
    <s v="plays"/>
    <x v="63"/>
    <d v="2017-05-04T05:00:00"/>
  </r>
  <r>
    <n v="64"/>
    <s v="Mosley-Gilbert"/>
    <s v="Vision-oriented logistical intranet"/>
    <x v="54"/>
    <n v="2734"/>
    <x v="0"/>
    <n v="38"/>
    <s v="US"/>
    <s v="USD"/>
    <n v="1530507600"/>
    <n v="1531803600"/>
    <b v="0"/>
    <b v="1"/>
    <s v="technology/web"/>
    <n v="-66"/>
    <n v="-1.736842105263158"/>
    <x v="2"/>
    <s v="web"/>
    <x v="64"/>
    <d v="2018-07-17T05:00:00"/>
  </r>
  <r>
    <n v="65"/>
    <s v="Berry-Boyer"/>
    <s v="Mandatory incremental projection"/>
    <x v="55"/>
    <n v="14405"/>
    <x v="1"/>
    <n v="236"/>
    <s v="US"/>
    <s v="USD"/>
    <n v="1296108000"/>
    <n v="1296712800"/>
    <b v="0"/>
    <b v="0"/>
    <s v="theater/plays"/>
    <n v="8305"/>
    <n v="35.190677966101696"/>
    <x v="3"/>
    <s v="plays"/>
    <x v="65"/>
    <d v="2011-02-03T06:00:00"/>
  </r>
  <r>
    <n v="66"/>
    <s v="Sanders-Allen"/>
    <s v="Grass-roots needs-based encryption"/>
    <x v="49"/>
    <n v="1307"/>
    <x v="0"/>
    <n v="12"/>
    <s v="US"/>
    <s v="USD"/>
    <n v="1428469200"/>
    <n v="1428901200"/>
    <b v="0"/>
    <b v="1"/>
    <s v="theater/plays"/>
    <n v="-1593"/>
    <n v="-132.75"/>
    <x v="3"/>
    <s v="plays"/>
    <x v="66"/>
    <d v="2015-04-13T05:00:00"/>
  </r>
  <r>
    <n v="67"/>
    <s v="Lopez Inc"/>
    <s v="Team-oriented 6thgeneration middleware"/>
    <x v="56"/>
    <n v="117892"/>
    <x v="1"/>
    <n v="4065"/>
    <s v="GB"/>
    <s v="GBP"/>
    <n v="1264399200"/>
    <n v="1264831200"/>
    <b v="0"/>
    <b v="1"/>
    <s v="technology/wearables"/>
    <n v="45292"/>
    <n v="11.141943419434194"/>
    <x v="2"/>
    <s v="wearables"/>
    <x v="67"/>
    <d v="2010-01-30T06:00:00"/>
  </r>
  <r>
    <n v="68"/>
    <s v="Moreno-Turner"/>
    <s v="Inverse multi-tasking installation"/>
    <x v="57"/>
    <n v="14508"/>
    <x v="1"/>
    <n v="246"/>
    <s v="IT"/>
    <s v="EUR"/>
    <n v="1501131600"/>
    <n v="1505192400"/>
    <b v="0"/>
    <b v="1"/>
    <s v="theater/plays"/>
    <n v="8808"/>
    <n v="35.804878048780488"/>
    <x v="3"/>
    <s v="plays"/>
    <x v="68"/>
    <d v="2017-09-12T05:00:00"/>
  </r>
  <r>
    <n v="69"/>
    <s v="Jones-Watson"/>
    <s v="Switchable disintermediate moderator"/>
    <x v="58"/>
    <n v="1901"/>
    <x v="3"/>
    <n v="17"/>
    <s v="US"/>
    <s v="USD"/>
    <n v="1292738400"/>
    <n v="1295676000"/>
    <b v="0"/>
    <b v="0"/>
    <s v="theater/plays"/>
    <n v="-5999"/>
    <n v="-352.88235294117646"/>
    <x v="3"/>
    <s v="plays"/>
    <x v="69"/>
    <d v="2011-01-22T06:00:00"/>
  </r>
  <r>
    <n v="70"/>
    <s v="Barker Inc"/>
    <s v="Re-engineered 24/7 task-force"/>
    <x v="59"/>
    <n v="158389"/>
    <x v="1"/>
    <n v="2475"/>
    <s v="IT"/>
    <s v="EUR"/>
    <n v="1288674000"/>
    <n v="1292911200"/>
    <b v="0"/>
    <b v="1"/>
    <s v="theater/plays"/>
    <n v="30389"/>
    <n v="12.278383838383839"/>
    <x v="3"/>
    <s v="plays"/>
    <x v="70"/>
    <d v="2010-12-21T06:00:00"/>
  </r>
  <r>
    <n v="71"/>
    <s v="Tate, Bass and House"/>
    <s v="Organic object-oriented budgetary management"/>
    <x v="46"/>
    <n v="6484"/>
    <x v="1"/>
    <n v="76"/>
    <s v="US"/>
    <s v="USD"/>
    <n v="1575093600"/>
    <n v="1575439200"/>
    <b v="0"/>
    <b v="0"/>
    <s v="theater/plays"/>
    <n v="484"/>
    <n v="6.3684210526315788"/>
    <x v="3"/>
    <s v="plays"/>
    <x v="71"/>
    <d v="2019-12-04T06:00:00"/>
  </r>
  <r>
    <n v="72"/>
    <s v="Hampton, Lewis and Ray"/>
    <s v="Seamless coherent parallelism"/>
    <x v="60"/>
    <n v="4022"/>
    <x v="1"/>
    <n v="54"/>
    <s v="US"/>
    <s v="USD"/>
    <n v="1435726800"/>
    <n v="1438837200"/>
    <b v="0"/>
    <b v="0"/>
    <s v="film &amp; video/animation"/>
    <n v="3422"/>
    <n v="63.370370370370374"/>
    <x v="4"/>
    <s v="animation"/>
    <x v="72"/>
    <d v="2015-08-06T05:00:00"/>
  </r>
  <r>
    <n v="73"/>
    <s v="Collins-Goodman"/>
    <s v="Cross-platform even-keeled initiative"/>
    <x v="1"/>
    <n v="9253"/>
    <x v="1"/>
    <n v="88"/>
    <s v="US"/>
    <s v="USD"/>
    <n v="1480226400"/>
    <n v="1480485600"/>
    <b v="0"/>
    <b v="0"/>
    <s v="music/jazz"/>
    <n v="7853"/>
    <n v="89.23863636363636"/>
    <x v="1"/>
    <s v="jazz"/>
    <x v="73"/>
    <d v="2016-11-30T06:00:00"/>
  </r>
  <r>
    <n v="74"/>
    <s v="Davis-Michael"/>
    <s v="Progressive tertiary framework"/>
    <x v="61"/>
    <n v="4776"/>
    <x v="1"/>
    <n v="85"/>
    <s v="GB"/>
    <s v="GBP"/>
    <n v="1459054800"/>
    <n v="1459141200"/>
    <b v="0"/>
    <b v="0"/>
    <s v="music/metal"/>
    <n v="876"/>
    <n v="10.305882352941177"/>
    <x v="1"/>
    <s v="metal"/>
    <x v="74"/>
    <d v="2016-03-28T05:00:00"/>
  </r>
  <r>
    <n v="75"/>
    <s v="White, Torres and Bishop"/>
    <s v="Multi-layered dynamic protocol"/>
    <x v="62"/>
    <n v="14606"/>
    <x v="1"/>
    <n v="170"/>
    <s v="US"/>
    <s v="USD"/>
    <n v="1531630800"/>
    <n v="1532322000"/>
    <b v="0"/>
    <b v="0"/>
    <s v="photography/photography books"/>
    <n v="4906"/>
    <n v="28.858823529411765"/>
    <x v="7"/>
    <s v="photography books"/>
    <x v="75"/>
    <d v="2018-07-23T05:00:00"/>
  </r>
  <r>
    <n v="76"/>
    <s v="Martin, Conway and Larsen"/>
    <s v="Horizontal next generation function"/>
    <x v="63"/>
    <n v="95993"/>
    <x v="0"/>
    <n v="1684"/>
    <s v="US"/>
    <s v="USD"/>
    <n v="1421992800"/>
    <n v="1426222800"/>
    <b v="1"/>
    <b v="1"/>
    <s v="theater/plays"/>
    <n v="-26907"/>
    <n v="-15.978028503562946"/>
    <x v="3"/>
    <s v="plays"/>
    <x v="76"/>
    <d v="2015-03-13T05:00:00"/>
  </r>
  <r>
    <n v="77"/>
    <s v="Acevedo-Huffman"/>
    <s v="Pre-emptive impactful model"/>
    <x v="40"/>
    <n v="4460"/>
    <x v="0"/>
    <n v="56"/>
    <s v="US"/>
    <s v="USD"/>
    <n v="1285563600"/>
    <n v="1286773200"/>
    <b v="0"/>
    <b v="1"/>
    <s v="film &amp; video/animation"/>
    <n v="-5040"/>
    <n v="-90"/>
    <x v="4"/>
    <s v="animation"/>
    <x v="77"/>
    <d v="2010-10-11T05:00:00"/>
  </r>
  <r>
    <n v="78"/>
    <s v="Montgomery, Larson and Spencer"/>
    <s v="User-centric bifurcated knowledge user"/>
    <x v="6"/>
    <n v="13536"/>
    <x v="1"/>
    <n v="330"/>
    <s v="US"/>
    <s v="USD"/>
    <n v="1523854800"/>
    <n v="1523941200"/>
    <b v="0"/>
    <b v="0"/>
    <s v="publishing/translations"/>
    <n v="9036"/>
    <n v="27.381818181818183"/>
    <x v="5"/>
    <s v="translations"/>
    <x v="78"/>
    <d v="2018-04-17T05:00:00"/>
  </r>
  <r>
    <n v="79"/>
    <s v="Soto LLC"/>
    <s v="Triple-buffered reciprocal project"/>
    <x v="64"/>
    <n v="40228"/>
    <x v="0"/>
    <n v="838"/>
    <s v="US"/>
    <s v="USD"/>
    <n v="1529125200"/>
    <n v="1529557200"/>
    <b v="0"/>
    <b v="0"/>
    <s v="theater/plays"/>
    <n v="-17572"/>
    <n v="-20.968973747016708"/>
    <x v="3"/>
    <s v="plays"/>
    <x v="79"/>
    <d v="2018-06-21T05:00:00"/>
  </r>
  <r>
    <n v="80"/>
    <s v="Sutton, Barrett and Tucker"/>
    <s v="Cross-platform needs-based approach"/>
    <x v="65"/>
    <n v="7012"/>
    <x v="1"/>
    <n v="127"/>
    <s v="US"/>
    <s v="USD"/>
    <n v="1503982800"/>
    <n v="1506574800"/>
    <b v="0"/>
    <b v="0"/>
    <s v="games/video games"/>
    <n v="5912"/>
    <n v="46.551181102362207"/>
    <x v="6"/>
    <s v="video games"/>
    <x v="80"/>
    <d v="2017-09-28T05:00:00"/>
  </r>
  <r>
    <n v="81"/>
    <s v="Gomez, Bailey and Flores"/>
    <s v="User-friendly static contingency"/>
    <x v="66"/>
    <n v="37857"/>
    <x v="1"/>
    <n v="411"/>
    <s v="US"/>
    <s v="USD"/>
    <n v="1511416800"/>
    <n v="1513576800"/>
    <b v="0"/>
    <b v="0"/>
    <s v="music/rock"/>
    <n v="21057"/>
    <n v="51.23357664233577"/>
    <x v="1"/>
    <s v="rock"/>
    <x v="81"/>
    <d v="2017-12-18T06:00:00"/>
  </r>
  <r>
    <n v="82"/>
    <s v="Porter-George"/>
    <s v="Reactive content-based framework"/>
    <x v="67"/>
    <n v="14973"/>
    <x v="1"/>
    <n v="180"/>
    <s v="GB"/>
    <s v="GBP"/>
    <n v="1547704800"/>
    <n v="1548309600"/>
    <b v="0"/>
    <b v="1"/>
    <s v="games/video games"/>
    <n v="13973"/>
    <n v="77.62777777777778"/>
    <x v="6"/>
    <s v="video games"/>
    <x v="82"/>
    <d v="2019-01-24T06:00:00"/>
  </r>
  <r>
    <n v="83"/>
    <s v="Fitzgerald PLC"/>
    <s v="Realigned user-facing concept"/>
    <x v="68"/>
    <n v="39996"/>
    <x v="0"/>
    <n v="1000"/>
    <s v="US"/>
    <s v="USD"/>
    <n v="1469682000"/>
    <n v="1471582800"/>
    <b v="0"/>
    <b v="0"/>
    <s v="music/electric music"/>
    <n v="-66404"/>
    <n v="-66.403999999999996"/>
    <x v="1"/>
    <s v="electric music"/>
    <x v="83"/>
    <d v="2016-08-19T05:00:00"/>
  </r>
  <r>
    <n v="84"/>
    <s v="Cisneros-Burton"/>
    <s v="Public-key zero tolerance orchestration"/>
    <x v="69"/>
    <n v="41564"/>
    <x v="1"/>
    <n v="374"/>
    <s v="US"/>
    <s v="USD"/>
    <n v="1343451600"/>
    <n v="1344315600"/>
    <b v="0"/>
    <b v="0"/>
    <s v="technology/wearables"/>
    <n v="10164"/>
    <n v="27.176470588235293"/>
    <x v="2"/>
    <s v="wearables"/>
    <x v="84"/>
    <d v="2012-08-07T05:00:00"/>
  </r>
  <r>
    <n v="85"/>
    <s v="Hill, Lawson and Wilkinson"/>
    <s v="Multi-tiered eco-centric architecture"/>
    <x v="70"/>
    <n v="6430"/>
    <x v="1"/>
    <n v="71"/>
    <s v="AU"/>
    <s v="AUD"/>
    <n v="1315717200"/>
    <n v="1316408400"/>
    <b v="0"/>
    <b v="0"/>
    <s v="music/indie rock"/>
    <n v="1530"/>
    <n v="21.549295774647888"/>
    <x v="1"/>
    <s v="indie rock"/>
    <x v="85"/>
    <d v="2011-09-19T05:00:00"/>
  </r>
  <r>
    <n v="86"/>
    <s v="Davis-Smith"/>
    <s v="Organic motivating firmware"/>
    <x v="71"/>
    <n v="12405"/>
    <x v="1"/>
    <n v="203"/>
    <s v="US"/>
    <s v="USD"/>
    <n v="1430715600"/>
    <n v="1431838800"/>
    <b v="1"/>
    <b v="0"/>
    <s v="theater/plays"/>
    <n v="5005"/>
    <n v="24.655172413793103"/>
    <x v="3"/>
    <s v="plays"/>
    <x v="86"/>
    <d v="2015-05-17T05:00:00"/>
  </r>
  <r>
    <n v="87"/>
    <s v="Farrell and Sons"/>
    <s v="Synergized 4thgeneration conglomeration"/>
    <x v="72"/>
    <n v="123040"/>
    <x v="0"/>
    <n v="1482"/>
    <s v="AU"/>
    <s v="AUD"/>
    <n v="1299564000"/>
    <n v="1300510800"/>
    <b v="0"/>
    <b v="1"/>
    <s v="music/rock"/>
    <n v="-75460"/>
    <n v="-50.917678812415652"/>
    <x v="1"/>
    <s v="rock"/>
    <x v="87"/>
    <d v="2011-03-19T05:00:00"/>
  </r>
  <r>
    <n v="88"/>
    <s v="Clark Group"/>
    <s v="Grass-roots fault-tolerant policy"/>
    <x v="73"/>
    <n v="12516"/>
    <x v="1"/>
    <n v="113"/>
    <s v="US"/>
    <s v="USD"/>
    <n v="1429160400"/>
    <n v="1431061200"/>
    <b v="0"/>
    <b v="0"/>
    <s v="publishing/translations"/>
    <n v="7716"/>
    <n v="68.283185840707958"/>
    <x v="5"/>
    <s v="translations"/>
    <x v="88"/>
    <d v="2015-05-08T05:00:00"/>
  </r>
  <r>
    <n v="89"/>
    <s v="White, Singleton and Zimmerman"/>
    <s v="Monitored scalable knowledgebase"/>
    <x v="74"/>
    <n v="8588"/>
    <x v="1"/>
    <n v="96"/>
    <s v="US"/>
    <s v="USD"/>
    <n v="1271307600"/>
    <n v="1271480400"/>
    <b v="0"/>
    <b v="0"/>
    <s v="theater/plays"/>
    <n v="5188"/>
    <n v="54.041666666666664"/>
    <x v="3"/>
    <s v="plays"/>
    <x v="89"/>
    <d v="2010-04-17T05:00:00"/>
  </r>
  <r>
    <n v="90"/>
    <s v="Kramer Group"/>
    <s v="Synergistic explicit parallelism"/>
    <x v="75"/>
    <n v="6132"/>
    <x v="0"/>
    <n v="106"/>
    <s v="US"/>
    <s v="USD"/>
    <n v="1456380000"/>
    <n v="1456380000"/>
    <b v="0"/>
    <b v="1"/>
    <s v="theater/plays"/>
    <n v="-1668"/>
    <n v="-15.735849056603774"/>
    <x v="3"/>
    <s v="plays"/>
    <x v="90"/>
    <d v="2016-02-25T06:00:00"/>
  </r>
  <r>
    <n v="91"/>
    <s v="Frazier, Patrick and Smith"/>
    <s v="Enhanced systemic analyzer"/>
    <x v="76"/>
    <n v="74688"/>
    <x v="0"/>
    <n v="679"/>
    <s v="IT"/>
    <s v="EUR"/>
    <n v="1470459600"/>
    <n v="1472878800"/>
    <b v="0"/>
    <b v="0"/>
    <s v="publishing/translations"/>
    <n v="-79612"/>
    <n v="-117.24889543446244"/>
    <x v="5"/>
    <s v="translations"/>
    <x v="91"/>
    <d v="2016-09-03T05:00:00"/>
  </r>
  <r>
    <n v="92"/>
    <s v="Santos, Bell and Lloyd"/>
    <s v="Object-based analyzing knowledge user"/>
    <x v="77"/>
    <n v="51775"/>
    <x v="1"/>
    <n v="498"/>
    <s v="CH"/>
    <s v="CHF"/>
    <n v="1277269200"/>
    <n v="1277355600"/>
    <b v="0"/>
    <b v="1"/>
    <s v="games/video games"/>
    <n v="31775"/>
    <n v="63.805220883534133"/>
    <x v="6"/>
    <s v="video games"/>
    <x v="92"/>
    <d v="2010-06-24T05:00:00"/>
  </r>
  <r>
    <n v="93"/>
    <s v="Hall and Sons"/>
    <s v="Pre-emptive radical architecture"/>
    <x v="78"/>
    <n v="65877"/>
    <x v="3"/>
    <n v="610"/>
    <s v="US"/>
    <s v="USD"/>
    <n v="1350709200"/>
    <n v="1351054800"/>
    <b v="0"/>
    <b v="1"/>
    <s v="theater/plays"/>
    <n v="-42923"/>
    <n v="-70.365573770491807"/>
    <x v="3"/>
    <s v="plays"/>
    <x v="93"/>
    <d v="2012-10-24T05:00:00"/>
  </r>
  <r>
    <n v="94"/>
    <s v="Hanson Inc"/>
    <s v="Grass-roots web-enabled contingency"/>
    <x v="49"/>
    <n v="8807"/>
    <x v="1"/>
    <n v="180"/>
    <s v="GB"/>
    <s v="GBP"/>
    <n v="1554613200"/>
    <n v="1555563600"/>
    <b v="0"/>
    <b v="0"/>
    <s v="technology/web"/>
    <n v="5907"/>
    <n v="32.81666666666667"/>
    <x v="2"/>
    <s v="web"/>
    <x v="94"/>
    <d v="2019-04-18T05:00:00"/>
  </r>
  <r>
    <n v="95"/>
    <s v="Sanchez LLC"/>
    <s v="Stand-alone system-worthy standardization"/>
    <x v="79"/>
    <n v="1017"/>
    <x v="1"/>
    <n v="27"/>
    <s v="US"/>
    <s v="USD"/>
    <n v="1571029200"/>
    <n v="1571634000"/>
    <b v="0"/>
    <b v="0"/>
    <s v="film &amp; video/documentary"/>
    <n v="117"/>
    <n v="4.333333333333333"/>
    <x v="4"/>
    <s v="documentary"/>
    <x v="95"/>
    <d v="2019-10-21T05:00:00"/>
  </r>
  <r>
    <n v="96"/>
    <s v="Howard Ltd"/>
    <s v="Down-sized systematic policy"/>
    <x v="80"/>
    <n v="151513"/>
    <x v="1"/>
    <n v="2331"/>
    <s v="US"/>
    <s v="USD"/>
    <n v="1299736800"/>
    <n v="1300856400"/>
    <b v="0"/>
    <b v="0"/>
    <s v="theater/plays"/>
    <n v="81813"/>
    <n v="35.097812097812096"/>
    <x v="3"/>
    <s v="plays"/>
    <x v="96"/>
    <d v="2011-03-23T05:00:00"/>
  </r>
  <r>
    <n v="97"/>
    <s v="Stewart LLC"/>
    <s v="Cloned bi-directional architecture"/>
    <x v="81"/>
    <n v="12047"/>
    <x v="1"/>
    <n v="113"/>
    <s v="US"/>
    <s v="USD"/>
    <n v="1435208400"/>
    <n v="1439874000"/>
    <b v="0"/>
    <b v="0"/>
    <s v="food/food trucks"/>
    <n v="10747"/>
    <n v="95.106194690265482"/>
    <x v="0"/>
    <s v="food trucks"/>
    <x v="48"/>
    <d v="2015-08-18T05:00:00"/>
  </r>
  <r>
    <n v="98"/>
    <s v="Arias, Allen and Miller"/>
    <s v="Seamless transitional portal"/>
    <x v="82"/>
    <n v="32951"/>
    <x v="0"/>
    <n v="1220"/>
    <s v="AU"/>
    <s v="AUD"/>
    <n v="1437973200"/>
    <n v="1438318800"/>
    <b v="0"/>
    <b v="0"/>
    <s v="games/video games"/>
    <n v="-64849"/>
    <n v="-53.154918032786888"/>
    <x v="6"/>
    <s v="video games"/>
    <x v="97"/>
    <d v="2015-07-31T05:00:00"/>
  </r>
  <r>
    <n v="99"/>
    <s v="Baker-Morris"/>
    <s v="Fully-configurable motivating approach"/>
    <x v="4"/>
    <n v="14951"/>
    <x v="1"/>
    <n v="164"/>
    <s v="US"/>
    <s v="USD"/>
    <n v="1416895200"/>
    <n v="1419400800"/>
    <b v="0"/>
    <b v="0"/>
    <s v="theater/plays"/>
    <n v="7351"/>
    <n v="44.823170731707314"/>
    <x v="3"/>
    <s v="plays"/>
    <x v="98"/>
    <d v="2014-12-24T06:00:00"/>
  </r>
  <r>
    <n v="100"/>
    <s v="Tucker, Fox and Green"/>
    <s v="Upgradable fault-tolerant approach"/>
    <x v="0"/>
    <n v="1"/>
    <x v="0"/>
    <n v="1"/>
    <s v="US"/>
    <s v="USD"/>
    <n v="1319000400"/>
    <n v="1320555600"/>
    <b v="0"/>
    <b v="0"/>
    <s v="theater/plays"/>
    <n v="-99"/>
    <n v="-99"/>
    <x v="3"/>
    <s v="plays"/>
    <x v="99"/>
    <d v="2011-11-06T05:00:00"/>
  </r>
  <r>
    <n v="101"/>
    <s v="Douglas LLC"/>
    <s v="Reduced heuristic moratorium"/>
    <x v="79"/>
    <n v="9193"/>
    <x v="1"/>
    <n v="164"/>
    <s v="US"/>
    <s v="USD"/>
    <n v="1424498400"/>
    <n v="1425103200"/>
    <b v="0"/>
    <b v="1"/>
    <s v="music/electric music"/>
    <n v="8293"/>
    <n v="50.56707317073171"/>
    <x v="1"/>
    <s v="electric music"/>
    <x v="100"/>
    <d v="2015-02-28T06:00:00"/>
  </r>
  <r>
    <n v="102"/>
    <s v="Garcia Inc"/>
    <s v="Front-line web-enabled model"/>
    <x v="41"/>
    <n v="10422"/>
    <x v="1"/>
    <n v="336"/>
    <s v="US"/>
    <s v="USD"/>
    <n v="1526274000"/>
    <n v="1526878800"/>
    <b v="0"/>
    <b v="1"/>
    <s v="technology/wearables"/>
    <n v="6722"/>
    <n v="20.00595238095238"/>
    <x v="2"/>
    <s v="wearables"/>
    <x v="101"/>
    <d v="2018-05-21T05:00:00"/>
  </r>
  <r>
    <n v="103"/>
    <s v="Frye, Hunt and Powell"/>
    <s v="Polarized incremental emulation"/>
    <x v="83"/>
    <n v="2461"/>
    <x v="0"/>
    <n v="37"/>
    <s v="IT"/>
    <s v="EUR"/>
    <n v="1287896400"/>
    <n v="1288674000"/>
    <b v="0"/>
    <b v="0"/>
    <s v="music/electric music"/>
    <n v="-7539"/>
    <n v="-203.75675675675674"/>
    <x v="1"/>
    <s v="electric music"/>
    <x v="102"/>
    <d v="2010-11-02T05:00:00"/>
  </r>
  <r>
    <n v="104"/>
    <s v="Smith, Wells and Nguyen"/>
    <s v="Self-enabling grid-enabled initiative"/>
    <x v="84"/>
    <n v="170623"/>
    <x v="1"/>
    <n v="1917"/>
    <s v="US"/>
    <s v="USD"/>
    <n v="1495515600"/>
    <n v="1495602000"/>
    <b v="0"/>
    <b v="0"/>
    <s v="music/indie rock"/>
    <n v="51423"/>
    <n v="26.824726134585291"/>
    <x v="1"/>
    <s v="indie rock"/>
    <x v="103"/>
    <d v="2017-05-24T05:00:00"/>
  </r>
  <r>
    <n v="105"/>
    <s v="Charles-Johnson"/>
    <s v="Total fresh-thinking system engine"/>
    <x v="85"/>
    <n v="9829"/>
    <x v="1"/>
    <n v="95"/>
    <s v="US"/>
    <s v="USD"/>
    <n v="1364878800"/>
    <n v="1366434000"/>
    <b v="0"/>
    <b v="0"/>
    <s v="technology/web"/>
    <n v="3029"/>
    <n v="31.88421052631579"/>
    <x v="2"/>
    <s v="web"/>
    <x v="104"/>
    <d v="2013-04-20T05:00:00"/>
  </r>
  <r>
    <n v="106"/>
    <s v="Brandt, Carter and Wood"/>
    <s v="Ameliorated clear-thinking circuit"/>
    <x v="61"/>
    <n v="14006"/>
    <x v="1"/>
    <n v="147"/>
    <s v="US"/>
    <s v="USD"/>
    <n v="1567918800"/>
    <n v="1568350800"/>
    <b v="0"/>
    <b v="0"/>
    <s v="theater/plays"/>
    <n v="10106"/>
    <n v="68.748299319727892"/>
    <x v="3"/>
    <s v="plays"/>
    <x v="105"/>
    <d v="2019-09-13T05:00:00"/>
  </r>
  <r>
    <n v="107"/>
    <s v="Tucker, Schmidt and Reid"/>
    <s v="Multi-layered encompassing installation"/>
    <x v="26"/>
    <n v="6527"/>
    <x v="1"/>
    <n v="86"/>
    <s v="US"/>
    <s v="USD"/>
    <n v="1524459600"/>
    <n v="1525928400"/>
    <b v="0"/>
    <b v="1"/>
    <s v="theater/plays"/>
    <n v="3027"/>
    <n v="35.197674418604649"/>
    <x v="3"/>
    <s v="plays"/>
    <x v="106"/>
    <d v="2018-05-10T05:00:00"/>
  </r>
  <r>
    <n v="108"/>
    <s v="Decker Inc"/>
    <s v="Universal encompassing implementation"/>
    <x v="42"/>
    <n v="8929"/>
    <x v="1"/>
    <n v="83"/>
    <s v="US"/>
    <s v="USD"/>
    <n v="1333688400"/>
    <n v="1336885200"/>
    <b v="0"/>
    <b v="0"/>
    <s v="film &amp; video/documentary"/>
    <n v="7429"/>
    <n v="89.506024096385545"/>
    <x v="4"/>
    <s v="documentary"/>
    <x v="107"/>
    <d v="2012-05-13T05:00:00"/>
  </r>
  <r>
    <n v="109"/>
    <s v="Romero and Sons"/>
    <s v="Object-based client-server application"/>
    <x v="5"/>
    <n v="3079"/>
    <x v="0"/>
    <n v="60"/>
    <s v="US"/>
    <s v="USD"/>
    <n v="1389506400"/>
    <n v="1389679200"/>
    <b v="0"/>
    <b v="0"/>
    <s v="film &amp; video/television"/>
    <n v="-2121"/>
    <n v="-35.35"/>
    <x v="4"/>
    <s v="television"/>
    <x v="108"/>
    <d v="2014-01-14T06:00:00"/>
  </r>
  <r>
    <n v="110"/>
    <s v="Castillo-Carey"/>
    <s v="Cross-platform solution-oriented process improvement"/>
    <x v="86"/>
    <n v="21307"/>
    <x v="0"/>
    <n v="296"/>
    <s v="US"/>
    <s v="USD"/>
    <n v="1536642000"/>
    <n v="1538283600"/>
    <b v="0"/>
    <b v="0"/>
    <s v="food/food trucks"/>
    <n v="-121093"/>
    <n v="-409.09797297297297"/>
    <x v="0"/>
    <s v="food trucks"/>
    <x v="109"/>
    <d v="2018-09-30T05:00:00"/>
  </r>
  <r>
    <n v="111"/>
    <s v="Hart-Briggs"/>
    <s v="Re-engineered user-facing approach"/>
    <x v="87"/>
    <n v="73653"/>
    <x v="1"/>
    <n v="676"/>
    <s v="US"/>
    <s v="USD"/>
    <n v="1348290000"/>
    <n v="1348808400"/>
    <b v="0"/>
    <b v="0"/>
    <s v="publishing/radio &amp; podcasts"/>
    <n v="12253"/>
    <n v="18.125739644970412"/>
    <x v="5"/>
    <s v="radio &amp; podcasts"/>
    <x v="110"/>
    <d v="2012-09-28T05:00:00"/>
  </r>
  <r>
    <n v="112"/>
    <s v="Jones-Meyer"/>
    <s v="Re-engineered client-driven hub"/>
    <x v="53"/>
    <n v="12635"/>
    <x v="1"/>
    <n v="361"/>
    <s v="AU"/>
    <s v="AUD"/>
    <n v="1408856400"/>
    <n v="1410152400"/>
    <b v="0"/>
    <b v="0"/>
    <s v="technology/web"/>
    <n v="7935"/>
    <n v="21.980609418282548"/>
    <x v="2"/>
    <s v="web"/>
    <x v="111"/>
    <d v="2014-09-08T05:00:00"/>
  </r>
  <r>
    <n v="113"/>
    <s v="Wright, Hartman and Yu"/>
    <s v="User-friendly tertiary array"/>
    <x v="88"/>
    <n v="12437"/>
    <x v="1"/>
    <n v="131"/>
    <s v="US"/>
    <s v="USD"/>
    <n v="1505192400"/>
    <n v="1505797200"/>
    <b v="0"/>
    <b v="0"/>
    <s v="food/food trucks"/>
    <n v="9137"/>
    <n v="69.748091603053439"/>
    <x v="0"/>
    <s v="food trucks"/>
    <x v="112"/>
    <d v="2017-09-19T05:00:00"/>
  </r>
  <r>
    <n v="114"/>
    <s v="Harper-Davis"/>
    <s v="Robust heuristic encoding"/>
    <x v="89"/>
    <n v="13816"/>
    <x v="1"/>
    <n v="126"/>
    <s v="US"/>
    <s v="USD"/>
    <n v="1554786000"/>
    <n v="1554872400"/>
    <b v="0"/>
    <b v="1"/>
    <s v="technology/wearables"/>
    <n v="11916"/>
    <n v="94.571428571428569"/>
    <x v="2"/>
    <s v="wearables"/>
    <x v="113"/>
    <d v="2019-04-10T05:00:00"/>
  </r>
  <r>
    <n v="115"/>
    <s v="Barrett PLC"/>
    <s v="Team-oriented clear-thinking capacity"/>
    <x v="90"/>
    <n v="145382"/>
    <x v="0"/>
    <n v="3304"/>
    <s v="IT"/>
    <s v="EUR"/>
    <n v="1510898400"/>
    <n v="1513922400"/>
    <b v="0"/>
    <b v="0"/>
    <s v="publishing/fiction"/>
    <n v="-21318"/>
    <n v="-6.4521791767554477"/>
    <x v="5"/>
    <s v="fiction"/>
    <x v="114"/>
    <d v="2017-12-22T06:00:00"/>
  </r>
  <r>
    <n v="116"/>
    <s v="David-Clark"/>
    <s v="De-engineered motivating standardization"/>
    <x v="44"/>
    <n v="6336"/>
    <x v="0"/>
    <n v="73"/>
    <s v="US"/>
    <s v="USD"/>
    <n v="1442552400"/>
    <n v="1442638800"/>
    <b v="0"/>
    <b v="0"/>
    <s v="theater/plays"/>
    <n v="-864"/>
    <n v="-11.835616438356164"/>
    <x v="3"/>
    <s v="plays"/>
    <x v="115"/>
    <d v="2015-09-19T05:00:00"/>
  </r>
  <r>
    <n v="117"/>
    <s v="Chaney-Dennis"/>
    <s v="Business-focused 24hour groupware"/>
    <x v="70"/>
    <n v="8523"/>
    <x v="1"/>
    <n v="275"/>
    <s v="US"/>
    <s v="USD"/>
    <n v="1316667600"/>
    <n v="1317186000"/>
    <b v="0"/>
    <b v="0"/>
    <s v="film &amp; video/television"/>
    <n v="3623"/>
    <n v="13.174545454545454"/>
    <x v="4"/>
    <s v="television"/>
    <x v="116"/>
    <d v="2011-09-28T05:00:00"/>
  </r>
  <r>
    <n v="118"/>
    <s v="Robinson, Lopez and Christensen"/>
    <s v="Organic next generation protocol"/>
    <x v="91"/>
    <n v="6351"/>
    <x v="1"/>
    <n v="67"/>
    <s v="US"/>
    <s v="USD"/>
    <n v="1390716000"/>
    <n v="1391234400"/>
    <b v="0"/>
    <b v="0"/>
    <s v="photography/photography books"/>
    <n v="951"/>
    <n v="14.194029850746269"/>
    <x v="7"/>
    <s v="photography books"/>
    <x v="117"/>
    <d v="2014-02-01T06:00:00"/>
  </r>
  <r>
    <n v="119"/>
    <s v="Clark and Sons"/>
    <s v="Reverse-engineered full-range Internet solution"/>
    <x v="92"/>
    <n v="10748"/>
    <x v="1"/>
    <n v="154"/>
    <s v="US"/>
    <s v="USD"/>
    <n v="1402894800"/>
    <n v="1404363600"/>
    <b v="0"/>
    <b v="1"/>
    <s v="film &amp; video/documentary"/>
    <n v="5748"/>
    <n v="37.324675324675326"/>
    <x v="4"/>
    <s v="documentary"/>
    <x v="118"/>
    <d v="2014-07-03T05:00:00"/>
  </r>
  <r>
    <n v="120"/>
    <s v="Vega Group"/>
    <s v="Synchronized regional synergy"/>
    <x v="93"/>
    <n v="112272"/>
    <x v="1"/>
    <n v="1782"/>
    <s v="US"/>
    <s v="USD"/>
    <n v="1429246800"/>
    <n v="1429592400"/>
    <b v="0"/>
    <b v="1"/>
    <s v="games/mobile games"/>
    <n v="37172"/>
    <n v="20.859708193041527"/>
    <x v="6"/>
    <s v="mobile games"/>
    <x v="119"/>
    <d v="2015-04-21T05:00:00"/>
  </r>
  <r>
    <n v="121"/>
    <s v="Brown-Brown"/>
    <s v="Multi-lateral homogeneous success"/>
    <x v="94"/>
    <n v="99361"/>
    <x v="1"/>
    <n v="903"/>
    <s v="US"/>
    <s v="USD"/>
    <n v="1412485200"/>
    <n v="1413608400"/>
    <b v="0"/>
    <b v="0"/>
    <s v="games/video games"/>
    <n v="54061"/>
    <n v="59.868217054263567"/>
    <x v="6"/>
    <s v="video games"/>
    <x v="33"/>
    <d v="2014-10-18T05:00:00"/>
  </r>
  <r>
    <n v="122"/>
    <s v="Taylor PLC"/>
    <s v="Seamless zero-defect solution"/>
    <x v="95"/>
    <n v="88055"/>
    <x v="0"/>
    <n v="3387"/>
    <s v="US"/>
    <s v="USD"/>
    <n v="1417068000"/>
    <n v="1419400800"/>
    <b v="0"/>
    <b v="0"/>
    <s v="publishing/fiction"/>
    <n v="-48745"/>
    <n v="-14.391792146442279"/>
    <x v="5"/>
    <s v="fiction"/>
    <x v="120"/>
    <d v="2014-12-24T06:00:00"/>
  </r>
  <r>
    <n v="123"/>
    <s v="Edwards-Lewis"/>
    <s v="Enhanced scalable concept"/>
    <x v="96"/>
    <n v="33092"/>
    <x v="0"/>
    <n v="662"/>
    <s v="CA"/>
    <s v="CAD"/>
    <n v="1448344800"/>
    <n v="1448604000"/>
    <b v="1"/>
    <b v="0"/>
    <s v="theater/plays"/>
    <n v="-144608"/>
    <n v="-218.44108761329306"/>
    <x v="3"/>
    <s v="plays"/>
    <x v="121"/>
    <d v="2015-11-27T06:00:00"/>
  </r>
  <r>
    <n v="124"/>
    <s v="Stanton, Neal and Rodriguez"/>
    <s v="Polarized uniform software"/>
    <x v="97"/>
    <n v="9562"/>
    <x v="1"/>
    <n v="94"/>
    <s v="IT"/>
    <s v="EUR"/>
    <n v="1557723600"/>
    <n v="1562302800"/>
    <b v="0"/>
    <b v="0"/>
    <s v="photography/photography books"/>
    <n v="6962"/>
    <n v="74.063829787234042"/>
    <x v="7"/>
    <s v="photography books"/>
    <x v="122"/>
    <d v="2019-07-05T05:00:00"/>
  </r>
  <r>
    <n v="125"/>
    <s v="Pratt LLC"/>
    <s v="Stand-alone web-enabled moderator"/>
    <x v="98"/>
    <n v="8475"/>
    <x v="1"/>
    <n v="180"/>
    <s v="US"/>
    <s v="USD"/>
    <n v="1537333200"/>
    <n v="1537678800"/>
    <b v="0"/>
    <b v="0"/>
    <s v="theater/plays"/>
    <n v="3175"/>
    <n v="17.638888888888889"/>
    <x v="3"/>
    <s v="plays"/>
    <x v="123"/>
    <d v="2018-09-23T05:00:00"/>
  </r>
  <r>
    <n v="126"/>
    <s v="Gross PLC"/>
    <s v="Proactive methodical benchmark"/>
    <x v="99"/>
    <n v="69617"/>
    <x v="0"/>
    <n v="774"/>
    <s v="US"/>
    <s v="USD"/>
    <n v="1471150800"/>
    <n v="1473570000"/>
    <b v="0"/>
    <b v="1"/>
    <s v="theater/plays"/>
    <n v="-110583"/>
    <n v="-142.87209302325581"/>
    <x v="3"/>
    <s v="plays"/>
    <x v="124"/>
    <d v="2016-09-11T05:00:00"/>
  </r>
  <r>
    <n v="127"/>
    <s v="Martinez, Gomez and Dalton"/>
    <s v="Team-oriented 6thgeneration matrix"/>
    <x v="100"/>
    <n v="53067"/>
    <x v="0"/>
    <n v="672"/>
    <s v="CA"/>
    <s v="CAD"/>
    <n v="1273640400"/>
    <n v="1273899600"/>
    <b v="0"/>
    <b v="0"/>
    <s v="theater/plays"/>
    <n v="-50133"/>
    <n v="-74.602678571428569"/>
    <x v="3"/>
    <s v="plays"/>
    <x v="125"/>
    <d v="2010-05-15T05:00:00"/>
  </r>
  <r>
    <n v="128"/>
    <s v="Allen-Curtis"/>
    <s v="Phased human-resource core"/>
    <x v="101"/>
    <n v="42596"/>
    <x v="3"/>
    <n v="532"/>
    <s v="US"/>
    <s v="USD"/>
    <n v="1282885200"/>
    <n v="1284008400"/>
    <b v="0"/>
    <b v="0"/>
    <s v="music/rock"/>
    <n v="-28004"/>
    <n v="-52.639097744360903"/>
    <x v="1"/>
    <s v="rock"/>
    <x v="126"/>
    <d v="2010-09-09T05:00:00"/>
  </r>
  <r>
    <n v="129"/>
    <s v="Morgan-Martinez"/>
    <s v="Mandatory tertiary implementation"/>
    <x v="102"/>
    <n v="4756"/>
    <x v="3"/>
    <n v="55"/>
    <s v="AU"/>
    <s v="AUD"/>
    <n v="1422943200"/>
    <n v="1425103200"/>
    <b v="0"/>
    <b v="0"/>
    <s v="food/food trucks"/>
    <n v="-143744"/>
    <n v="-2613.5272727272727"/>
    <x v="0"/>
    <s v="food trucks"/>
    <x v="127"/>
    <d v="2015-02-28T06:00:00"/>
  </r>
  <r>
    <n v="130"/>
    <s v="Luna, Anderson and Fox"/>
    <s v="Secured directional encryption"/>
    <x v="103"/>
    <n v="14925"/>
    <x v="1"/>
    <n v="533"/>
    <s v="DK"/>
    <s v="DKK"/>
    <n v="1319605200"/>
    <n v="1320991200"/>
    <b v="0"/>
    <b v="0"/>
    <s v="film &amp; video/drama"/>
    <n v="5325"/>
    <n v="9.9906191369605999"/>
    <x v="4"/>
    <s v="drama"/>
    <x v="128"/>
    <d v="2011-11-11T06:00:00"/>
  </r>
  <r>
    <n v="131"/>
    <s v="Fleming, Zhang and Henderson"/>
    <s v="Distributed 5thgeneration implementation"/>
    <x v="104"/>
    <n v="166116"/>
    <x v="1"/>
    <n v="2443"/>
    <s v="GB"/>
    <s v="GBP"/>
    <n v="1385704800"/>
    <n v="1386828000"/>
    <b v="0"/>
    <b v="0"/>
    <s v="technology/web"/>
    <n v="1416"/>
    <n v="0.57961522717969705"/>
    <x v="2"/>
    <s v="web"/>
    <x v="129"/>
    <d v="2013-12-12T06:00:00"/>
  </r>
  <r>
    <n v="132"/>
    <s v="Flowers and Sons"/>
    <s v="Virtual static core"/>
    <x v="88"/>
    <n v="3834"/>
    <x v="1"/>
    <n v="89"/>
    <s v="US"/>
    <s v="USD"/>
    <n v="1515736800"/>
    <n v="1517119200"/>
    <b v="0"/>
    <b v="1"/>
    <s v="theater/plays"/>
    <n v="534"/>
    <n v="6"/>
    <x v="3"/>
    <s v="plays"/>
    <x v="130"/>
    <d v="2018-01-28T06:00:00"/>
  </r>
  <r>
    <n v="133"/>
    <s v="Gates PLC"/>
    <s v="Secured content-based product"/>
    <x v="6"/>
    <n v="13985"/>
    <x v="1"/>
    <n v="159"/>
    <s v="US"/>
    <s v="USD"/>
    <n v="1313125200"/>
    <n v="1315026000"/>
    <b v="0"/>
    <b v="0"/>
    <s v="music/world music"/>
    <n v="9485"/>
    <n v="59.654088050314463"/>
    <x v="1"/>
    <s v="world music"/>
    <x v="131"/>
    <d v="2011-09-03T05:00:00"/>
  </r>
  <r>
    <n v="134"/>
    <s v="Caldwell LLC"/>
    <s v="Secured executive concept"/>
    <x v="105"/>
    <n v="89288"/>
    <x v="0"/>
    <n v="940"/>
    <s v="CH"/>
    <s v="CHF"/>
    <n v="1308459600"/>
    <n v="1312693200"/>
    <b v="0"/>
    <b v="1"/>
    <s v="film &amp; video/documentary"/>
    <n v="-10212"/>
    <n v="-10.863829787234042"/>
    <x v="4"/>
    <s v="documentary"/>
    <x v="132"/>
    <d v="2011-08-07T05:00:00"/>
  </r>
  <r>
    <n v="135"/>
    <s v="Le, Burton and Evans"/>
    <s v="Balanced zero-defect software"/>
    <x v="106"/>
    <n v="5488"/>
    <x v="0"/>
    <n v="117"/>
    <s v="US"/>
    <s v="USD"/>
    <n v="1362636000"/>
    <n v="1363064400"/>
    <b v="0"/>
    <b v="1"/>
    <s v="theater/plays"/>
    <n v="-2212"/>
    <n v="-18.905982905982906"/>
    <x v="3"/>
    <s v="plays"/>
    <x v="133"/>
    <d v="2013-03-12T05:00:00"/>
  </r>
  <r>
    <n v="136"/>
    <s v="Briggs PLC"/>
    <s v="Distributed context-sensitive flexibility"/>
    <x v="107"/>
    <n v="2721"/>
    <x v="3"/>
    <n v="58"/>
    <s v="US"/>
    <s v="USD"/>
    <n v="1402117200"/>
    <n v="1403154000"/>
    <b v="0"/>
    <b v="1"/>
    <s v="film &amp; video/drama"/>
    <n v="-80079"/>
    <n v="-1380.6724137931035"/>
    <x v="4"/>
    <s v="drama"/>
    <x v="134"/>
    <d v="2014-06-19T05:00:00"/>
  </r>
  <r>
    <n v="137"/>
    <s v="Hudson-Nguyen"/>
    <s v="Down-sized disintermediate support"/>
    <x v="37"/>
    <n v="4712"/>
    <x v="1"/>
    <n v="50"/>
    <s v="US"/>
    <s v="USD"/>
    <n v="1286341200"/>
    <n v="1286859600"/>
    <b v="0"/>
    <b v="0"/>
    <s v="publishing/nonfiction"/>
    <n v="2912"/>
    <n v="58.24"/>
    <x v="5"/>
    <s v="nonfiction"/>
    <x v="135"/>
    <d v="2010-10-12T05:00:00"/>
  </r>
  <r>
    <n v="138"/>
    <s v="Hogan Ltd"/>
    <s v="Stand-alone mission-critical moratorium"/>
    <x v="103"/>
    <n v="9216"/>
    <x v="0"/>
    <n v="115"/>
    <s v="US"/>
    <s v="USD"/>
    <n v="1348808400"/>
    <n v="1349326800"/>
    <b v="0"/>
    <b v="0"/>
    <s v="games/mobile games"/>
    <n v="-384"/>
    <n v="-3.3391304347826085"/>
    <x v="6"/>
    <s v="mobile games"/>
    <x v="136"/>
    <d v="2012-10-04T05:00:00"/>
  </r>
  <r>
    <n v="139"/>
    <s v="Hamilton, Wright and Chavez"/>
    <s v="Down-sized empowering protocol"/>
    <x v="108"/>
    <n v="19246"/>
    <x v="0"/>
    <n v="326"/>
    <s v="US"/>
    <s v="USD"/>
    <n v="1429592400"/>
    <n v="1430974800"/>
    <b v="0"/>
    <b v="1"/>
    <s v="technology/wearables"/>
    <n v="-72854"/>
    <n v="-223.47852760736197"/>
    <x v="2"/>
    <s v="wearables"/>
    <x v="137"/>
    <d v="2015-05-07T05:00:00"/>
  </r>
  <r>
    <n v="140"/>
    <s v="Bautista-Cross"/>
    <s v="Fully-configurable coherent Internet solution"/>
    <x v="20"/>
    <n v="12274"/>
    <x v="1"/>
    <n v="186"/>
    <s v="US"/>
    <s v="USD"/>
    <n v="1519538400"/>
    <n v="1519970400"/>
    <b v="0"/>
    <b v="0"/>
    <s v="film &amp; video/documentary"/>
    <n v="6774"/>
    <n v="36.41935483870968"/>
    <x v="4"/>
    <s v="documentary"/>
    <x v="138"/>
    <d v="2018-03-02T06:00:00"/>
  </r>
  <r>
    <n v="141"/>
    <s v="Jackson LLC"/>
    <s v="Distributed motivating algorithm"/>
    <x v="109"/>
    <n v="65323"/>
    <x v="1"/>
    <n v="1071"/>
    <s v="US"/>
    <s v="USD"/>
    <n v="1434085200"/>
    <n v="1434603600"/>
    <b v="0"/>
    <b v="0"/>
    <s v="technology/web"/>
    <n v="1023"/>
    <n v="0.9551820728291317"/>
    <x v="2"/>
    <s v="web"/>
    <x v="139"/>
    <d v="2015-06-18T05:00:00"/>
  </r>
  <r>
    <n v="142"/>
    <s v="Figueroa Ltd"/>
    <s v="Expanded solution-oriented benchmark"/>
    <x v="92"/>
    <n v="11502"/>
    <x v="1"/>
    <n v="117"/>
    <s v="US"/>
    <s v="USD"/>
    <n v="1333688400"/>
    <n v="1337230800"/>
    <b v="0"/>
    <b v="0"/>
    <s v="technology/web"/>
    <n v="6502"/>
    <n v="55.572649572649574"/>
    <x v="2"/>
    <s v="web"/>
    <x v="107"/>
    <d v="2012-05-17T05:00:00"/>
  </r>
  <r>
    <n v="143"/>
    <s v="Avila-Jones"/>
    <s v="Implemented discrete secured line"/>
    <x v="91"/>
    <n v="7322"/>
    <x v="1"/>
    <n v="70"/>
    <s v="US"/>
    <s v="USD"/>
    <n v="1277701200"/>
    <n v="1279429200"/>
    <b v="0"/>
    <b v="0"/>
    <s v="music/indie rock"/>
    <n v="1922"/>
    <n v="27.457142857142856"/>
    <x v="1"/>
    <s v="indie rock"/>
    <x v="140"/>
    <d v="2010-07-18T05:00:00"/>
  </r>
  <r>
    <n v="144"/>
    <s v="Martin, Lopez and Hunter"/>
    <s v="Multi-lateral actuating installation"/>
    <x v="25"/>
    <n v="11619"/>
    <x v="1"/>
    <n v="135"/>
    <s v="US"/>
    <s v="USD"/>
    <n v="1560747600"/>
    <n v="1561438800"/>
    <b v="0"/>
    <b v="0"/>
    <s v="theater/plays"/>
    <n v="2619"/>
    <n v="19.399999999999999"/>
    <x v="3"/>
    <s v="plays"/>
    <x v="141"/>
    <d v="2019-06-25T05:00:00"/>
  </r>
  <r>
    <n v="145"/>
    <s v="Fields-Moore"/>
    <s v="Secured reciprocal array"/>
    <x v="110"/>
    <n v="59128"/>
    <x v="1"/>
    <n v="768"/>
    <s v="CH"/>
    <s v="CHF"/>
    <n v="1410066000"/>
    <n v="1410498000"/>
    <b v="0"/>
    <b v="0"/>
    <s v="technology/wearables"/>
    <n v="34128"/>
    <n v="44.4375"/>
    <x v="2"/>
    <s v="wearables"/>
    <x v="142"/>
    <d v="2014-09-12T05:00:00"/>
  </r>
  <r>
    <n v="146"/>
    <s v="Harris-Golden"/>
    <s v="Optional bandwidth-monitored middleware"/>
    <x v="35"/>
    <n v="1518"/>
    <x v="3"/>
    <n v="51"/>
    <s v="US"/>
    <s v="USD"/>
    <n v="1320732000"/>
    <n v="1322460000"/>
    <b v="0"/>
    <b v="0"/>
    <s v="theater/plays"/>
    <n v="-7282"/>
    <n v="-142.78431372549019"/>
    <x v="3"/>
    <s v="plays"/>
    <x v="143"/>
    <d v="2011-11-28T06:00:00"/>
  </r>
  <r>
    <n v="147"/>
    <s v="Moss, Norman and Dunlap"/>
    <s v="Upgradable upward-trending workforce"/>
    <x v="111"/>
    <n v="9337"/>
    <x v="1"/>
    <n v="199"/>
    <s v="US"/>
    <s v="USD"/>
    <n v="1465794000"/>
    <n v="1466312400"/>
    <b v="0"/>
    <b v="1"/>
    <s v="theater/plays"/>
    <n v="1037"/>
    <n v="5.2110552763819094"/>
    <x v="3"/>
    <s v="plays"/>
    <x v="144"/>
    <d v="2016-06-19T05:00:00"/>
  </r>
  <r>
    <n v="148"/>
    <s v="White, Larson and Wright"/>
    <s v="Upgradable hybrid capability"/>
    <x v="29"/>
    <n v="11255"/>
    <x v="1"/>
    <n v="107"/>
    <s v="US"/>
    <s v="USD"/>
    <n v="1500958800"/>
    <n v="1501736400"/>
    <b v="0"/>
    <b v="0"/>
    <s v="technology/wearables"/>
    <n v="1955"/>
    <n v="18.271028037383179"/>
    <x v="2"/>
    <s v="wearables"/>
    <x v="145"/>
    <d v="2017-08-03T05:00:00"/>
  </r>
  <r>
    <n v="149"/>
    <s v="Payne, Oliver and Burch"/>
    <s v="Managed fresh-thinking flexibility"/>
    <x v="8"/>
    <n v="13632"/>
    <x v="1"/>
    <n v="195"/>
    <s v="US"/>
    <s v="USD"/>
    <n v="1357020000"/>
    <n v="1361512800"/>
    <b v="0"/>
    <b v="0"/>
    <s v="music/indie rock"/>
    <n v="7432"/>
    <n v="38.112820512820512"/>
    <x v="1"/>
    <s v="indie rock"/>
    <x v="146"/>
    <d v="2013-02-22T06:00:00"/>
  </r>
  <r>
    <n v="150"/>
    <s v="Brown, Palmer and Pace"/>
    <s v="Networked stable workforce"/>
    <x v="0"/>
    <n v="1"/>
    <x v="0"/>
    <n v="1"/>
    <s v="US"/>
    <s v="USD"/>
    <n v="1544940000"/>
    <n v="1545026400"/>
    <b v="0"/>
    <b v="0"/>
    <s v="music/rock"/>
    <n v="-99"/>
    <n v="-99"/>
    <x v="1"/>
    <s v="rock"/>
    <x v="147"/>
    <d v="2018-12-17T06:00:00"/>
  </r>
  <r>
    <n v="151"/>
    <s v="Parker LLC"/>
    <s v="Customizable intermediate extranet"/>
    <x v="112"/>
    <n v="88037"/>
    <x v="0"/>
    <n v="1467"/>
    <s v="US"/>
    <s v="USD"/>
    <n v="1402290000"/>
    <n v="1406696400"/>
    <b v="0"/>
    <b v="0"/>
    <s v="music/electric music"/>
    <n v="-49163"/>
    <n v="-33.51261077027948"/>
    <x v="1"/>
    <s v="electric music"/>
    <x v="148"/>
    <d v="2014-07-30T05:00:00"/>
  </r>
  <r>
    <n v="152"/>
    <s v="Bowen, Mcdonald and Hall"/>
    <s v="User-centric fault-tolerant task-force"/>
    <x v="113"/>
    <n v="175573"/>
    <x v="1"/>
    <n v="3376"/>
    <s v="US"/>
    <s v="USD"/>
    <n v="1487311200"/>
    <n v="1487916000"/>
    <b v="0"/>
    <b v="0"/>
    <s v="music/indie rock"/>
    <n v="134073"/>
    <n v="39.713566350710899"/>
    <x v="1"/>
    <s v="indie rock"/>
    <x v="149"/>
    <d v="2017-02-24T06:00:00"/>
  </r>
  <r>
    <n v="153"/>
    <s v="Whitehead, Bell and Hughes"/>
    <s v="Multi-tiered radical definition"/>
    <x v="114"/>
    <n v="176112"/>
    <x v="0"/>
    <n v="5681"/>
    <s v="US"/>
    <s v="USD"/>
    <n v="1350622800"/>
    <n v="1351141200"/>
    <b v="0"/>
    <b v="0"/>
    <s v="theater/plays"/>
    <n v="-13288"/>
    <n v="-2.3390248195740186"/>
    <x v="3"/>
    <s v="plays"/>
    <x v="150"/>
    <d v="2012-10-25T05:00:00"/>
  </r>
  <r>
    <n v="154"/>
    <s v="Rodriguez-Brown"/>
    <s v="Devolved foreground benchmark"/>
    <x v="115"/>
    <n v="100650"/>
    <x v="0"/>
    <n v="1059"/>
    <s v="US"/>
    <s v="USD"/>
    <n v="1463029200"/>
    <n v="1465016400"/>
    <b v="0"/>
    <b v="1"/>
    <s v="music/indie rock"/>
    <n v="-70650"/>
    <n v="-66.713881019830026"/>
    <x v="1"/>
    <s v="indie rock"/>
    <x v="151"/>
    <d v="2016-06-04T05:00:00"/>
  </r>
  <r>
    <n v="155"/>
    <s v="Hall-Schaefer"/>
    <s v="Distributed eco-centric methodology"/>
    <x v="116"/>
    <n v="90706"/>
    <x v="0"/>
    <n v="1194"/>
    <s v="US"/>
    <s v="USD"/>
    <n v="1269493200"/>
    <n v="1270789200"/>
    <b v="0"/>
    <b v="0"/>
    <s v="theater/plays"/>
    <n v="-48794"/>
    <n v="-40.865996649916248"/>
    <x v="3"/>
    <s v="plays"/>
    <x v="152"/>
    <d v="2010-04-09T05:00:00"/>
  </r>
  <r>
    <n v="156"/>
    <s v="Meza-Rogers"/>
    <s v="Streamlined encompassing encryption"/>
    <x v="117"/>
    <n v="26914"/>
    <x v="3"/>
    <n v="379"/>
    <s v="AU"/>
    <s v="AUD"/>
    <n v="1570251600"/>
    <n v="1572325200"/>
    <b v="0"/>
    <b v="0"/>
    <s v="music/rock"/>
    <n v="-9486"/>
    <n v="-25.029023746701846"/>
    <x v="1"/>
    <s v="rock"/>
    <x v="153"/>
    <d v="2019-10-29T05:00:00"/>
  </r>
  <r>
    <n v="157"/>
    <s v="Curtis-Curtis"/>
    <s v="User-friendly reciprocal initiative"/>
    <x v="3"/>
    <n v="2212"/>
    <x v="0"/>
    <n v="30"/>
    <s v="AU"/>
    <s v="AUD"/>
    <n v="1388383200"/>
    <n v="1389420000"/>
    <b v="0"/>
    <b v="0"/>
    <s v="photography/photography books"/>
    <n v="-1988"/>
    <n v="-66.266666666666666"/>
    <x v="7"/>
    <s v="photography books"/>
    <x v="154"/>
    <d v="2014-01-11T06:00:00"/>
  </r>
  <r>
    <n v="158"/>
    <s v="Carlson Inc"/>
    <s v="Ergonomic fresh-thinking installation"/>
    <x v="118"/>
    <n v="4640"/>
    <x v="1"/>
    <n v="41"/>
    <s v="US"/>
    <s v="USD"/>
    <n v="1449554400"/>
    <n v="1449640800"/>
    <b v="0"/>
    <b v="0"/>
    <s v="music/rock"/>
    <n v="2540"/>
    <n v="61.951219512195124"/>
    <x v="1"/>
    <s v="rock"/>
    <x v="155"/>
    <d v="2015-12-09T06:00:00"/>
  </r>
  <r>
    <n v="159"/>
    <s v="Clarke, Anderson and Lee"/>
    <s v="Robust explicit hardware"/>
    <x v="119"/>
    <n v="191222"/>
    <x v="1"/>
    <n v="1821"/>
    <s v="US"/>
    <s v="USD"/>
    <n v="1553662800"/>
    <n v="1555218000"/>
    <b v="0"/>
    <b v="1"/>
    <s v="theater/plays"/>
    <n v="22"/>
    <n v="1.2081274025260845E-2"/>
    <x v="3"/>
    <s v="plays"/>
    <x v="156"/>
    <d v="2019-04-14T05:00:00"/>
  </r>
  <r>
    <n v="160"/>
    <s v="Evans Group"/>
    <s v="Stand-alone actuating support"/>
    <x v="48"/>
    <n v="12985"/>
    <x v="1"/>
    <n v="164"/>
    <s v="US"/>
    <s v="USD"/>
    <n v="1556341200"/>
    <n v="1557723600"/>
    <b v="0"/>
    <b v="0"/>
    <s v="technology/wearables"/>
    <n v="4985"/>
    <n v="30.396341463414632"/>
    <x v="2"/>
    <s v="wearables"/>
    <x v="157"/>
    <d v="2019-05-13T05:00:00"/>
  </r>
  <r>
    <n v="161"/>
    <s v="Bruce Group"/>
    <s v="Cross-platform methodical process improvement"/>
    <x v="20"/>
    <n v="4300"/>
    <x v="0"/>
    <n v="75"/>
    <s v="US"/>
    <s v="USD"/>
    <n v="1442984400"/>
    <n v="1443502800"/>
    <b v="0"/>
    <b v="1"/>
    <s v="technology/web"/>
    <n v="-1200"/>
    <n v="-16"/>
    <x v="2"/>
    <s v="web"/>
    <x v="158"/>
    <d v="2015-09-29T05:00:00"/>
  </r>
  <r>
    <n v="162"/>
    <s v="Keith, Alvarez and Potter"/>
    <s v="Extended bottom-line open architecture"/>
    <x v="55"/>
    <n v="9134"/>
    <x v="1"/>
    <n v="157"/>
    <s v="CH"/>
    <s v="CHF"/>
    <n v="1544248800"/>
    <n v="1546840800"/>
    <b v="0"/>
    <b v="0"/>
    <s v="music/rock"/>
    <n v="3034"/>
    <n v="19.32484076433121"/>
    <x v="1"/>
    <s v="rock"/>
    <x v="159"/>
    <d v="2019-01-07T06:00:00"/>
  </r>
  <r>
    <n v="163"/>
    <s v="Burton-Watkins"/>
    <s v="Extended reciprocal circuit"/>
    <x v="26"/>
    <n v="8864"/>
    <x v="1"/>
    <n v="246"/>
    <s v="US"/>
    <s v="USD"/>
    <n v="1508475600"/>
    <n v="1512712800"/>
    <b v="0"/>
    <b v="1"/>
    <s v="photography/photography books"/>
    <n v="5364"/>
    <n v="21.804878048780488"/>
    <x v="7"/>
    <s v="photography books"/>
    <x v="160"/>
    <d v="2017-12-08T06:00:00"/>
  </r>
  <r>
    <n v="164"/>
    <s v="Lopez and Sons"/>
    <s v="Polarized human-resource protocol"/>
    <x v="120"/>
    <n v="150755"/>
    <x v="1"/>
    <n v="1396"/>
    <s v="US"/>
    <s v="USD"/>
    <n v="1507438800"/>
    <n v="1507525200"/>
    <b v="0"/>
    <b v="0"/>
    <s v="theater/plays"/>
    <n v="255"/>
    <n v="0.1826647564469914"/>
    <x v="3"/>
    <s v="plays"/>
    <x v="161"/>
    <d v="2017-10-09T05:00:00"/>
  </r>
  <r>
    <n v="165"/>
    <s v="Cordova Ltd"/>
    <s v="Synergized radical product"/>
    <x v="121"/>
    <n v="110279"/>
    <x v="1"/>
    <n v="2506"/>
    <s v="US"/>
    <s v="USD"/>
    <n v="1501563600"/>
    <n v="1504328400"/>
    <b v="0"/>
    <b v="0"/>
    <s v="technology/web"/>
    <n v="19879"/>
    <n v="7.9325618515562653"/>
    <x v="2"/>
    <s v="web"/>
    <x v="162"/>
    <d v="2017-09-02T05:00:00"/>
  </r>
  <r>
    <n v="166"/>
    <s v="Brown-Vang"/>
    <s v="Robust heuristic artificial intelligence"/>
    <x v="122"/>
    <n v="13439"/>
    <x v="1"/>
    <n v="244"/>
    <s v="US"/>
    <s v="USD"/>
    <n v="1292997600"/>
    <n v="1293343200"/>
    <b v="0"/>
    <b v="0"/>
    <s v="photography/photography books"/>
    <n v="3639"/>
    <n v="14.913934426229508"/>
    <x v="7"/>
    <s v="photography books"/>
    <x v="163"/>
    <d v="2010-12-26T06:00:00"/>
  </r>
  <r>
    <n v="167"/>
    <s v="Cruz-Ward"/>
    <s v="Robust content-based emulation"/>
    <x v="97"/>
    <n v="10804"/>
    <x v="1"/>
    <n v="146"/>
    <s v="AU"/>
    <s v="AUD"/>
    <n v="1370840400"/>
    <n v="1371704400"/>
    <b v="0"/>
    <b v="0"/>
    <s v="theater/plays"/>
    <n v="8204"/>
    <n v="56.19178082191781"/>
    <x v="3"/>
    <s v="plays"/>
    <x v="164"/>
    <d v="2013-06-20T05:00:00"/>
  </r>
  <r>
    <n v="168"/>
    <s v="Hernandez Group"/>
    <s v="Ergonomic uniform open system"/>
    <x v="123"/>
    <n v="40107"/>
    <x v="0"/>
    <n v="955"/>
    <s v="DK"/>
    <s v="DKK"/>
    <n v="1550815200"/>
    <n v="1552798800"/>
    <b v="0"/>
    <b v="1"/>
    <s v="music/indie rock"/>
    <n v="-87993"/>
    <n v="-92.139267015706807"/>
    <x v="1"/>
    <s v="indie rock"/>
    <x v="165"/>
    <d v="2019-03-17T05:00:00"/>
  </r>
  <r>
    <n v="169"/>
    <s v="Tran, Steele and Wilson"/>
    <s v="Profit-focused modular product"/>
    <x v="124"/>
    <n v="98811"/>
    <x v="1"/>
    <n v="1267"/>
    <s v="US"/>
    <s v="USD"/>
    <n v="1339909200"/>
    <n v="1342328400"/>
    <b v="0"/>
    <b v="1"/>
    <s v="film &amp; video/shorts"/>
    <n v="75511"/>
    <n v="59.598263614838203"/>
    <x v="4"/>
    <s v="shorts"/>
    <x v="166"/>
    <d v="2012-07-15T05:00:00"/>
  </r>
  <r>
    <n v="170"/>
    <s v="Summers, Gallegos and Stein"/>
    <s v="Mandatory mobile product"/>
    <x v="125"/>
    <n v="5528"/>
    <x v="0"/>
    <n v="67"/>
    <s v="US"/>
    <s v="USD"/>
    <n v="1501736400"/>
    <n v="1502341200"/>
    <b v="0"/>
    <b v="0"/>
    <s v="music/indie rock"/>
    <n v="-182572"/>
    <n v="-2724.9552238805968"/>
    <x v="1"/>
    <s v="indie rock"/>
    <x v="167"/>
    <d v="2017-08-10T05:00:00"/>
  </r>
  <r>
    <n v="171"/>
    <s v="Blair Group"/>
    <s v="Public-key 3rdgeneration budgetary management"/>
    <x v="70"/>
    <n v="521"/>
    <x v="0"/>
    <n v="5"/>
    <s v="US"/>
    <s v="USD"/>
    <n v="1395291600"/>
    <n v="1397192400"/>
    <b v="0"/>
    <b v="0"/>
    <s v="publishing/translations"/>
    <n v="-4379"/>
    <n v="-875.8"/>
    <x v="5"/>
    <s v="translations"/>
    <x v="168"/>
    <d v="2014-04-11T05:00:00"/>
  </r>
  <r>
    <n v="172"/>
    <s v="Nixon Inc"/>
    <s v="Centralized national firmware"/>
    <x v="126"/>
    <n v="663"/>
    <x v="0"/>
    <n v="26"/>
    <s v="US"/>
    <s v="USD"/>
    <n v="1405746000"/>
    <n v="1407042000"/>
    <b v="0"/>
    <b v="1"/>
    <s v="film &amp; video/documentary"/>
    <n v="-137"/>
    <n v="-5.2692307692307692"/>
    <x v="4"/>
    <s v="documentary"/>
    <x v="169"/>
    <d v="2014-08-03T05:00:00"/>
  </r>
  <r>
    <n v="173"/>
    <s v="White LLC"/>
    <s v="Cross-group 4thgeneration middleware"/>
    <x v="127"/>
    <n v="157635"/>
    <x v="1"/>
    <n v="1561"/>
    <s v="US"/>
    <s v="USD"/>
    <n v="1368853200"/>
    <n v="1369371600"/>
    <b v="0"/>
    <b v="0"/>
    <s v="theater/plays"/>
    <n v="60935"/>
    <n v="39.035874439461885"/>
    <x v="3"/>
    <s v="plays"/>
    <x v="170"/>
    <d v="2013-05-24T05:00:00"/>
  </r>
  <r>
    <n v="174"/>
    <s v="Santos, Black and Donovan"/>
    <s v="Pre-emptive scalable access"/>
    <x v="60"/>
    <n v="5368"/>
    <x v="1"/>
    <n v="48"/>
    <s v="US"/>
    <s v="USD"/>
    <n v="1444021200"/>
    <n v="1444107600"/>
    <b v="0"/>
    <b v="1"/>
    <s v="technology/wearables"/>
    <n v="4768"/>
    <n v="99.333333333333329"/>
    <x v="2"/>
    <s v="wearables"/>
    <x v="171"/>
    <d v="2015-10-06T05:00:00"/>
  </r>
  <r>
    <n v="175"/>
    <s v="Jones, Contreras and Burnett"/>
    <s v="Sharable intangible migration"/>
    <x v="128"/>
    <n v="47459"/>
    <x v="0"/>
    <n v="1130"/>
    <s v="US"/>
    <s v="USD"/>
    <n v="1472619600"/>
    <n v="1474261200"/>
    <b v="0"/>
    <b v="0"/>
    <s v="theater/plays"/>
    <n v="-133741"/>
    <n v="-118.35486725663716"/>
    <x v="3"/>
    <s v="plays"/>
    <x v="172"/>
    <d v="2016-09-19T05:00:00"/>
  </r>
  <r>
    <n v="176"/>
    <s v="Stone-Orozco"/>
    <s v="Proactive scalable Graphical User Interface"/>
    <x v="129"/>
    <n v="86060"/>
    <x v="0"/>
    <n v="782"/>
    <s v="US"/>
    <s v="USD"/>
    <n v="1472878800"/>
    <n v="1473656400"/>
    <b v="0"/>
    <b v="0"/>
    <s v="theater/plays"/>
    <n v="-28940"/>
    <n v="-37.007672634271103"/>
    <x v="3"/>
    <s v="plays"/>
    <x v="173"/>
    <d v="2016-09-12T05:00:00"/>
  </r>
  <r>
    <n v="177"/>
    <s v="Lee, Gibson and Morgan"/>
    <s v="Digitized solution-oriented product"/>
    <x v="130"/>
    <n v="161593"/>
    <x v="1"/>
    <n v="2739"/>
    <s v="US"/>
    <s v="USD"/>
    <n v="1289800800"/>
    <n v="1291960800"/>
    <b v="0"/>
    <b v="0"/>
    <s v="theater/plays"/>
    <n v="122793"/>
    <n v="44.831325301204821"/>
    <x v="3"/>
    <s v="plays"/>
    <x v="174"/>
    <d v="2010-12-10T06:00:00"/>
  </r>
  <r>
    <n v="178"/>
    <s v="Alexander-Williams"/>
    <s v="Triple-buffered cohesive structure"/>
    <x v="44"/>
    <n v="6927"/>
    <x v="0"/>
    <n v="210"/>
    <s v="US"/>
    <s v="USD"/>
    <n v="1505970000"/>
    <n v="1506747600"/>
    <b v="0"/>
    <b v="0"/>
    <s v="food/food trucks"/>
    <n v="-273"/>
    <n v="-1.3"/>
    <x v="0"/>
    <s v="food trucks"/>
    <x v="175"/>
    <d v="2017-09-30T05:00:00"/>
  </r>
  <r>
    <n v="179"/>
    <s v="Marks Ltd"/>
    <s v="Realigned human-resource orchestration"/>
    <x v="131"/>
    <n v="159185"/>
    <x v="1"/>
    <n v="3537"/>
    <s v="CA"/>
    <s v="CAD"/>
    <n v="1363496400"/>
    <n v="1363582800"/>
    <b v="0"/>
    <b v="1"/>
    <s v="theater/plays"/>
    <n v="114685"/>
    <n v="32.424370935821315"/>
    <x v="3"/>
    <s v="plays"/>
    <x v="176"/>
    <d v="2013-03-18T05:00:00"/>
  </r>
  <r>
    <n v="180"/>
    <s v="Olsen, Edwards and Reid"/>
    <s v="Optional clear-thinking software"/>
    <x v="132"/>
    <n v="172736"/>
    <x v="1"/>
    <n v="2107"/>
    <s v="AU"/>
    <s v="AUD"/>
    <n v="1269234000"/>
    <n v="1269666000"/>
    <b v="0"/>
    <b v="0"/>
    <s v="technology/wearables"/>
    <n v="116736"/>
    <n v="55.40389178927385"/>
    <x v="2"/>
    <s v="wearables"/>
    <x v="177"/>
    <d v="2010-03-27T05:00:00"/>
  </r>
  <r>
    <n v="181"/>
    <s v="Daniels, Rose and Tyler"/>
    <s v="Centralized global approach"/>
    <x v="133"/>
    <n v="5315"/>
    <x v="0"/>
    <n v="136"/>
    <s v="US"/>
    <s v="USD"/>
    <n v="1507093200"/>
    <n v="1508648400"/>
    <b v="0"/>
    <b v="0"/>
    <s v="technology/web"/>
    <n v="-3285"/>
    <n v="-24.154411764705884"/>
    <x v="2"/>
    <s v="web"/>
    <x v="178"/>
    <d v="2017-10-22T05:00:00"/>
  </r>
  <r>
    <n v="182"/>
    <s v="Adams Group"/>
    <s v="Reverse-engineered bandwidth-monitored contingency"/>
    <x v="134"/>
    <n v="195750"/>
    <x v="1"/>
    <n v="3318"/>
    <s v="DK"/>
    <s v="DKK"/>
    <n v="1560574800"/>
    <n v="1561957200"/>
    <b v="0"/>
    <b v="0"/>
    <s v="theater/plays"/>
    <n v="168650"/>
    <n v="50.828812537673301"/>
    <x v="3"/>
    <s v="plays"/>
    <x v="179"/>
    <d v="2019-07-01T05:00:00"/>
  </r>
  <r>
    <n v="183"/>
    <s v="Rogers, Huerta and Medina"/>
    <s v="Pre-emptive bandwidth-monitored instruction set"/>
    <x v="135"/>
    <n v="3525"/>
    <x v="0"/>
    <n v="86"/>
    <s v="CA"/>
    <s v="CAD"/>
    <n v="1284008400"/>
    <n v="1285131600"/>
    <b v="0"/>
    <b v="0"/>
    <s v="music/rock"/>
    <n v="-1575"/>
    <n v="-18.313953488372093"/>
    <x v="1"/>
    <s v="rock"/>
    <x v="180"/>
    <d v="2010-09-22T05:00:00"/>
  </r>
  <r>
    <n v="184"/>
    <s v="Howard, Carter and Griffith"/>
    <s v="Adaptive asynchronous emulation"/>
    <x v="136"/>
    <n v="10550"/>
    <x v="1"/>
    <n v="340"/>
    <s v="US"/>
    <s v="USD"/>
    <n v="1556859600"/>
    <n v="1556946000"/>
    <b v="0"/>
    <b v="0"/>
    <s v="theater/plays"/>
    <n v="6950"/>
    <n v="20.441176470588236"/>
    <x v="3"/>
    <s v="plays"/>
    <x v="181"/>
    <d v="2019-05-04T05:00:00"/>
  </r>
  <r>
    <n v="185"/>
    <s v="Bailey PLC"/>
    <s v="Innovative actuating conglomeration"/>
    <x v="67"/>
    <n v="718"/>
    <x v="0"/>
    <n v="19"/>
    <s v="US"/>
    <s v="USD"/>
    <n v="1526187600"/>
    <n v="1527138000"/>
    <b v="0"/>
    <b v="0"/>
    <s v="film &amp; video/television"/>
    <n v="-282"/>
    <n v="-14.842105263157896"/>
    <x v="4"/>
    <s v="television"/>
    <x v="182"/>
    <d v="2018-05-24T05:00:00"/>
  </r>
  <r>
    <n v="186"/>
    <s v="Parker Group"/>
    <s v="Grass-roots foreground policy"/>
    <x v="137"/>
    <n v="28358"/>
    <x v="0"/>
    <n v="886"/>
    <s v="US"/>
    <s v="USD"/>
    <n v="1400821200"/>
    <n v="1402117200"/>
    <b v="0"/>
    <b v="0"/>
    <s v="theater/plays"/>
    <n v="-60442"/>
    <n v="-68.218961625282162"/>
    <x v="3"/>
    <s v="plays"/>
    <x v="183"/>
    <d v="2014-06-07T05:00:00"/>
  </r>
  <r>
    <n v="187"/>
    <s v="Fox Group"/>
    <s v="Horizontal transitional paradigm"/>
    <x v="138"/>
    <n v="138384"/>
    <x v="1"/>
    <n v="1442"/>
    <s v="CA"/>
    <s v="CAD"/>
    <n v="1361599200"/>
    <n v="1364014800"/>
    <b v="0"/>
    <b v="1"/>
    <s v="film &amp; video/shorts"/>
    <n v="78184"/>
    <n v="54.219140083217752"/>
    <x v="4"/>
    <s v="shorts"/>
    <x v="184"/>
    <d v="2013-03-23T05:00:00"/>
  </r>
  <r>
    <n v="188"/>
    <s v="Walker, Jones and Rodriguez"/>
    <s v="Networked didactic info-mediaries"/>
    <x v="139"/>
    <n v="2625"/>
    <x v="0"/>
    <n v="35"/>
    <s v="IT"/>
    <s v="EUR"/>
    <n v="1417500000"/>
    <n v="1417586400"/>
    <b v="0"/>
    <b v="0"/>
    <s v="theater/plays"/>
    <n v="-5575"/>
    <n v="-159.28571428571428"/>
    <x v="3"/>
    <s v="plays"/>
    <x v="185"/>
    <d v="2014-12-03T06:00:00"/>
  </r>
  <r>
    <n v="189"/>
    <s v="Anthony-Shaw"/>
    <s v="Switchable contextually-based access"/>
    <x v="140"/>
    <n v="45004"/>
    <x v="3"/>
    <n v="441"/>
    <s v="US"/>
    <s v="USD"/>
    <n v="1457071200"/>
    <n v="1457071200"/>
    <b v="0"/>
    <b v="0"/>
    <s v="theater/plays"/>
    <n v="-146296"/>
    <n v="-331.73696145124717"/>
    <x v="3"/>
    <s v="plays"/>
    <x v="186"/>
    <d v="2016-03-04T06:00:00"/>
  </r>
  <r>
    <n v="190"/>
    <s v="Cook LLC"/>
    <s v="Up-sized dynamic throughput"/>
    <x v="41"/>
    <n v="2538"/>
    <x v="0"/>
    <n v="24"/>
    <s v="US"/>
    <s v="USD"/>
    <n v="1370322000"/>
    <n v="1370408400"/>
    <b v="0"/>
    <b v="1"/>
    <s v="theater/plays"/>
    <n v="-1162"/>
    <n v="-48.416666666666664"/>
    <x v="3"/>
    <s v="plays"/>
    <x v="187"/>
    <d v="2013-06-05T05:00:00"/>
  </r>
  <r>
    <n v="191"/>
    <s v="Sutton PLC"/>
    <s v="Mandatory reciprocal superstructure"/>
    <x v="141"/>
    <n v="3188"/>
    <x v="0"/>
    <n v="86"/>
    <s v="IT"/>
    <s v="EUR"/>
    <n v="1552366800"/>
    <n v="1552626000"/>
    <b v="0"/>
    <b v="0"/>
    <s v="theater/plays"/>
    <n v="-5212"/>
    <n v="-60.604651162790695"/>
    <x v="3"/>
    <s v="plays"/>
    <x v="188"/>
    <d v="2019-03-15T05:00:00"/>
  </r>
  <r>
    <n v="192"/>
    <s v="Long, Morgan and Mitchell"/>
    <s v="Upgradable 4thgeneration productivity"/>
    <x v="142"/>
    <n v="8517"/>
    <x v="0"/>
    <n v="243"/>
    <s v="US"/>
    <s v="USD"/>
    <n v="1403845200"/>
    <n v="1404190800"/>
    <b v="0"/>
    <b v="0"/>
    <s v="music/rock"/>
    <n v="-34083"/>
    <n v="-140.25925925925927"/>
    <x v="1"/>
    <s v="rock"/>
    <x v="189"/>
    <d v="2014-07-01T05:00:00"/>
  </r>
  <r>
    <n v="193"/>
    <s v="Calhoun, Rogers and Long"/>
    <s v="Progressive discrete hub"/>
    <x v="47"/>
    <n v="3012"/>
    <x v="0"/>
    <n v="65"/>
    <s v="US"/>
    <s v="USD"/>
    <n v="1523163600"/>
    <n v="1523509200"/>
    <b v="1"/>
    <b v="0"/>
    <s v="music/indie rock"/>
    <n v="-3588"/>
    <n v="-55.2"/>
    <x v="1"/>
    <s v="indie rock"/>
    <x v="190"/>
    <d v="2018-04-12T05:00:00"/>
  </r>
  <r>
    <n v="194"/>
    <s v="Sandoval Group"/>
    <s v="Assimilated multi-tasking archive"/>
    <x v="143"/>
    <n v="8716"/>
    <x v="1"/>
    <n v="126"/>
    <s v="US"/>
    <s v="USD"/>
    <n v="1442206800"/>
    <n v="1443589200"/>
    <b v="0"/>
    <b v="0"/>
    <s v="music/metal"/>
    <n v="1616"/>
    <n v="12.825396825396826"/>
    <x v="1"/>
    <s v="metal"/>
    <x v="191"/>
    <d v="2015-09-30T05:00:00"/>
  </r>
  <r>
    <n v="195"/>
    <s v="Smith and Sons"/>
    <s v="Upgradable high-level solution"/>
    <x v="144"/>
    <n v="57157"/>
    <x v="1"/>
    <n v="524"/>
    <s v="US"/>
    <s v="USD"/>
    <n v="1532840400"/>
    <n v="1533445200"/>
    <b v="0"/>
    <b v="0"/>
    <s v="music/electric music"/>
    <n v="41357"/>
    <n v="78.925572519083971"/>
    <x v="1"/>
    <s v="electric music"/>
    <x v="192"/>
    <d v="2018-08-05T05:00:00"/>
  </r>
  <r>
    <n v="196"/>
    <s v="King Inc"/>
    <s v="Organic bandwidth-monitored frame"/>
    <x v="139"/>
    <n v="5178"/>
    <x v="0"/>
    <n v="100"/>
    <s v="DK"/>
    <s v="DKK"/>
    <n v="1472878800"/>
    <n v="1474520400"/>
    <b v="0"/>
    <b v="0"/>
    <s v="technology/wearables"/>
    <n v="-3022"/>
    <n v="-30.22"/>
    <x v="2"/>
    <s v="wearables"/>
    <x v="173"/>
    <d v="2016-09-22T05:00:00"/>
  </r>
  <r>
    <n v="197"/>
    <s v="Perry and Sons"/>
    <s v="Business-focused logistical framework"/>
    <x v="145"/>
    <n v="163118"/>
    <x v="1"/>
    <n v="1989"/>
    <s v="US"/>
    <s v="USD"/>
    <n v="1498194000"/>
    <n v="1499403600"/>
    <b v="0"/>
    <b v="0"/>
    <s v="film &amp; video/drama"/>
    <n v="108418"/>
    <n v="54.508798391151331"/>
    <x v="4"/>
    <s v="drama"/>
    <x v="193"/>
    <d v="2017-07-07T05:00:00"/>
  </r>
  <r>
    <n v="198"/>
    <s v="Palmer Inc"/>
    <s v="Universal multi-state capability"/>
    <x v="146"/>
    <n v="6041"/>
    <x v="0"/>
    <n v="168"/>
    <s v="US"/>
    <s v="USD"/>
    <n v="1281070800"/>
    <n v="1283576400"/>
    <b v="0"/>
    <b v="0"/>
    <s v="music/electric music"/>
    <n v="-57159"/>
    <n v="-340.23214285714283"/>
    <x v="1"/>
    <s v="electric music"/>
    <x v="194"/>
    <d v="2010-09-04T05:00:00"/>
  </r>
  <r>
    <n v="199"/>
    <s v="Hull, Baker and Martinez"/>
    <s v="Digitized reciprocal infrastructure"/>
    <x v="37"/>
    <n v="968"/>
    <x v="0"/>
    <n v="13"/>
    <s v="US"/>
    <s v="USD"/>
    <n v="1436245200"/>
    <n v="1436590800"/>
    <b v="0"/>
    <b v="0"/>
    <s v="music/rock"/>
    <n v="-832"/>
    <n v="-64"/>
    <x v="1"/>
    <s v="rock"/>
    <x v="195"/>
    <d v="2015-07-11T05:00:00"/>
  </r>
  <r>
    <n v="200"/>
    <s v="Becker, Rice and White"/>
    <s v="Reduced dedicated capability"/>
    <x v="0"/>
    <n v="2"/>
    <x v="0"/>
    <n v="1"/>
    <s v="CA"/>
    <s v="CAD"/>
    <n v="1269493200"/>
    <n v="1270443600"/>
    <b v="0"/>
    <b v="0"/>
    <s v="theater/plays"/>
    <n v="-98"/>
    <n v="-98"/>
    <x v="3"/>
    <s v="plays"/>
    <x v="152"/>
    <d v="2010-04-05T05:00:00"/>
  </r>
  <r>
    <n v="201"/>
    <s v="Osborne, Perkins and Knox"/>
    <s v="Cross-platform bi-directional workforce"/>
    <x v="118"/>
    <n v="14305"/>
    <x v="1"/>
    <n v="157"/>
    <s v="US"/>
    <s v="USD"/>
    <n v="1406264400"/>
    <n v="1407819600"/>
    <b v="0"/>
    <b v="0"/>
    <s v="technology/web"/>
    <n v="12205"/>
    <n v="77.738853503184714"/>
    <x v="2"/>
    <s v="web"/>
    <x v="196"/>
    <d v="2014-08-12T05:00:00"/>
  </r>
  <r>
    <n v="202"/>
    <s v="Mcknight-Freeman"/>
    <s v="Upgradable scalable methodology"/>
    <x v="111"/>
    <n v="6543"/>
    <x v="3"/>
    <n v="82"/>
    <s v="US"/>
    <s v="USD"/>
    <n v="1317531600"/>
    <n v="1317877200"/>
    <b v="0"/>
    <b v="0"/>
    <s v="food/food trucks"/>
    <n v="-1757"/>
    <n v="-21.426829268292682"/>
    <x v="0"/>
    <s v="food trucks"/>
    <x v="197"/>
    <d v="2011-10-06T05:00:00"/>
  </r>
  <r>
    <n v="203"/>
    <s v="Hayden, Shannon and Stein"/>
    <s v="Customer-focused client-server service-desk"/>
    <x v="147"/>
    <n v="193413"/>
    <x v="1"/>
    <n v="4498"/>
    <s v="AU"/>
    <s v="AUD"/>
    <n v="1484632800"/>
    <n v="1484805600"/>
    <b v="0"/>
    <b v="0"/>
    <s v="theater/plays"/>
    <n v="49513"/>
    <n v="11.007781236104936"/>
    <x v="3"/>
    <s v="plays"/>
    <x v="198"/>
    <d v="2017-01-19T06:00:00"/>
  </r>
  <r>
    <n v="204"/>
    <s v="Daniel-Luna"/>
    <s v="Mandatory multimedia leverage"/>
    <x v="148"/>
    <n v="2529"/>
    <x v="0"/>
    <n v="40"/>
    <s v="US"/>
    <s v="USD"/>
    <n v="1301806800"/>
    <n v="1302670800"/>
    <b v="0"/>
    <b v="0"/>
    <s v="music/jazz"/>
    <n v="-72471"/>
    <n v="-1811.7750000000001"/>
    <x v="1"/>
    <s v="jazz"/>
    <x v="199"/>
    <d v="2011-04-13T05:00:00"/>
  </r>
  <r>
    <n v="205"/>
    <s v="Weaver-Marquez"/>
    <s v="Focused analyzing circuit"/>
    <x v="81"/>
    <n v="5614"/>
    <x v="1"/>
    <n v="80"/>
    <s v="US"/>
    <s v="USD"/>
    <n v="1539752400"/>
    <n v="1540789200"/>
    <b v="1"/>
    <b v="0"/>
    <s v="theater/plays"/>
    <n v="4314"/>
    <n v="53.924999999999997"/>
    <x v="3"/>
    <s v="plays"/>
    <x v="200"/>
    <d v="2018-10-29T05:00:00"/>
  </r>
  <r>
    <n v="206"/>
    <s v="Austin, Baker and Kelley"/>
    <s v="Fundamental grid-enabled strategy"/>
    <x v="25"/>
    <n v="3496"/>
    <x v="3"/>
    <n v="57"/>
    <s v="US"/>
    <s v="USD"/>
    <n v="1267250400"/>
    <n v="1268028000"/>
    <b v="0"/>
    <b v="0"/>
    <s v="publishing/fiction"/>
    <n v="-5504"/>
    <n v="-96.561403508771932"/>
    <x v="5"/>
    <s v="fiction"/>
    <x v="201"/>
    <d v="2010-03-08T06:00:00"/>
  </r>
  <r>
    <n v="207"/>
    <s v="Carney-Anderson"/>
    <s v="Digitized 5thgeneration knowledgebase"/>
    <x v="67"/>
    <n v="4257"/>
    <x v="1"/>
    <n v="43"/>
    <s v="US"/>
    <s v="USD"/>
    <n v="1535432400"/>
    <n v="1537160400"/>
    <b v="0"/>
    <b v="1"/>
    <s v="music/rock"/>
    <n v="3257"/>
    <n v="75.744186046511629"/>
    <x v="1"/>
    <s v="rock"/>
    <x v="202"/>
    <d v="2018-09-17T05:00:00"/>
  </r>
  <r>
    <n v="208"/>
    <s v="Jackson Inc"/>
    <s v="Mandatory multi-tasking encryption"/>
    <x v="149"/>
    <n v="199110"/>
    <x v="1"/>
    <n v="2053"/>
    <s v="US"/>
    <s v="USD"/>
    <n v="1510207200"/>
    <n v="1512280800"/>
    <b v="0"/>
    <b v="0"/>
    <s v="film &amp; video/documentary"/>
    <n v="2210"/>
    <n v="1.0764734534827083"/>
    <x v="4"/>
    <s v="documentary"/>
    <x v="203"/>
    <d v="2017-12-03T06:00:00"/>
  </r>
  <r>
    <n v="209"/>
    <s v="Warren Ltd"/>
    <s v="Distributed system-worthy application"/>
    <x v="150"/>
    <n v="41212"/>
    <x v="2"/>
    <n v="808"/>
    <s v="AU"/>
    <s v="AUD"/>
    <n v="1462510800"/>
    <n v="1463115600"/>
    <b v="0"/>
    <b v="0"/>
    <s v="film &amp; video/documentary"/>
    <n v="-153288"/>
    <n v="-189.71287128712871"/>
    <x v="4"/>
    <s v="documentary"/>
    <x v="204"/>
    <d v="2016-05-13T05:00:00"/>
  </r>
  <r>
    <n v="210"/>
    <s v="Schultz Inc"/>
    <s v="Synergistic tertiary time-frame"/>
    <x v="151"/>
    <n v="6338"/>
    <x v="0"/>
    <n v="226"/>
    <s v="DK"/>
    <s v="DKK"/>
    <n v="1488520800"/>
    <n v="1490850000"/>
    <b v="0"/>
    <b v="0"/>
    <s v="film &amp; video/science fiction"/>
    <n v="-3062"/>
    <n v="-13.548672566371682"/>
    <x v="4"/>
    <s v="science fiction"/>
    <x v="205"/>
    <d v="2017-03-30T05:00:00"/>
  </r>
  <r>
    <n v="211"/>
    <s v="Thompson LLC"/>
    <s v="Customer-focused impactful benchmark"/>
    <x v="152"/>
    <n v="99100"/>
    <x v="0"/>
    <n v="1625"/>
    <s v="US"/>
    <s v="USD"/>
    <n v="1377579600"/>
    <n v="1379653200"/>
    <b v="0"/>
    <b v="0"/>
    <s v="theater/plays"/>
    <n v="-5300"/>
    <n v="-3.2615384615384615"/>
    <x v="3"/>
    <s v="plays"/>
    <x v="206"/>
    <d v="2013-09-20T05:00:00"/>
  </r>
  <r>
    <n v="212"/>
    <s v="Johnson Inc"/>
    <s v="Profound next generation infrastructure"/>
    <x v="32"/>
    <n v="12300"/>
    <x v="1"/>
    <n v="168"/>
    <s v="US"/>
    <s v="USD"/>
    <n v="1576389600"/>
    <n v="1580364000"/>
    <b v="0"/>
    <b v="0"/>
    <s v="theater/plays"/>
    <n v="4200"/>
    <n v="25"/>
    <x v="3"/>
    <s v="plays"/>
    <x v="207"/>
    <d v="2020-01-30T06:00:00"/>
  </r>
  <r>
    <n v="213"/>
    <s v="Morgan-Warren"/>
    <s v="Face-to-face encompassing info-mediaries"/>
    <x v="153"/>
    <n v="171549"/>
    <x v="1"/>
    <n v="4289"/>
    <s v="US"/>
    <s v="USD"/>
    <n v="1289019600"/>
    <n v="1289714400"/>
    <b v="0"/>
    <b v="1"/>
    <s v="music/indie rock"/>
    <n v="83649"/>
    <n v="19.50314758685008"/>
    <x v="1"/>
    <s v="indie rock"/>
    <x v="208"/>
    <d v="2010-11-14T06:00:00"/>
  </r>
  <r>
    <n v="214"/>
    <s v="Sullivan Group"/>
    <s v="Open-source fresh-thinking policy"/>
    <x v="1"/>
    <n v="14324"/>
    <x v="1"/>
    <n v="165"/>
    <s v="US"/>
    <s v="USD"/>
    <n v="1282194000"/>
    <n v="1282712400"/>
    <b v="0"/>
    <b v="0"/>
    <s v="music/rock"/>
    <n v="12924"/>
    <n v="78.327272727272728"/>
    <x v="1"/>
    <s v="rock"/>
    <x v="209"/>
    <d v="2010-08-25T05:00:00"/>
  </r>
  <r>
    <n v="215"/>
    <s v="Vargas, Banks and Palmer"/>
    <s v="Extended 24/7 implementation"/>
    <x v="154"/>
    <n v="6024"/>
    <x v="0"/>
    <n v="143"/>
    <s v="US"/>
    <s v="USD"/>
    <n v="1550037600"/>
    <n v="1550210400"/>
    <b v="0"/>
    <b v="0"/>
    <s v="theater/plays"/>
    <n v="-150776"/>
    <n v="-1054.3776223776224"/>
    <x v="3"/>
    <s v="plays"/>
    <x v="210"/>
    <d v="2019-02-15T06:00:00"/>
  </r>
  <r>
    <n v="216"/>
    <s v="Johnson, Dixon and Zimmerman"/>
    <s v="Organic dynamic algorithm"/>
    <x v="155"/>
    <n v="188721"/>
    <x v="1"/>
    <n v="1815"/>
    <s v="US"/>
    <s v="USD"/>
    <n v="1321941600"/>
    <n v="1322114400"/>
    <b v="0"/>
    <b v="0"/>
    <s v="theater/plays"/>
    <n v="67021"/>
    <n v="36.92617079889807"/>
    <x v="3"/>
    <s v="plays"/>
    <x v="211"/>
    <d v="2011-11-24T06:00:00"/>
  </r>
  <r>
    <n v="217"/>
    <s v="Moore, Dudley and Navarro"/>
    <s v="Organic multi-tasking focus group"/>
    <x v="156"/>
    <n v="57911"/>
    <x v="0"/>
    <n v="934"/>
    <s v="US"/>
    <s v="USD"/>
    <n v="1556427600"/>
    <n v="1557205200"/>
    <b v="0"/>
    <b v="0"/>
    <s v="film &amp; video/science fiction"/>
    <n v="-71489"/>
    <n v="-76.540685224839407"/>
    <x v="4"/>
    <s v="science fiction"/>
    <x v="212"/>
    <d v="2019-05-07T05:00:00"/>
  </r>
  <r>
    <n v="218"/>
    <s v="Price-Rodriguez"/>
    <s v="Adaptive logistical initiative"/>
    <x v="57"/>
    <n v="12309"/>
    <x v="1"/>
    <n v="397"/>
    <s v="GB"/>
    <s v="GBP"/>
    <n v="1320991200"/>
    <n v="1323928800"/>
    <b v="0"/>
    <b v="1"/>
    <s v="film &amp; video/shorts"/>
    <n v="6609"/>
    <n v="16.647355163727958"/>
    <x v="4"/>
    <s v="shorts"/>
    <x v="213"/>
    <d v="2011-12-15T06:00:00"/>
  </r>
  <r>
    <n v="219"/>
    <s v="Huang-Henderson"/>
    <s v="Stand-alone mobile customer loyalty"/>
    <x v="157"/>
    <n v="138497"/>
    <x v="1"/>
    <n v="1539"/>
    <s v="US"/>
    <s v="USD"/>
    <n v="1345093200"/>
    <n v="1346130000"/>
    <b v="0"/>
    <b v="0"/>
    <s v="film &amp; video/animation"/>
    <n v="96797"/>
    <n v="62.896036387264459"/>
    <x v="4"/>
    <s v="animation"/>
    <x v="214"/>
    <d v="2012-08-28T05:00:00"/>
  </r>
  <r>
    <n v="220"/>
    <s v="Owens-Le"/>
    <s v="Focused composite approach"/>
    <x v="58"/>
    <n v="667"/>
    <x v="0"/>
    <n v="17"/>
    <s v="US"/>
    <s v="USD"/>
    <n v="1309496400"/>
    <n v="1311051600"/>
    <b v="1"/>
    <b v="0"/>
    <s v="theater/plays"/>
    <n v="-7233"/>
    <n v="-425.47058823529414"/>
    <x v="3"/>
    <s v="plays"/>
    <x v="215"/>
    <d v="2011-07-19T05:00:00"/>
  </r>
  <r>
    <n v="221"/>
    <s v="Huff LLC"/>
    <s v="Face-to-face clear-thinking Local Area Network"/>
    <x v="158"/>
    <n v="119830"/>
    <x v="0"/>
    <n v="2179"/>
    <s v="US"/>
    <s v="USD"/>
    <n v="1340254800"/>
    <n v="1340427600"/>
    <b v="1"/>
    <b v="0"/>
    <s v="food/food trucks"/>
    <n v="-1670"/>
    <n v="-0.76640660853602571"/>
    <x v="0"/>
    <s v="food trucks"/>
    <x v="216"/>
    <d v="2012-06-23T05:00:00"/>
  </r>
  <r>
    <n v="222"/>
    <s v="Johnson LLC"/>
    <s v="Cross-group cohesive circuit"/>
    <x v="73"/>
    <n v="6623"/>
    <x v="1"/>
    <n v="138"/>
    <s v="US"/>
    <s v="USD"/>
    <n v="1412226000"/>
    <n v="1412312400"/>
    <b v="0"/>
    <b v="0"/>
    <s v="photography/photography books"/>
    <n v="1823"/>
    <n v="13.210144927536232"/>
    <x v="7"/>
    <s v="photography books"/>
    <x v="217"/>
    <d v="2014-10-03T05:00:00"/>
  </r>
  <r>
    <n v="223"/>
    <s v="Chavez, Garcia and Cantu"/>
    <s v="Synergistic explicit capability"/>
    <x v="159"/>
    <n v="81897"/>
    <x v="0"/>
    <n v="931"/>
    <s v="US"/>
    <s v="USD"/>
    <n v="1458104400"/>
    <n v="1459314000"/>
    <b v="0"/>
    <b v="0"/>
    <s v="theater/plays"/>
    <n v="-5403"/>
    <n v="-5.80343716433942"/>
    <x v="3"/>
    <s v="plays"/>
    <x v="218"/>
    <d v="2016-03-30T05:00:00"/>
  </r>
  <r>
    <n v="224"/>
    <s v="Lester-Moore"/>
    <s v="Diverse analyzing definition"/>
    <x v="160"/>
    <n v="186885"/>
    <x v="1"/>
    <n v="3594"/>
    <s v="US"/>
    <s v="USD"/>
    <n v="1411534800"/>
    <n v="1415426400"/>
    <b v="0"/>
    <b v="0"/>
    <s v="film &amp; video/science fiction"/>
    <n v="140585"/>
    <n v="39.116583194212573"/>
    <x v="4"/>
    <s v="science fiction"/>
    <x v="219"/>
    <d v="2014-11-08T06:00:00"/>
  </r>
  <r>
    <n v="225"/>
    <s v="Fox-Quinn"/>
    <s v="Enterprise-wide reciprocal success"/>
    <x v="161"/>
    <n v="176398"/>
    <x v="1"/>
    <n v="5880"/>
    <s v="US"/>
    <s v="USD"/>
    <n v="1399093200"/>
    <n v="1399093200"/>
    <b v="1"/>
    <b v="0"/>
    <s v="music/rock"/>
    <n v="108598"/>
    <n v="18.469047619047618"/>
    <x v="1"/>
    <s v="rock"/>
    <x v="220"/>
    <d v="2014-05-03T05:00:00"/>
  </r>
  <r>
    <n v="226"/>
    <s v="Garcia Inc"/>
    <s v="Progressive neutral middleware"/>
    <x v="162"/>
    <n v="10999"/>
    <x v="1"/>
    <n v="112"/>
    <s v="US"/>
    <s v="USD"/>
    <n v="1270702800"/>
    <n v="1273899600"/>
    <b v="0"/>
    <b v="0"/>
    <s v="photography/photography books"/>
    <n v="7999"/>
    <n v="71.419642857142861"/>
    <x v="7"/>
    <s v="photography books"/>
    <x v="221"/>
    <d v="2010-05-15T05:00:00"/>
  </r>
  <r>
    <n v="227"/>
    <s v="Johnson-Lee"/>
    <s v="Intuitive exuding process improvement"/>
    <x v="163"/>
    <n v="102751"/>
    <x v="1"/>
    <n v="943"/>
    <s v="US"/>
    <s v="USD"/>
    <n v="1431666000"/>
    <n v="1432184400"/>
    <b v="0"/>
    <b v="0"/>
    <s v="games/mobile games"/>
    <n v="41851"/>
    <n v="44.380699893955459"/>
    <x v="6"/>
    <s v="mobile games"/>
    <x v="222"/>
    <d v="2015-05-21T05:00:00"/>
  </r>
  <r>
    <n v="228"/>
    <s v="Pineda Group"/>
    <s v="Exclusive real-time protocol"/>
    <x v="164"/>
    <n v="165352"/>
    <x v="1"/>
    <n v="2468"/>
    <s v="US"/>
    <s v="USD"/>
    <n v="1472619600"/>
    <n v="1474779600"/>
    <b v="0"/>
    <b v="0"/>
    <s v="film &amp; video/animation"/>
    <n v="27452"/>
    <n v="11.123176661264182"/>
    <x v="4"/>
    <s v="animation"/>
    <x v="172"/>
    <d v="2016-09-25T05:00:00"/>
  </r>
  <r>
    <n v="229"/>
    <s v="Hoffman-Howard"/>
    <s v="Extended encompassing application"/>
    <x v="165"/>
    <n v="165798"/>
    <x v="1"/>
    <n v="2551"/>
    <s v="US"/>
    <s v="USD"/>
    <n v="1496293200"/>
    <n v="1500440400"/>
    <b v="0"/>
    <b v="1"/>
    <s v="games/mobile games"/>
    <n v="80198"/>
    <n v="31.437867502940023"/>
    <x v="6"/>
    <s v="mobile games"/>
    <x v="223"/>
    <d v="2017-07-19T05:00:00"/>
  </r>
  <r>
    <n v="230"/>
    <s v="Miranda, Hall and Mcgrath"/>
    <s v="Progressive value-added ability"/>
    <x v="166"/>
    <n v="10084"/>
    <x v="1"/>
    <n v="101"/>
    <s v="US"/>
    <s v="USD"/>
    <n v="1575612000"/>
    <n v="1575612000"/>
    <b v="0"/>
    <b v="0"/>
    <s v="games/video games"/>
    <n v="7684"/>
    <n v="76.079207920792072"/>
    <x v="6"/>
    <s v="video games"/>
    <x v="224"/>
    <d v="2019-12-06T06:00:00"/>
  </r>
  <r>
    <n v="231"/>
    <s v="Williams, Carter and Gonzalez"/>
    <s v="Cross-platform uniform hardware"/>
    <x v="44"/>
    <n v="5523"/>
    <x v="3"/>
    <n v="67"/>
    <s v="US"/>
    <s v="USD"/>
    <n v="1369112400"/>
    <n v="1374123600"/>
    <b v="0"/>
    <b v="0"/>
    <s v="theater/plays"/>
    <n v="-1677"/>
    <n v="-25.029850746268657"/>
    <x v="3"/>
    <s v="plays"/>
    <x v="225"/>
    <d v="2013-07-18T05:00:00"/>
  </r>
  <r>
    <n v="232"/>
    <s v="Davis-Rodriguez"/>
    <s v="Progressive secondary portal"/>
    <x v="74"/>
    <n v="5823"/>
    <x v="1"/>
    <n v="92"/>
    <s v="US"/>
    <s v="USD"/>
    <n v="1469422800"/>
    <n v="1469509200"/>
    <b v="0"/>
    <b v="0"/>
    <s v="theater/plays"/>
    <n v="2423"/>
    <n v="26.336956521739129"/>
    <x v="3"/>
    <s v="plays"/>
    <x v="226"/>
    <d v="2016-07-26T05:00:00"/>
  </r>
  <r>
    <n v="233"/>
    <s v="Reid, Rivera and Perry"/>
    <s v="Multi-lateral national adapter"/>
    <x v="167"/>
    <n v="6000"/>
    <x v="1"/>
    <n v="62"/>
    <s v="US"/>
    <s v="USD"/>
    <n v="1307854800"/>
    <n v="1309237200"/>
    <b v="0"/>
    <b v="0"/>
    <s v="film &amp; video/animation"/>
    <n v="2200"/>
    <n v="35.483870967741936"/>
    <x v="4"/>
    <s v="animation"/>
    <x v="227"/>
    <d v="2011-06-28T05:00:00"/>
  </r>
  <r>
    <n v="234"/>
    <s v="Mendoza-Parker"/>
    <s v="Enterprise-wide motivating matrices"/>
    <x v="168"/>
    <n v="8181"/>
    <x v="1"/>
    <n v="149"/>
    <s v="IT"/>
    <s v="EUR"/>
    <n v="1503378000"/>
    <n v="1503982800"/>
    <b v="0"/>
    <b v="1"/>
    <s v="games/video games"/>
    <n v="681"/>
    <n v="4.5704697986577179"/>
    <x v="6"/>
    <s v="video games"/>
    <x v="228"/>
    <d v="2017-08-29T05:00:00"/>
  </r>
  <r>
    <n v="235"/>
    <s v="Lee, Ali and Guzman"/>
    <s v="Polarized upward-trending Local Area Network"/>
    <x v="133"/>
    <n v="3589"/>
    <x v="0"/>
    <n v="92"/>
    <s v="US"/>
    <s v="USD"/>
    <n v="1486965600"/>
    <n v="1487397600"/>
    <b v="0"/>
    <b v="0"/>
    <s v="film &amp; video/animation"/>
    <n v="-5011"/>
    <n v="-54.467391304347828"/>
    <x v="4"/>
    <s v="animation"/>
    <x v="229"/>
    <d v="2017-02-18T06:00:00"/>
  </r>
  <r>
    <n v="236"/>
    <s v="Gallegos-Cobb"/>
    <s v="Object-based directional function"/>
    <x v="169"/>
    <n v="4323"/>
    <x v="0"/>
    <n v="57"/>
    <s v="AU"/>
    <s v="AUD"/>
    <n v="1561438800"/>
    <n v="1562043600"/>
    <b v="0"/>
    <b v="1"/>
    <s v="music/rock"/>
    <n v="-35177"/>
    <n v="-617.14035087719299"/>
    <x v="1"/>
    <s v="rock"/>
    <x v="230"/>
    <d v="2019-07-02T05:00:00"/>
  </r>
  <r>
    <n v="237"/>
    <s v="Ellison PLC"/>
    <s v="Re-contextualized tangible open architecture"/>
    <x v="29"/>
    <n v="14822"/>
    <x v="1"/>
    <n v="329"/>
    <s v="US"/>
    <s v="USD"/>
    <n v="1398402000"/>
    <n v="1398574800"/>
    <b v="0"/>
    <b v="0"/>
    <s v="film &amp; video/animation"/>
    <n v="5522"/>
    <n v="16.784194528875378"/>
    <x v="4"/>
    <s v="animation"/>
    <x v="231"/>
    <d v="2014-04-27T05:00:00"/>
  </r>
  <r>
    <n v="238"/>
    <s v="Bolton, Sanchez and Carrillo"/>
    <s v="Distributed systemic adapter"/>
    <x v="166"/>
    <n v="10138"/>
    <x v="1"/>
    <n v="97"/>
    <s v="DK"/>
    <s v="DKK"/>
    <n v="1513231200"/>
    <n v="1515391200"/>
    <b v="0"/>
    <b v="1"/>
    <s v="theater/plays"/>
    <n v="7738"/>
    <n v="79.773195876288653"/>
    <x v="3"/>
    <s v="plays"/>
    <x v="232"/>
    <d v="2018-01-08T06:00:00"/>
  </r>
  <r>
    <n v="239"/>
    <s v="Mason-Sanders"/>
    <s v="Networked web-enabled instruction set"/>
    <x v="170"/>
    <n v="3127"/>
    <x v="0"/>
    <n v="41"/>
    <s v="US"/>
    <s v="USD"/>
    <n v="1440824400"/>
    <n v="1441170000"/>
    <b v="0"/>
    <b v="0"/>
    <s v="technology/wearables"/>
    <n v="-73"/>
    <n v="-1.7804878048780488"/>
    <x v="2"/>
    <s v="wearables"/>
    <x v="233"/>
    <d v="2015-09-02T05:00:00"/>
  </r>
  <r>
    <n v="240"/>
    <s v="Pitts-Reed"/>
    <s v="Vision-oriented dynamic service-desk"/>
    <x v="171"/>
    <n v="123124"/>
    <x v="1"/>
    <n v="1784"/>
    <s v="US"/>
    <s v="USD"/>
    <n v="1281070800"/>
    <n v="1281157200"/>
    <b v="0"/>
    <b v="0"/>
    <s v="theater/plays"/>
    <n v="93724"/>
    <n v="52.535874439461885"/>
    <x v="3"/>
    <s v="plays"/>
    <x v="194"/>
    <d v="2010-08-07T05:00:00"/>
  </r>
  <r>
    <n v="241"/>
    <s v="Gonzalez-Martinez"/>
    <s v="Vision-oriented actuating open system"/>
    <x v="172"/>
    <n v="171729"/>
    <x v="1"/>
    <n v="1684"/>
    <s v="AU"/>
    <s v="AUD"/>
    <n v="1397365200"/>
    <n v="1398229200"/>
    <b v="0"/>
    <b v="1"/>
    <s v="publishing/nonfiction"/>
    <n v="3229"/>
    <n v="1.917458432304038"/>
    <x v="5"/>
    <s v="nonfiction"/>
    <x v="234"/>
    <d v="2014-04-23T05:00:00"/>
  </r>
  <r>
    <n v="242"/>
    <s v="Hill, Martin and Garcia"/>
    <s v="Sharable scalable core"/>
    <x v="141"/>
    <n v="10729"/>
    <x v="1"/>
    <n v="250"/>
    <s v="US"/>
    <s v="USD"/>
    <n v="1494392400"/>
    <n v="1495256400"/>
    <b v="0"/>
    <b v="1"/>
    <s v="music/rock"/>
    <n v="2329"/>
    <n v="9.3160000000000007"/>
    <x v="1"/>
    <s v="rock"/>
    <x v="235"/>
    <d v="2017-05-20T05:00:00"/>
  </r>
  <r>
    <n v="243"/>
    <s v="Garcia PLC"/>
    <s v="Customer-focused attitude-oriented function"/>
    <x v="173"/>
    <n v="10240"/>
    <x v="1"/>
    <n v="238"/>
    <s v="US"/>
    <s v="USD"/>
    <n v="1520143200"/>
    <n v="1520402400"/>
    <b v="0"/>
    <b v="0"/>
    <s v="theater/plays"/>
    <n v="7940"/>
    <n v="33.361344537815128"/>
    <x v="3"/>
    <s v="plays"/>
    <x v="236"/>
    <d v="2018-03-07T06:00:00"/>
  </r>
  <r>
    <n v="244"/>
    <s v="Herring-Bailey"/>
    <s v="Reverse-engineered system-worthy extranet"/>
    <x v="31"/>
    <n v="3988"/>
    <x v="1"/>
    <n v="53"/>
    <s v="US"/>
    <s v="USD"/>
    <n v="1405314000"/>
    <n v="1409806800"/>
    <b v="0"/>
    <b v="0"/>
    <s v="theater/plays"/>
    <n v="3288"/>
    <n v="62.037735849056602"/>
    <x v="3"/>
    <s v="plays"/>
    <x v="237"/>
    <d v="2014-09-04T05:00:00"/>
  </r>
  <r>
    <n v="245"/>
    <s v="Russell-Gardner"/>
    <s v="Re-engineered systematic monitoring"/>
    <x v="49"/>
    <n v="14771"/>
    <x v="1"/>
    <n v="214"/>
    <s v="US"/>
    <s v="USD"/>
    <n v="1396846800"/>
    <n v="1396933200"/>
    <b v="0"/>
    <b v="0"/>
    <s v="theater/plays"/>
    <n v="11871"/>
    <n v="55.471962616822431"/>
    <x v="3"/>
    <s v="plays"/>
    <x v="238"/>
    <d v="2014-04-08T05:00:00"/>
  </r>
  <r>
    <n v="246"/>
    <s v="Walters-Carter"/>
    <s v="Seamless value-added standardization"/>
    <x v="6"/>
    <n v="14649"/>
    <x v="1"/>
    <n v="222"/>
    <s v="US"/>
    <s v="USD"/>
    <n v="1375678800"/>
    <n v="1376024400"/>
    <b v="0"/>
    <b v="0"/>
    <s v="technology/web"/>
    <n v="10149"/>
    <n v="45.716216216216218"/>
    <x v="2"/>
    <s v="web"/>
    <x v="239"/>
    <d v="2013-08-09T05:00:00"/>
  </r>
  <r>
    <n v="247"/>
    <s v="Johnson, Patterson and Montoya"/>
    <s v="Triple-buffered fresh-thinking frame"/>
    <x v="174"/>
    <n v="184658"/>
    <x v="1"/>
    <n v="1884"/>
    <s v="US"/>
    <s v="USD"/>
    <n v="1482386400"/>
    <n v="1483682400"/>
    <b v="0"/>
    <b v="1"/>
    <s v="publishing/fiction"/>
    <n v="164858"/>
    <n v="87.504246284501065"/>
    <x v="5"/>
    <s v="fiction"/>
    <x v="240"/>
    <d v="2017-01-06T06:00:00"/>
  </r>
  <r>
    <n v="248"/>
    <s v="Roberts and Sons"/>
    <s v="Streamlined holistic knowledgebase"/>
    <x v="8"/>
    <n v="13103"/>
    <x v="1"/>
    <n v="218"/>
    <s v="AU"/>
    <s v="AUD"/>
    <n v="1420005600"/>
    <n v="1420437600"/>
    <b v="0"/>
    <b v="0"/>
    <s v="games/mobile games"/>
    <n v="6903"/>
    <n v="31.665137614678898"/>
    <x v="6"/>
    <s v="mobile games"/>
    <x v="241"/>
    <d v="2015-01-05T06:00:00"/>
  </r>
  <r>
    <n v="249"/>
    <s v="Avila-Nelson"/>
    <s v="Up-sized intermediate website"/>
    <x v="175"/>
    <n v="168095"/>
    <x v="1"/>
    <n v="6465"/>
    <s v="US"/>
    <s v="USD"/>
    <n v="1420178400"/>
    <n v="1420783200"/>
    <b v="0"/>
    <b v="0"/>
    <s v="publishing/translations"/>
    <n v="106595"/>
    <n v="16.488012374323279"/>
    <x v="5"/>
    <s v="translations"/>
    <x v="242"/>
    <d v="2015-01-09T06:00:00"/>
  </r>
  <r>
    <n v="250"/>
    <s v="Robbins and Sons"/>
    <s v="Future-proofed directional synergy"/>
    <x v="0"/>
    <n v="3"/>
    <x v="0"/>
    <n v="1"/>
    <s v="US"/>
    <s v="USD"/>
    <n v="1264399200"/>
    <n v="1267423200"/>
    <b v="0"/>
    <b v="0"/>
    <s v="music/rock"/>
    <n v="-97"/>
    <n v="-97"/>
    <x v="1"/>
    <s v="rock"/>
    <x v="67"/>
    <d v="2010-03-01T06:00:00"/>
  </r>
  <r>
    <n v="251"/>
    <s v="Singleton Ltd"/>
    <s v="Enhanced user-facing function"/>
    <x v="143"/>
    <n v="3840"/>
    <x v="0"/>
    <n v="101"/>
    <s v="US"/>
    <s v="USD"/>
    <n v="1355032800"/>
    <n v="1355205600"/>
    <b v="0"/>
    <b v="0"/>
    <s v="theater/plays"/>
    <n v="-3260"/>
    <n v="-32.277227722772274"/>
    <x v="3"/>
    <s v="plays"/>
    <x v="243"/>
    <d v="2012-12-11T06:00:00"/>
  </r>
  <r>
    <n v="252"/>
    <s v="Perez PLC"/>
    <s v="Operative bandwidth-monitored interface"/>
    <x v="67"/>
    <n v="6263"/>
    <x v="1"/>
    <n v="59"/>
    <s v="US"/>
    <s v="USD"/>
    <n v="1382677200"/>
    <n v="1383109200"/>
    <b v="0"/>
    <b v="0"/>
    <s v="theater/plays"/>
    <n v="5263"/>
    <n v="89.20338983050847"/>
    <x v="3"/>
    <s v="plays"/>
    <x v="244"/>
    <d v="2013-10-30T05:00:00"/>
  </r>
  <r>
    <n v="253"/>
    <s v="Rogers, Jacobs and Jackson"/>
    <s v="Upgradable multi-state instruction set"/>
    <x v="158"/>
    <n v="108161"/>
    <x v="0"/>
    <n v="1335"/>
    <s v="CA"/>
    <s v="CAD"/>
    <n v="1302238800"/>
    <n v="1303275600"/>
    <b v="0"/>
    <b v="0"/>
    <s v="film &amp; video/drama"/>
    <n v="-13339"/>
    <n v="-9.9917602996254686"/>
    <x v="4"/>
    <s v="drama"/>
    <x v="245"/>
    <d v="2011-04-20T05:00:00"/>
  </r>
  <r>
    <n v="254"/>
    <s v="Barry Group"/>
    <s v="De-engineered static Local Area Network"/>
    <x v="176"/>
    <n v="8505"/>
    <x v="1"/>
    <n v="88"/>
    <s v="US"/>
    <s v="USD"/>
    <n v="1487656800"/>
    <n v="1487829600"/>
    <b v="0"/>
    <b v="0"/>
    <s v="publishing/nonfiction"/>
    <n v="3905"/>
    <n v="44.375"/>
    <x v="5"/>
    <s v="nonfiction"/>
    <x v="246"/>
    <d v="2017-02-23T06:00:00"/>
  </r>
  <r>
    <n v="255"/>
    <s v="Rosales, Branch and Harmon"/>
    <s v="Upgradable grid-enabled superstructure"/>
    <x v="177"/>
    <n v="96735"/>
    <x v="1"/>
    <n v="1697"/>
    <s v="US"/>
    <s v="USD"/>
    <n v="1297836000"/>
    <n v="1298268000"/>
    <b v="0"/>
    <b v="1"/>
    <s v="music/rock"/>
    <n v="16235"/>
    <n v="9.5668827342368878"/>
    <x v="1"/>
    <s v="rock"/>
    <x v="247"/>
    <d v="2011-02-21T06:00:00"/>
  </r>
  <r>
    <n v="256"/>
    <s v="Smith-Reid"/>
    <s v="Optimized actuating toolset"/>
    <x v="178"/>
    <n v="959"/>
    <x v="0"/>
    <n v="15"/>
    <s v="GB"/>
    <s v="GBP"/>
    <n v="1453615200"/>
    <n v="1456812000"/>
    <b v="0"/>
    <b v="0"/>
    <s v="music/rock"/>
    <n v="-3141"/>
    <n v="-209.4"/>
    <x v="1"/>
    <s v="rock"/>
    <x v="248"/>
    <d v="2016-03-01T06:00:00"/>
  </r>
  <r>
    <n v="257"/>
    <s v="Williams Inc"/>
    <s v="Decentralized exuding strategy"/>
    <x v="57"/>
    <n v="8322"/>
    <x v="1"/>
    <n v="92"/>
    <s v="US"/>
    <s v="USD"/>
    <n v="1362463200"/>
    <n v="1363669200"/>
    <b v="0"/>
    <b v="0"/>
    <s v="theater/plays"/>
    <n v="2622"/>
    <n v="28.5"/>
    <x v="3"/>
    <s v="plays"/>
    <x v="249"/>
    <d v="2013-03-19T05:00:00"/>
  </r>
  <r>
    <n v="258"/>
    <s v="Duncan, Mcdonald and Miller"/>
    <s v="Assimilated coherent hardware"/>
    <x v="92"/>
    <n v="13424"/>
    <x v="1"/>
    <n v="186"/>
    <s v="US"/>
    <s v="USD"/>
    <n v="1481176800"/>
    <n v="1482904800"/>
    <b v="0"/>
    <b v="1"/>
    <s v="theater/plays"/>
    <n v="8424"/>
    <n v="45.29032258064516"/>
    <x v="3"/>
    <s v="plays"/>
    <x v="250"/>
    <d v="2016-12-28T06:00:00"/>
  </r>
  <r>
    <n v="259"/>
    <s v="Watkins Ltd"/>
    <s v="Multi-channeled responsive implementation"/>
    <x v="37"/>
    <n v="10755"/>
    <x v="1"/>
    <n v="138"/>
    <s v="US"/>
    <s v="USD"/>
    <n v="1354946400"/>
    <n v="1356588000"/>
    <b v="1"/>
    <b v="0"/>
    <s v="photography/photography books"/>
    <n v="8955"/>
    <n v="64.891304347826093"/>
    <x v="7"/>
    <s v="photography books"/>
    <x v="251"/>
    <d v="2012-12-27T06:00:00"/>
  </r>
  <r>
    <n v="260"/>
    <s v="Allen-Jones"/>
    <s v="Centralized modular initiative"/>
    <x v="9"/>
    <n v="9935"/>
    <x v="1"/>
    <n v="261"/>
    <s v="US"/>
    <s v="USD"/>
    <n v="1348808400"/>
    <n v="1349845200"/>
    <b v="0"/>
    <b v="0"/>
    <s v="music/rock"/>
    <n v="3635"/>
    <n v="13.927203065134099"/>
    <x v="1"/>
    <s v="rock"/>
    <x v="136"/>
    <d v="2012-10-10T05:00:00"/>
  </r>
  <r>
    <n v="261"/>
    <s v="Mason-Smith"/>
    <s v="Reverse-engineered cohesive migration"/>
    <x v="179"/>
    <n v="26303"/>
    <x v="0"/>
    <n v="454"/>
    <s v="US"/>
    <s v="USD"/>
    <n v="1282712400"/>
    <n v="1283058000"/>
    <b v="0"/>
    <b v="1"/>
    <s v="music/rock"/>
    <n v="-57997"/>
    <n v="-127.74669603524229"/>
    <x v="1"/>
    <s v="rock"/>
    <x v="252"/>
    <d v="2010-08-29T05:00:00"/>
  </r>
  <r>
    <n v="262"/>
    <s v="Lloyd, Kennedy and Davis"/>
    <s v="Compatible multimedia hub"/>
    <x v="12"/>
    <n v="5328"/>
    <x v="1"/>
    <n v="107"/>
    <s v="US"/>
    <s v="USD"/>
    <n v="1301979600"/>
    <n v="1304226000"/>
    <b v="0"/>
    <b v="1"/>
    <s v="music/indie rock"/>
    <n v="3628"/>
    <n v="33.90654205607477"/>
    <x v="1"/>
    <s v="indie rock"/>
    <x v="253"/>
    <d v="2011-05-01T05:00:00"/>
  </r>
  <r>
    <n v="263"/>
    <s v="Walker Ltd"/>
    <s v="Organic eco-centric success"/>
    <x v="49"/>
    <n v="10756"/>
    <x v="1"/>
    <n v="199"/>
    <s v="US"/>
    <s v="USD"/>
    <n v="1263016800"/>
    <n v="1263016800"/>
    <b v="0"/>
    <b v="0"/>
    <s v="photography/photography books"/>
    <n v="7856"/>
    <n v="39.477386934673369"/>
    <x v="7"/>
    <s v="photography books"/>
    <x v="254"/>
    <d v="2010-01-09T06:00:00"/>
  </r>
  <r>
    <n v="264"/>
    <s v="Gordon PLC"/>
    <s v="Virtual reciprocal policy"/>
    <x v="180"/>
    <n v="165375"/>
    <x v="1"/>
    <n v="5512"/>
    <s v="US"/>
    <s v="USD"/>
    <n v="1360648800"/>
    <n v="1362031200"/>
    <b v="0"/>
    <b v="0"/>
    <s v="theater/plays"/>
    <n v="119775"/>
    <n v="21.729862119013063"/>
    <x v="3"/>
    <s v="plays"/>
    <x v="255"/>
    <d v="2013-02-28T06:00:00"/>
  </r>
  <r>
    <n v="265"/>
    <s v="Lee and Sons"/>
    <s v="Persevering interactive emulation"/>
    <x v="70"/>
    <n v="6031"/>
    <x v="1"/>
    <n v="86"/>
    <s v="US"/>
    <s v="USD"/>
    <n v="1451800800"/>
    <n v="1455602400"/>
    <b v="0"/>
    <b v="0"/>
    <s v="theater/plays"/>
    <n v="1131"/>
    <n v="13.151162790697674"/>
    <x v="3"/>
    <s v="plays"/>
    <x v="256"/>
    <d v="2016-02-16T06:00:00"/>
  </r>
  <r>
    <n v="266"/>
    <s v="Cole LLC"/>
    <s v="Proactive responsive emulation"/>
    <x v="181"/>
    <n v="85902"/>
    <x v="0"/>
    <n v="3182"/>
    <s v="IT"/>
    <s v="EUR"/>
    <n v="1415340000"/>
    <n v="1418191200"/>
    <b v="0"/>
    <b v="1"/>
    <s v="music/jazz"/>
    <n v="-25998"/>
    <n v="-8.1703331238214965"/>
    <x v="1"/>
    <s v="jazz"/>
    <x v="257"/>
    <d v="2014-12-10T06:00:00"/>
  </r>
  <r>
    <n v="267"/>
    <s v="Acosta PLC"/>
    <s v="Extended eco-centric function"/>
    <x v="182"/>
    <n v="143910"/>
    <x v="1"/>
    <n v="2768"/>
    <s v="AU"/>
    <s v="AUD"/>
    <n v="1351054800"/>
    <n v="1352440800"/>
    <b v="0"/>
    <b v="0"/>
    <s v="theater/plays"/>
    <n v="82310"/>
    <n v="29.736271676300579"/>
    <x v="3"/>
    <s v="plays"/>
    <x v="258"/>
    <d v="2012-11-09T06:00:00"/>
  </r>
  <r>
    <n v="268"/>
    <s v="Brown-Mckee"/>
    <s v="Networked optimal productivity"/>
    <x v="42"/>
    <n v="2708"/>
    <x v="1"/>
    <n v="48"/>
    <s v="US"/>
    <s v="USD"/>
    <n v="1349326800"/>
    <n v="1353304800"/>
    <b v="0"/>
    <b v="0"/>
    <s v="film &amp; video/documentary"/>
    <n v="1208"/>
    <n v="25.166666666666668"/>
    <x v="4"/>
    <s v="documentary"/>
    <x v="259"/>
    <d v="2012-11-19T06:00:00"/>
  </r>
  <r>
    <n v="269"/>
    <s v="Miles and Sons"/>
    <s v="Persistent attitude-oriented approach"/>
    <x v="26"/>
    <n v="8842"/>
    <x v="1"/>
    <n v="87"/>
    <s v="US"/>
    <s v="USD"/>
    <n v="1548914400"/>
    <n v="1550728800"/>
    <b v="0"/>
    <b v="0"/>
    <s v="film &amp; video/television"/>
    <n v="5342"/>
    <n v="61.402298850574709"/>
    <x v="4"/>
    <s v="television"/>
    <x v="260"/>
    <d v="2019-02-21T06:00:00"/>
  </r>
  <r>
    <n v="270"/>
    <s v="Sawyer, Horton and Williams"/>
    <s v="Triple-buffered 4thgeneration toolset"/>
    <x v="183"/>
    <n v="47260"/>
    <x v="3"/>
    <n v="1890"/>
    <s v="US"/>
    <s v="USD"/>
    <n v="1291269600"/>
    <n v="1291442400"/>
    <b v="0"/>
    <b v="0"/>
    <s v="games/video games"/>
    <n v="-126640"/>
    <n v="-67.005291005290999"/>
    <x v="6"/>
    <s v="video games"/>
    <x v="261"/>
    <d v="2010-12-04T06:00:00"/>
  </r>
  <r>
    <n v="271"/>
    <s v="Foley-Cox"/>
    <s v="Progressive zero administration leverage"/>
    <x v="184"/>
    <n v="1953"/>
    <x v="2"/>
    <n v="61"/>
    <s v="US"/>
    <s v="USD"/>
    <n v="1449468000"/>
    <n v="1452146400"/>
    <b v="0"/>
    <b v="0"/>
    <s v="photography/photography books"/>
    <n v="-151747"/>
    <n v="-2487.655737704918"/>
    <x v="7"/>
    <s v="photography books"/>
    <x v="262"/>
    <d v="2016-01-07T06:00:00"/>
  </r>
  <r>
    <n v="272"/>
    <s v="Horton, Morrison and Clark"/>
    <s v="Networked radical neural-net"/>
    <x v="185"/>
    <n v="155349"/>
    <x v="1"/>
    <n v="1894"/>
    <s v="US"/>
    <s v="USD"/>
    <n v="1562734800"/>
    <n v="1564894800"/>
    <b v="0"/>
    <b v="1"/>
    <s v="theater/plays"/>
    <n v="104249"/>
    <n v="55.041710665258712"/>
    <x v="3"/>
    <s v="plays"/>
    <x v="263"/>
    <d v="2019-08-04T05:00:00"/>
  </r>
  <r>
    <n v="273"/>
    <s v="Thomas and Sons"/>
    <s v="Re-engineered heuristic forecast"/>
    <x v="75"/>
    <n v="10704"/>
    <x v="1"/>
    <n v="282"/>
    <s v="CA"/>
    <s v="CAD"/>
    <n v="1505624400"/>
    <n v="1505883600"/>
    <b v="0"/>
    <b v="0"/>
    <s v="theater/plays"/>
    <n v="2904"/>
    <n v="10.297872340425531"/>
    <x v="3"/>
    <s v="plays"/>
    <x v="264"/>
    <d v="2017-09-20T05:00:00"/>
  </r>
  <r>
    <n v="274"/>
    <s v="Morgan-Jenkins"/>
    <s v="Fully-configurable background algorithm"/>
    <x v="166"/>
    <n v="773"/>
    <x v="0"/>
    <n v="15"/>
    <s v="US"/>
    <s v="USD"/>
    <n v="1509948000"/>
    <n v="1510380000"/>
    <b v="0"/>
    <b v="0"/>
    <s v="theater/plays"/>
    <n v="-1627"/>
    <n v="-108.46666666666667"/>
    <x v="3"/>
    <s v="plays"/>
    <x v="265"/>
    <d v="2017-11-11T06:00:00"/>
  </r>
  <r>
    <n v="275"/>
    <s v="Ward, Sanchez and Kemp"/>
    <s v="Stand-alone discrete Graphical User Interface"/>
    <x v="61"/>
    <n v="9419"/>
    <x v="1"/>
    <n v="116"/>
    <s v="US"/>
    <s v="USD"/>
    <n v="1554526800"/>
    <n v="1555218000"/>
    <b v="0"/>
    <b v="0"/>
    <s v="publishing/translations"/>
    <n v="5519"/>
    <n v="47.577586206896555"/>
    <x v="5"/>
    <s v="translations"/>
    <x v="266"/>
    <d v="2019-04-14T05:00:00"/>
  </r>
  <r>
    <n v="276"/>
    <s v="Fields Ltd"/>
    <s v="Front-line foreground project"/>
    <x v="20"/>
    <n v="5324"/>
    <x v="0"/>
    <n v="133"/>
    <s v="US"/>
    <s v="USD"/>
    <n v="1334811600"/>
    <n v="1335243600"/>
    <b v="0"/>
    <b v="1"/>
    <s v="games/video games"/>
    <n v="-176"/>
    <n v="-1.3233082706766917"/>
    <x v="6"/>
    <s v="video games"/>
    <x v="267"/>
    <d v="2012-04-24T05:00:00"/>
  </r>
  <r>
    <n v="277"/>
    <s v="Ramos-Mitchell"/>
    <s v="Persevering system-worthy info-mediaries"/>
    <x v="31"/>
    <n v="7465"/>
    <x v="1"/>
    <n v="83"/>
    <s v="US"/>
    <s v="USD"/>
    <n v="1279515600"/>
    <n v="1279688400"/>
    <b v="0"/>
    <b v="0"/>
    <s v="theater/plays"/>
    <n v="6765"/>
    <n v="81.506024096385545"/>
    <x v="3"/>
    <s v="plays"/>
    <x v="268"/>
    <d v="2010-07-21T05:00:00"/>
  </r>
  <r>
    <n v="278"/>
    <s v="Higgins, Davis and Salazar"/>
    <s v="Distributed multi-tasking strategy"/>
    <x v="50"/>
    <n v="8799"/>
    <x v="1"/>
    <n v="91"/>
    <s v="US"/>
    <s v="USD"/>
    <n v="1353909600"/>
    <n v="1356069600"/>
    <b v="0"/>
    <b v="0"/>
    <s v="technology/web"/>
    <n v="6099"/>
    <n v="67.021978021978029"/>
    <x v="2"/>
    <s v="web"/>
    <x v="269"/>
    <d v="2012-12-21T06:00:00"/>
  </r>
  <r>
    <n v="279"/>
    <s v="Smith-Jenkins"/>
    <s v="Vision-oriented methodical application"/>
    <x v="48"/>
    <n v="13656"/>
    <x v="1"/>
    <n v="546"/>
    <s v="US"/>
    <s v="USD"/>
    <n v="1535950800"/>
    <n v="1536210000"/>
    <b v="0"/>
    <b v="0"/>
    <s v="theater/plays"/>
    <n v="5656"/>
    <n v="10.358974358974359"/>
    <x v="3"/>
    <s v="plays"/>
    <x v="270"/>
    <d v="2018-09-06T05:00:00"/>
  </r>
  <r>
    <n v="280"/>
    <s v="Braun PLC"/>
    <s v="Function-based high-level infrastructure"/>
    <x v="186"/>
    <n v="14536"/>
    <x v="1"/>
    <n v="393"/>
    <s v="US"/>
    <s v="USD"/>
    <n v="1511244000"/>
    <n v="1511762400"/>
    <b v="0"/>
    <b v="0"/>
    <s v="film &amp; video/animation"/>
    <n v="12036"/>
    <n v="30.625954198473284"/>
    <x v="4"/>
    <s v="animation"/>
    <x v="271"/>
    <d v="2017-11-27T06:00:00"/>
  </r>
  <r>
    <n v="281"/>
    <s v="Drake PLC"/>
    <s v="Profound object-oriented paradigm"/>
    <x v="187"/>
    <n v="150552"/>
    <x v="0"/>
    <n v="2062"/>
    <s v="US"/>
    <s v="USD"/>
    <n v="1331445600"/>
    <n v="1333256400"/>
    <b v="0"/>
    <b v="1"/>
    <s v="theater/plays"/>
    <n v="-13948"/>
    <n v="-6.7643064985451016"/>
    <x v="3"/>
    <s v="plays"/>
    <x v="272"/>
    <d v="2012-04-01T05:00:00"/>
  </r>
  <r>
    <n v="282"/>
    <s v="Ross, Kelly and Brown"/>
    <s v="Virtual contextually-based circuit"/>
    <x v="141"/>
    <n v="9076"/>
    <x v="1"/>
    <n v="133"/>
    <s v="US"/>
    <s v="USD"/>
    <n v="1480226400"/>
    <n v="1480744800"/>
    <b v="0"/>
    <b v="1"/>
    <s v="film &amp; video/television"/>
    <n v="676"/>
    <n v="5.0827067669172932"/>
    <x v="4"/>
    <s v="television"/>
    <x v="73"/>
    <d v="2016-12-03T06:00:00"/>
  </r>
  <r>
    <n v="283"/>
    <s v="Lucas-Mullins"/>
    <s v="Business-focused dynamic instruction set"/>
    <x v="32"/>
    <n v="1517"/>
    <x v="0"/>
    <n v="29"/>
    <s v="DK"/>
    <s v="DKK"/>
    <n v="1464584400"/>
    <n v="1465016400"/>
    <b v="0"/>
    <b v="0"/>
    <s v="music/rock"/>
    <n v="-6583"/>
    <n v="-227"/>
    <x v="1"/>
    <s v="rock"/>
    <x v="273"/>
    <d v="2016-06-04T05:00:00"/>
  </r>
  <r>
    <n v="284"/>
    <s v="Tran LLC"/>
    <s v="Ameliorated fresh-thinking protocol"/>
    <x v="122"/>
    <n v="8153"/>
    <x v="0"/>
    <n v="132"/>
    <s v="US"/>
    <s v="USD"/>
    <n v="1335848400"/>
    <n v="1336280400"/>
    <b v="0"/>
    <b v="0"/>
    <s v="technology/web"/>
    <n v="-1647"/>
    <n v="-12.477272727272727"/>
    <x v="2"/>
    <s v="web"/>
    <x v="274"/>
    <d v="2012-05-06T05:00:00"/>
  </r>
  <r>
    <n v="285"/>
    <s v="Dawson, Brady and Gilbert"/>
    <s v="Front-line optimizing emulation"/>
    <x v="79"/>
    <n v="6357"/>
    <x v="1"/>
    <n v="254"/>
    <s v="US"/>
    <s v="USD"/>
    <n v="1473483600"/>
    <n v="1476766800"/>
    <b v="0"/>
    <b v="0"/>
    <s v="theater/plays"/>
    <n v="5457"/>
    <n v="21.484251968503937"/>
    <x v="3"/>
    <s v="plays"/>
    <x v="275"/>
    <d v="2016-10-18T05:00:00"/>
  </r>
  <r>
    <n v="286"/>
    <s v="Obrien-Aguirre"/>
    <s v="Devolved uniform complexity"/>
    <x v="188"/>
    <n v="19557"/>
    <x v="3"/>
    <n v="184"/>
    <s v="US"/>
    <s v="USD"/>
    <n v="1479880800"/>
    <n v="1480485600"/>
    <b v="0"/>
    <b v="0"/>
    <s v="theater/plays"/>
    <n v="-92543"/>
    <n v="-502.95108695652175"/>
    <x v="3"/>
    <s v="plays"/>
    <x v="276"/>
    <d v="2016-11-30T06:00:00"/>
  </r>
  <r>
    <n v="287"/>
    <s v="Ferguson PLC"/>
    <s v="Public-key intangible superstructure"/>
    <x v="9"/>
    <n v="13213"/>
    <x v="1"/>
    <n v="176"/>
    <s v="US"/>
    <s v="USD"/>
    <n v="1430197200"/>
    <n v="1430197200"/>
    <b v="0"/>
    <b v="0"/>
    <s v="music/electric music"/>
    <n v="6913"/>
    <n v="39.278409090909093"/>
    <x v="1"/>
    <s v="electric music"/>
    <x v="277"/>
    <d v="2015-04-28T05:00:00"/>
  </r>
  <r>
    <n v="288"/>
    <s v="Garcia Ltd"/>
    <s v="Secured global success"/>
    <x v="36"/>
    <n v="5476"/>
    <x v="0"/>
    <n v="137"/>
    <s v="DK"/>
    <s v="DKK"/>
    <n v="1331701200"/>
    <n v="1331787600"/>
    <b v="0"/>
    <b v="1"/>
    <s v="music/metal"/>
    <n v="-124"/>
    <n v="-0.9051094890510949"/>
    <x v="1"/>
    <s v="metal"/>
    <x v="278"/>
    <d v="2012-03-15T05:00:00"/>
  </r>
  <r>
    <n v="289"/>
    <s v="Smith, Love and Smith"/>
    <s v="Grass-roots mission-critical capability"/>
    <x v="126"/>
    <n v="13474"/>
    <x v="1"/>
    <n v="337"/>
    <s v="CA"/>
    <s v="CAD"/>
    <n v="1438578000"/>
    <n v="1438837200"/>
    <b v="0"/>
    <b v="0"/>
    <s v="theater/plays"/>
    <n v="12674"/>
    <n v="37.608308605341243"/>
    <x v="3"/>
    <s v="plays"/>
    <x v="279"/>
    <d v="2015-08-06T05:00:00"/>
  </r>
  <r>
    <n v="290"/>
    <s v="Wilson, Hall and Osborne"/>
    <s v="Advanced global data-warehouse"/>
    <x v="189"/>
    <n v="91722"/>
    <x v="0"/>
    <n v="908"/>
    <s v="US"/>
    <s v="USD"/>
    <n v="1368162000"/>
    <n v="1370926800"/>
    <b v="0"/>
    <b v="1"/>
    <s v="film &amp; video/documentary"/>
    <n v="-76878"/>
    <n v="-84.667400881057276"/>
    <x v="4"/>
    <s v="documentary"/>
    <x v="280"/>
    <d v="2013-06-11T05:00:00"/>
  </r>
  <r>
    <n v="291"/>
    <s v="Bell, Grimes and Kerr"/>
    <s v="Self-enabling uniform complexity"/>
    <x v="37"/>
    <n v="8219"/>
    <x v="1"/>
    <n v="107"/>
    <s v="US"/>
    <s v="USD"/>
    <n v="1318654800"/>
    <n v="1319000400"/>
    <b v="1"/>
    <b v="0"/>
    <s v="technology/web"/>
    <n v="6419"/>
    <n v="59.990654205607477"/>
    <x v="2"/>
    <s v="web"/>
    <x v="281"/>
    <d v="2011-10-19T05:00:00"/>
  </r>
  <r>
    <n v="292"/>
    <s v="Ho-Harris"/>
    <s v="Versatile cohesive encoding"/>
    <x v="190"/>
    <n v="717"/>
    <x v="0"/>
    <n v="10"/>
    <s v="US"/>
    <s v="USD"/>
    <n v="1331874000"/>
    <n v="1333429200"/>
    <b v="0"/>
    <b v="0"/>
    <s v="food/food trucks"/>
    <n v="-6583"/>
    <n v="-658.3"/>
    <x v="0"/>
    <s v="food trucks"/>
    <x v="282"/>
    <d v="2012-04-03T05:00:00"/>
  </r>
  <r>
    <n v="293"/>
    <s v="Ross Group"/>
    <s v="Organized executive solution"/>
    <x v="191"/>
    <n v="1065"/>
    <x v="3"/>
    <n v="32"/>
    <s v="IT"/>
    <s v="EUR"/>
    <n v="1286254800"/>
    <n v="1287032400"/>
    <b v="0"/>
    <b v="0"/>
    <s v="theater/plays"/>
    <n v="-5435"/>
    <n v="-169.84375"/>
    <x v="3"/>
    <s v="plays"/>
    <x v="283"/>
    <d v="2010-10-14T05:00:00"/>
  </r>
  <r>
    <n v="294"/>
    <s v="Turner-Davis"/>
    <s v="Automated local emulation"/>
    <x v="60"/>
    <n v="8038"/>
    <x v="1"/>
    <n v="183"/>
    <s v="US"/>
    <s v="USD"/>
    <n v="1540530000"/>
    <n v="1541570400"/>
    <b v="0"/>
    <b v="0"/>
    <s v="theater/plays"/>
    <n v="7438"/>
    <n v="40.644808743169399"/>
    <x v="3"/>
    <s v="plays"/>
    <x v="284"/>
    <d v="2018-11-07T06:00:00"/>
  </r>
  <r>
    <n v="295"/>
    <s v="Smith, Jackson and Herrera"/>
    <s v="Enterprise-wide intermediate middleware"/>
    <x v="192"/>
    <n v="68769"/>
    <x v="0"/>
    <n v="1910"/>
    <s v="CH"/>
    <s v="CHF"/>
    <n v="1381813200"/>
    <n v="1383976800"/>
    <b v="0"/>
    <b v="0"/>
    <s v="theater/plays"/>
    <n v="-124131"/>
    <n v="-64.990052356020939"/>
    <x v="3"/>
    <s v="plays"/>
    <x v="285"/>
    <d v="2013-11-09T06:00:00"/>
  </r>
  <r>
    <n v="296"/>
    <s v="Smith-Hess"/>
    <s v="Grass-roots real-time Local Area Network"/>
    <x v="55"/>
    <n v="3352"/>
    <x v="0"/>
    <n v="38"/>
    <s v="AU"/>
    <s v="AUD"/>
    <n v="1548655200"/>
    <n v="1550556000"/>
    <b v="0"/>
    <b v="0"/>
    <s v="theater/plays"/>
    <n v="-2748"/>
    <n v="-72.315789473684205"/>
    <x v="3"/>
    <s v="plays"/>
    <x v="286"/>
    <d v="2019-02-19T06:00:00"/>
  </r>
  <r>
    <n v="297"/>
    <s v="Brown, Herring and Bass"/>
    <s v="Organized client-driven capacity"/>
    <x v="44"/>
    <n v="6785"/>
    <x v="0"/>
    <n v="104"/>
    <s v="AU"/>
    <s v="AUD"/>
    <n v="1389679200"/>
    <n v="1390456800"/>
    <b v="0"/>
    <b v="1"/>
    <s v="theater/plays"/>
    <n v="-415"/>
    <n v="-3.9903846153846154"/>
    <x v="3"/>
    <s v="plays"/>
    <x v="287"/>
    <d v="2014-01-23T06:00:00"/>
  </r>
  <r>
    <n v="298"/>
    <s v="Chase, Garcia and Johnson"/>
    <s v="Adaptive intangible database"/>
    <x v="26"/>
    <n v="5037"/>
    <x v="1"/>
    <n v="72"/>
    <s v="US"/>
    <s v="USD"/>
    <n v="1456466400"/>
    <n v="1458018000"/>
    <b v="0"/>
    <b v="1"/>
    <s v="music/rock"/>
    <n v="1537"/>
    <n v="21.347222222222221"/>
    <x v="1"/>
    <s v="rock"/>
    <x v="288"/>
    <d v="2016-03-15T05:00:00"/>
  </r>
  <r>
    <n v="299"/>
    <s v="Ramsey and Sons"/>
    <s v="Grass-roots contextually-based algorithm"/>
    <x v="167"/>
    <n v="1954"/>
    <x v="0"/>
    <n v="49"/>
    <s v="US"/>
    <s v="USD"/>
    <n v="1456984800"/>
    <n v="1461819600"/>
    <b v="0"/>
    <b v="0"/>
    <s v="food/food trucks"/>
    <n v="-1846"/>
    <n v="-37.673469387755105"/>
    <x v="0"/>
    <s v="food trucks"/>
    <x v="289"/>
    <d v="2016-04-28T05:00:00"/>
  </r>
  <r>
    <n v="300"/>
    <s v="Cooke PLC"/>
    <s v="Focused executive core"/>
    <x v="0"/>
    <n v="5"/>
    <x v="0"/>
    <n v="1"/>
    <s v="DK"/>
    <s v="DKK"/>
    <n v="1504069200"/>
    <n v="1504155600"/>
    <b v="0"/>
    <b v="1"/>
    <s v="publishing/nonfiction"/>
    <n v="-95"/>
    <n v="-95"/>
    <x v="5"/>
    <s v="nonfiction"/>
    <x v="290"/>
    <d v="2017-08-31T05:00:00"/>
  </r>
  <r>
    <n v="301"/>
    <s v="Wong-Walker"/>
    <s v="Multi-channeled disintermediate policy"/>
    <x v="79"/>
    <n v="12102"/>
    <x v="1"/>
    <n v="295"/>
    <s v="US"/>
    <s v="USD"/>
    <n v="1424930400"/>
    <n v="1426395600"/>
    <b v="0"/>
    <b v="0"/>
    <s v="film &amp; video/documentary"/>
    <n v="11202"/>
    <n v="37.972881355932202"/>
    <x v="4"/>
    <s v="documentary"/>
    <x v="291"/>
    <d v="2015-03-15T05:00:00"/>
  </r>
  <r>
    <n v="302"/>
    <s v="Ferguson, Collins and Mata"/>
    <s v="Customizable bi-directional hardware"/>
    <x v="193"/>
    <n v="24234"/>
    <x v="0"/>
    <n v="245"/>
    <s v="US"/>
    <s v="USD"/>
    <n v="1535864400"/>
    <n v="1537074000"/>
    <b v="0"/>
    <b v="0"/>
    <s v="theater/plays"/>
    <n v="-51866"/>
    <n v="-211.69795918367348"/>
    <x v="3"/>
    <s v="plays"/>
    <x v="292"/>
    <d v="2018-09-16T05:00:00"/>
  </r>
  <r>
    <n v="303"/>
    <s v="Guerrero, Flores and Jenkins"/>
    <s v="Networked optimal architecture"/>
    <x v="74"/>
    <n v="2809"/>
    <x v="0"/>
    <n v="32"/>
    <s v="US"/>
    <s v="USD"/>
    <n v="1452146400"/>
    <n v="1452578400"/>
    <b v="0"/>
    <b v="0"/>
    <s v="music/indie rock"/>
    <n v="-591"/>
    <n v="-18.46875"/>
    <x v="1"/>
    <s v="indie rock"/>
    <x v="293"/>
    <d v="2016-01-12T06:00:00"/>
  </r>
  <r>
    <n v="304"/>
    <s v="Peterson PLC"/>
    <s v="User-friendly discrete benchmark"/>
    <x v="118"/>
    <n v="11469"/>
    <x v="1"/>
    <n v="142"/>
    <s v="US"/>
    <s v="USD"/>
    <n v="1470546000"/>
    <n v="1474088400"/>
    <b v="0"/>
    <b v="0"/>
    <s v="film &amp; video/documentary"/>
    <n v="9369"/>
    <n v="65.978873239436624"/>
    <x v="4"/>
    <s v="documentary"/>
    <x v="294"/>
    <d v="2016-09-17T05:00:00"/>
  </r>
  <r>
    <n v="305"/>
    <s v="Townsend Ltd"/>
    <s v="Grass-roots actuating policy"/>
    <x v="54"/>
    <n v="8014"/>
    <x v="1"/>
    <n v="85"/>
    <s v="US"/>
    <s v="USD"/>
    <n v="1458363600"/>
    <n v="1461906000"/>
    <b v="0"/>
    <b v="0"/>
    <s v="theater/plays"/>
    <n v="5214"/>
    <n v="61.341176470588238"/>
    <x v="3"/>
    <s v="plays"/>
    <x v="295"/>
    <d v="2016-04-29T05:00:00"/>
  </r>
  <r>
    <n v="306"/>
    <s v="Rush, Reed and Hall"/>
    <s v="Enterprise-wide 3rdgeneration knowledge user"/>
    <x v="191"/>
    <n v="514"/>
    <x v="0"/>
    <n v="7"/>
    <s v="US"/>
    <s v="USD"/>
    <n v="1500008400"/>
    <n v="1500267600"/>
    <b v="0"/>
    <b v="1"/>
    <s v="theater/plays"/>
    <n v="-5986"/>
    <n v="-855.14285714285711"/>
    <x v="3"/>
    <s v="plays"/>
    <x v="296"/>
    <d v="2017-07-17T05:00:00"/>
  </r>
  <r>
    <n v="307"/>
    <s v="Salazar-Dodson"/>
    <s v="Face-to-face zero tolerance moderator"/>
    <x v="194"/>
    <n v="43473"/>
    <x v="1"/>
    <n v="659"/>
    <s v="DK"/>
    <s v="DKK"/>
    <n v="1338958800"/>
    <n v="1340686800"/>
    <b v="0"/>
    <b v="1"/>
    <s v="publishing/fiction"/>
    <n v="10573"/>
    <n v="16.04400606980273"/>
    <x v="5"/>
    <s v="fiction"/>
    <x v="297"/>
    <d v="2012-06-26T05:00:00"/>
  </r>
  <r>
    <n v="308"/>
    <s v="Davis Ltd"/>
    <s v="Grass-roots optimizing projection"/>
    <x v="195"/>
    <n v="87560"/>
    <x v="0"/>
    <n v="803"/>
    <s v="US"/>
    <s v="USD"/>
    <n v="1303102800"/>
    <n v="1303189200"/>
    <b v="0"/>
    <b v="0"/>
    <s v="theater/plays"/>
    <n v="-30640"/>
    <n v="-38.156911581569119"/>
    <x v="3"/>
    <s v="plays"/>
    <x v="298"/>
    <d v="2011-04-19T05:00:00"/>
  </r>
  <r>
    <n v="309"/>
    <s v="Harris-Perry"/>
    <s v="User-centric 6thgeneration attitude"/>
    <x v="178"/>
    <n v="3087"/>
    <x v="3"/>
    <n v="75"/>
    <s v="US"/>
    <s v="USD"/>
    <n v="1316581200"/>
    <n v="1318309200"/>
    <b v="0"/>
    <b v="1"/>
    <s v="music/indie rock"/>
    <n v="-1013"/>
    <n v="-13.506666666666666"/>
    <x v="1"/>
    <s v="indie rock"/>
    <x v="299"/>
    <d v="2011-10-11T05:00:00"/>
  </r>
  <r>
    <n v="310"/>
    <s v="Velazquez, Hunt and Ortiz"/>
    <s v="Switchable zero tolerance website"/>
    <x v="75"/>
    <n v="1586"/>
    <x v="0"/>
    <n v="16"/>
    <s v="US"/>
    <s v="USD"/>
    <n v="1270789200"/>
    <n v="1272171600"/>
    <b v="0"/>
    <b v="0"/>
    <s v="games/video games"/>
    <n v="-6214"/>
    <n v="-388.375"/>
    <x v="6"/>
    <s v="video games"/>
    <x v="300"/>
    <d v="2010-04-25T05:00:00"/>
  </r>
  <r>
    <n v="311"/>
    <s v="Flores PLC"/>
    <s v="Focused real-time help-desk"/>
    <x v="9"/>
    <n v="12812"/>
    <x v="1"/>
    <n v="121"/>
    <s v="US"/>
    <s v="USD"/>
    <n v="1297836000"/>
    <n v="1298872800"/>
    <b v="0"/>
    <b v="0"/>
    <s v="theater/plays"/>
    <n v="6512"/>
    <n v="53.81818181818182"/>
    <x v="3"/>
    <s v="plays"/>
    <x v="247"/>
    <d v="2011-02-28T06:00:00"/>
  </r>
  <r>
    <n v="312"/>
    <s v="Martinez LLC"/>
    <s v="Robust impactful approach"/>
    <x v="18"/>
    <n v="183345"/>
    <x v="1"/>
    <n v="3742"/>
    <s v="US"/>
    <s v="USD"/>
    <n v="1382677200"/>
    <n v="1383282000"/>
    <b v="0"/>
    <b v="0"/>
    <s v="theater/plays"/>
    <n v="124245"/>
    <n v="33.202832709780864"/>
    <x v="3"/>
    <s v="plays"/>
    <x v="244"/>
    <d v="2013-11-01T05:00:00"/>
  </r>
  <r>
    <n v="313"/>
    <s v="Miller-Irwin"/>
    <s v="Secured maximized policy"/>
    <x v="196"/>
    <n v="8697"/>
    <x v="1"/>
    <n v="223"/>
    <s v="US"/>
    <s v="USD"/>
    <n v="1330322400"/>
    <n v="1330495200"/>
    <b v="0"/>
    <b v="0"/>
    <s v="music/rock"/>
    <n v="6497"/>
    <n v="29.134529147982065"/>
    <x v="1"/>
    <s v="rock"/>
    <x v="301"/>
    <d v="2012-02-29T06:00:00"/>
  </r>
  <r>
    <n v="314"/>
    <s v="Sanchez-Morgan"/>
    <s v="Realigned upward-trending strategy"/>
    <x v="1"/>
    <n v="4126"/>
    <x v="1"/>
    <n v="133"/>
    <s v="US"/>
    <s v="USD"/>
    <n v="1552366800"/>
    <n v="1552798800"/>
    <b v="0"/>
    <b v="1"/>
    <s v="film &amp; video/documentary"/>
    <n v="2726"/>
    <n v="20.496240601503761"/>
    <x v="4"/>
    <s v="documentary"/>
    <x v="188"/>
    <d v="2019-03-17T05:00:00"/>
  </r>
  <r>
    <n v="315"/>
    <s v="Lopez, Adams and Johnson"/>
    <s v="Open-source interactive knowledge user"/>
    <x v="40"/>
    <n v="3220"/>
    <x v="0"/>
    <n v="31"/>
    <s v="US"/>
    <s v="USD"/>
    <n v="1400907600"/>
    <n v="1403413200"/>
    <b v="0"/>
    <b v="0"/>
    <s v="theater/plays"/>
    <n v="-6280"/>
    <n v="-202.58064516129033"/>
    <x v="3"/>
    <s v="plays"/>
    <x v="302"/>
    <d v="2014-06-22T05:00:00"/>
  </r>
  <r>
    <n v="316"/>
    <s v="Martin-Marshall"/>
    <s v="Configurable demand-driven matrix"/>
    <x v="103"/>
    <n v="6401"/>
    <x v="0"/>
    <n v="108"/>
    <s v="IT"/>
    <s v="EUR"/>
    <n v="1574143200"/>
    <n v="1574229600"/>
    <b v="0"/>
    <b v="1"/>
    <s v="food/food trucks"/>
    <n v="-3199"/>
    <n v="-29.62037037037037"/>
    <x v="0"/>
    <s v="food trucks"/>
    <x v="303"/>
    <d v="2019-11-20T06:00:00"/>
  </r>
  <r>
    <n v="317"/>
    <s v="Summers PLC"/>
    <s v="Cross-group coherent hierarchy"/>
    <x v="47"/>
    <n v="1269"/>
    <x v="0"/>
    <n v="30"/>
    <s v="US"/>
    <s v="USD"/>
    <n v="1494738000"/>
    <n v="1495861200"/>
    <b v="0"/>
    <b v="0"/>
    <s v="theater/plays"/>
    <n v="-5331"/>
    <n v="-177.7"/>
    <x v="3"/>
    <s v="plays"/>
    <x v="304"/>
    <d v="2017-05-27T05:00:00"/>
  </r>
  <r>
    <n v="318"/>
    <s v="Young, Hart and Ryan"/>
    <s v="Decentralized demand-driven open system"/>
    <x v="57"/>
    <n v="903"/>
    <x v="0"/>
    <n v="17"/>
    <s v="US"/>
    <s v="USD"/>
    <n v="1392357600"/>
    <n v="1392530400"/>
    <b v="0"/>
    <b v="0"/>
    <s v="music/rock"/>
    <n v="-4797"/>
    <n v="-282.1764705882353"/>
    <x v="1"/>
    <s v="rock"/>
    <x v="305"/>
    <d v="2014-02-16T06:00:00"/>
  </r>
  <r>
    <n v="319"/>
    <s v="Mills Group"/>
    <s v="Advanced empowering matrix"/>
    <x v="141"/>
    <n v="3251"/>
    <x v="3"/>
    <n v="64"/>
    <s v="US"/>
    <s v="USD"/>
    <n v="1281589200"/>
    <n v="1283662800"/>
    <b v="0"/>
    <b v="0"/>
    <s v="technology/web"/>
    <n v="-5149"/>
    <n v="-80.453125"/>
    <x v="2"/>
    <s v="web"/>
    <x v="306"/>
    <d v="2010-09-05T05:00:00"/>
  </r>
  <r>
    <n v="320"/>
    <s v="Sandoval-Powell"/>
    <s v="Phased holistic implementation"/>
    <x v="197"/>
    <n v="8092"/>
    <x v="0"/>
    <n v="80"/>
    <s v="US"/>
    <s v="USD"/>
    <n v="1305003600"/>
    <n v="1305781200"/>
    <b v="0"/>
    <b v="0"/>
    <s v="publishing/fiction"/>
    <n v="-76308"/>
    <n v="-953.85"/>
    <x v="5"/>
    <s v="fiction"/>
    <x v="307"/>
    <d v="2011-05-19T05:00:00"/>
  </r>
  <r>
    <n v="321"/>
    <s v="Mills, Frazier and Perez"/>
    <s v="Proactive attitude-oriented knowledge user"/>
    <x v="198"/>
    <n v="160422"/>
    <x v="0"/>
    <n v="2468"/>
    <s v="US"/>
    <s v="USD"/>
    <n v="1301634000"/>
    <n v="1302325200"/>
    <b v="0"/>
    <b v="0"/>
    <s v="film &amp; video/shorts"/>
    <n v="-9978"/>
    <n v="-4.0429497568881683"/>
    <x v="4"/>
    <s v="shorts"/>
    <x v="308"/>
    <d v="2011-04-09T05:00:00"/>
  </r>
  <r>
    <n v="322"/>
    <s v="Hebert Group"/>
    <s v="Visionary asymmetric Graphical User Interface"/>
    <x v="199"/>
    <n v="196377"/>
    <x v="1"/>
    <n v="5168"/>
    <s v="US"/>
    <s v="USD"/>
    <n v="1290664800"/>
    <n v="1291788000"/>
    <b v="0"/>
    <b v="0"/>
    <s v="theater/plays"/>
    <n v="78477"/>
    <n v="15.185178018575851"/>
    <x v="3"/>
    <s v="plays"/>
    <x v="309"/>
    <d v="2010-12-08T06:00:00"/>
  </r>
  <r>
    <n v="323"/>
    <s v="Cole, Smith and Wood"/>
    <s v="Integrated zero-defect help-desk"/>
    <x v="200"/>
    <n v="2148"/>
    <x v="0"/>
    <n v="26"/>
    <s v="GB"/>
    <s v="GBP"/>
    <n v="1395896400"/>
    <n v="1396069200"/>
    <b v="0"/>
    <b v="0"/>
    <s v="film &amp; video/documentary"/>
    <n v="-6752"/>
    <n v="-259.69230769230768"/>
    <x v="4"/>
    <s v="documentary"/>
    <x v="310"/>
    <d v="2014-03-29T05:00:00"/>
  </r>
  <r>
    <n v="324"/>
    <s v="Harris, Hall and Harris"/>
    <s v="Inverse analyzing matrices"/>
    <x v="143"/>
    <n v="11648"/>
    <x v="1"/>
    <n v="307"/>
    <s v="US"/>
    <s v="USD"/>
    <n v="1434862800"/>
    <n v="1435899600"/>
    <b v="0"/>
    <b v="1"/>
    <s v="theater/plays"/>
    <n v="4548"/>
    <n v="14.814332247557003"/>
    <x v="3"/>
    <s v="plays"/>
    <x v="311"/>
    <d v="2015-07-03T05:00:00"/>
  </r>
  <r>
    <n v="325"/>
    <s v="Saunders Group"/>
    <s v="Programmable systemic implementation"/>
    <x v="191"/>
    <n v="5897"/>
    <x v="0"/>
    <n v="73"/>
    <s v="US"/>
    <s v="USD"/>
    <n v="1529125200"/>
    <n v="1531112400"/>
    <b v="0"/>
    <b v="1"/>
    <s v="theater/plays"/>
    <n v="-603"/>
    <n v="-8.2602739726027394"/>
    <x v="3"/>
    <s v="plays"/>
    <x v="79"/>
    <d v="2018-07-09T05:00:00"/>
  </r>
  <r>
    <n v="326"/>
    <s v="Pham, Avila and Nash"/>
    <s v="Multi-channeled next generation architecture"/>
    <x v="44"/>
    <n v="3326"/>
    <x v="0"/>
    <n v="128"/>
    <s v="US"/>
    <s v="USD"/>
    <n v="1451109600"/>
    <n v="1451628000"/>
    <b v="0"/>
    <b v="0"/>
    <s v="film &amp; video/animation"/>
    <n v="-3874"/>
    <n v="-30.265625"/>
    <x v="4"/>
    <s v="animation"/>
    <x v="312"/>
    <d v="2016-01-01T06:00:00"/>
  </r>
  <r>
    <n v="327"/>
    <s v="Patterson, Salinas and Lucas"/>
    <s v="Digitized 3rdgeneration encoding"/>
    <x v="97"/>
    <n v="1002"/>
    <x v="0"/>
    <n v="33"/>
    <s v="US"/>
    <s v="USD"/>
    <n v="1566968400"/>
    <n v="1567314000"/>
    <b v="0"/>
    <b v="1"/>
    <s v="theater/plays"/>
    <n v="-1598"/>
    <n v="-48.424242424242422"/>
    <x v="3"/>
    <s v="plays"/>
    <x v="313"/>
    <d v="2019-09-01T05:00:00"/>
  </r>
  <r>
    <n v="328"/>
    <s v="Young PLC"/>
    <s v="Innovative well-modulated functionalities"/>
    <x v="201"/>
    <n v="131826"/>
    <x v="1"/>
    <n v="2441"/>
    <s v="US"/>
    <s v="USD"/>
    <n v="1543557600"/>
    <n v="1544508000"/>
    <b v="0"/>
    <b v="0"/>
    <s v="music/rock"/>
    <n v="33126"/>
    <n v="13.570667759115116"/>
    <x v="1"/>
    <s v="rock"/>
    <x v="314"/>
    <d v="2018-12-11T06:00:00"/>
  </r>
  <r>
    <n v="329"/>
    <s v="Willis and Sons"/>
    <s v="Fundamental incremental database"/>
    <x v="202"/>
    <n v="21477"/>
    <x v="2"/>
    <n v="211"/>
    <s v="US"/>
    <s v="USD"/>
    <n v="1481522400"/>
    <n v="1482472800"/>
    <b v="0"/>
    <b v="0"/>
    <s v="games/video games"/>
    <n v="-72323"/>
    <n v="-342.76303317535547"/>
    <x v="6"/>
    <s v="video games"/>
    <x v="315"/>
    <d v="2016-12-23T06:00:00"/>
  </r>
  <r>
    <n v="330"/>
    <s v="Thompson-Bates"/>
    <s v="Expanded encompassing open architecture"/>
    <x v="203"/>
    <n v="62330"/>
    <x v="1"/>
    <n v="1385"/>
    <s v="GB"/>
    <s v="GBP"/>
    <n v="1512712800"/>
    <n v="1512799200"/>
    <b v="0"/>
    <b v="0"/>
    <s v="film &amp; video/documentary"/>
    <n v="28630"/>
    <n v="20.671480144404331"/>
    <x v="4"/>
    <s v="documentary"/>
    <x v="316"/>
    <d v="2017-12-09T06:00:00"/>
  </r>
  <r>
    <n v="331"/>
    <s v="Rose-Silva"/>
    <s v="Intuitive static portal"/>
    <x v="88"/>
    <n v="14643"/>
    <x v="1"/>
    <n v="190"/>
    <s v="US"/>
    <s v="USD"/>
    <n v="1324274400"/>
    <n v="1324360800"/>
    <b v="0"/>
    <b v="0"/>
    <s v="food/food trucks"/>
    <n v="11343"/>
    <n v="59.7"/>
    <x v="0"/>
    <s v="food trucks"/>
    <x v="317"/>
    <d v="2011-12-20T06:00:00"/>
  </r>
  <r>
    <n v="332"/>
    <s v="Pacheco, Johnson and Torres"/>
    <s v="Optional bandwidth-monitored definition"/>
    <x v="204"/>
    <n v="41396"/>
    <x v="1"/>
    <n v="470"/>
    <s v="US"/>
    <s v="USD"/>
    <n v="1364446800"/>
    <n v="1364533200"/>
    <b v="0"/>
    <b v="0"/>
    <s v="technology/wearables"/>
    <n v="20696"/>
    <n v="44.03404255319149"/>
    <x v="2"/>
    <s v="wearables"/>
    <x v="318"/>
    <d v="2013-03-29T05:00:00"/>
  </r>
  <r>
    <n v="333"/>
    <s v="Carlson, Dixon and Jones"/>
    <s v="Persistent well-modulated synergy"/>
    <x v="103"/>
    <n v="11900"/>
    <x v="1"/>
    <n v="253"/>
    <s v="US"/>
    <s v="USD"/>
    <n v="1542693600"/>
    <n v="1545112800"/>
    <b v="0"/>
    <b v="0"/>
    <s v="theater/plays"/>
    <n v="2300"/>
    <n v="9.0909090909090917"/>
    <x v="3"/>
    <s v="plays"/>
    <x v="319"/>
    <d v="2018-12-18T06:00:00"/>
  </r>
  <r>
    <n v="334"/>
    <s v="Mcgee Group"/>
    <s v="Assimilated discrete algorithm"/>
    <x v="205"/>
    <n v="123538"/>
    <x v="1"/>
    <n v="1113"/>
    <s v="US"/>
    <s v="USD"/>
    <n v="1515564000"/>
    <n v="1516168800"/>
    <b v="0"/>
    <b v="0"/>
    <s v="music/rock"/>
    <n v="57338"/>
    <n v="51.516621743036836"/>
    <x v="1"/>
    <s v="rock"/>
    <x v="32"/>
    <d v="2018-01-17T06:00:00"/>
  </r>
  <r>
    <n v="335"/>
    <s v="Jordan-Acosta"/>
    <s v="Operative uniform hub"/>
    <x v="206"/>
    <n v="198628"/>
    <x v="1"/>
    <n v="2283"/>
    <s v="US"/>
    <s v="USD"/>
    <n v="1573797600"/>
    <n v="1574920800"/>
    <b v="0"/>
    <b v="0"/>
    <s v="music/rock"/>
    <n v="24828"/>
    <n v="10.875164257555847"/>
    <x v="1"/>
    <s v="rock"/>
    <x v="320"/>
    <d v="2019-11-28T06:00:00"/>
  </r>
  <r>
    <n v="336"/>
    <s v="Nunez Inc"/>
    <s v="Customizable intangible capability"/>
    <x v="207"/>
    <n v="68602"/>
    <x v="0"/>
    <n v="1072"/>
    <s v="US"/>
    <s v="USD"/>
    <n v="1292392800"/>
    <n v="1292479200"/>
    <b v="0"/>
    <b v="1"/>
    <s v="music/rock"/>
    <n v="-2098"/>
    <n v="-1.9570895522388059"/>
    <x v="1"/>
    <s v="rock"/>
    <x v="321"/>
    <d v="2010-12-16T06:00:00"/>
  </r>
  <r>
    <n v="337"/>
    <s v="Hayden Ltd"/>
    <s v="Innovative didactic analyzer"/>
    <x v="208"/>
    <n v="116064"/>
    <x v="1"/>
    <n v="1095"/>
    <s v="US"/>
    <s v="USD"/>
    <n v="1573452000"/>
    <n v="1573538400"/>
    <b v="0"/>
    <b v="0"/>
    <s v="theater/plays"/>
    <n v="21564"/>
    <n v="19.693150684931506"/>
    <x v="3"/>
    <s v="plays"/>
    <x v="322"/>
    <d v="2019-11-12T06:00:00"/>
  </r>
  <r>
    <n v="338"/>
    <s v="Gonzalez-Burton"/>
    <s v="Decentralized intangible encoding"/>
    <x v="209"/>
    <n v="125042"/>
    <x v="1"/>
    <n v="1690"/>
    <s v="US"/>
    <s v="USD"/>
    <n v="1317790800"/>
    <n v="1320382800"/>
    <b v="0"/>
    <b v="0"/>
    <s v="theater/plays"/>
    <n v="55242"/>
    <n v="32.687573964497041"/>
    <x v="3"/>
    <s v="plays"/>
    <x v="323"/>
    <d v="2011-11-04T05:00:00"/>
  </r>
  <r>
    <n v="339"/>
    <s v="Lewis, Taylor and Rivers"/>
    <s v="Front-line transitional algorithm"/>
    <x v="210"/>
    <n v="108974"/>
    <x v="3"/>
    <n v="1297"/>
    <s v="CA"/>
    <s v="CAD"/>
    <n v="1501650000"/>
    <n v="1502859600"/>
    <b v="0"/>
    <b v="0"/>
    <s v="theater/plays"/>
    <n v="-27326"/>
    <n v="-21.068619892058596"/>
    <x v="3"/>
    <s v="plays"/>
    <x v="324"/>
    <d v="2017-08-16T05:00:00"/>
  </r>
  <r>
    <n v="340"/>
    <s v="Butler, Henry and Espinoza"/>
    <s v="Switchable didactic matrices"/>
    <x v="211"/>
    <n v="34964"/>
    <x v="0"/>
    <n v="393"/>
    <s v="US"/>
    <s v="USD"/>
    <n v="1323669600"/>
    <n v="1323756000"/>
    <b v="0"/>
    <b v="0"/>
    <s v="photography/photography books"/>
    <n v="-2136"/>
    <n v="-5.4351145038167941"/>
    <x v="7"/>
    <s v="photography books"/>
    <x v="325"/>
    <d v="2011-12-13T06:00:00"/>
  </r>
  <r>
    <n v="341"/>
    <s v="Guzman Group"/>
    <s v="Ameliorated disintermediate utilization"/>
    <x v="212"/>
    <n v="96777"/>
    <x v="0"/>
    <n v="1257"/>
    <s v="US"/>
    <s v="USD"/>
    <n v="1440738000"/>
    <n v="1441342800"/>
    <b v="0"/>
    <b v="0"/>
    <s v="music/indie rock"/>
    <n v="-17523"/>
    <n v="-13.940334128878282"/>
    <x v="1"/>
    <s v="indie rock"/>
    <x v="326"/>
    <d v="2015-09-04T05:00:00"/>
  </r>
  <r>
    <n v="342"/>
    <s v="Gibson-Hernandez"/>
    <s v="Visionary foreground middleware"/>
    <x v="213"/>
    <n v="31864"/>
    <x v="0"/>
    <n v="328"/>
    <s v="US"/>
    <s v="USD"/>
    <n v="1374296400"/>
    <n v="1375333200"/>
    <b v="0"/>
    <b v="0"/>
    <s v="theater/plays"/>
    <n v="-16036"/>
    <n v="-48.890243902439025"/>
    <x v="3"/>
    <s v="plays"/>
    <x v="327"/>
    <d v="2013-08-01T05:00:00"/>
  </r>
  <r>
    <n v="343"/>
    <s v="Spencer-Weber"/>
    <s v="Optional zero-defect task-force"/>
    <x v="25"/>
    <n v="4853"/>
    <x v="0"/>
    <n v="147"/>
    <s v="US"/>
    <s v="USD"/>
    <n v="1384840800"/>
    <n v="1389420000"/>
    <b v="0"/>
    <b v="0"/>
    <s v="theater/plays"/>
    <n v="-4147"/>
    <n v="-28.210884353741495"/>
    <x v="3"/>
    <s v="plays"/>
    <x v="328"/>
    <d v="2014-01-11T06:00:00"/>
  </r>
  <r>
    <n v="344"/>
    <s v="Berger, Johnson and Marshall"/>
    <s v="Devolved exuding emulation"/>
    <x v="214"/>
    <n v="82959"/>
    <x v="0"/>
    <n v="830"/>
    <s v="US"/>
    <s v="USD"/>
    <n v="1516600800"/>
    <n v="1520056800"/>
    <b v="0"/>
    <b v="0"/>
    <s v="games/video games"/>
    <n v="-114641"/>
    <n v="-138.12168674698796"/>
    <x v="6"/>
    <s v="video games"/>
    <x v="329"/>
    <d v="2018-03-03T06:00:00"/>
  </r>
  <r>
    <n v="345"/>
    <s v="Taylor, Cisneros and Romero"/>
    <s v="Open-source neutral task-force"/>
    <x v="215"/>
    <n v="23159"/>
    <x v="0"/>
    <n v="331"/>
    <s v="GB"/>
    <s v="GBP"/>
    <n v="1436418000"/>
    <n v="1436504400"/>
    <b v="0"/>
    <b v="0"/>
    <s v="film &amp; video/drama"/>
    <n v="-134441"/>
    <n v="-406.16616314199393"/>
    <x v="4"/>
    <s v="drama"/>
    <x v="330"/>
    <d v="2015-07-10T05:00:00"/>
  </r>
  <r>
    <n v="346"/>
    <s v="Little-Marsh"/>
    <s v="Virtual attitude-oriented migration"/>
    <x v="48"/>
    <n v="2758"/>
    <x v="0"/>
    <n v="25"/>
    <s v="US"/>
    <s v="USD"/>
    <n v="1503550800"/>
    <n v="1508302800"/>
    <b v="0"/>
    <b v="1"/>
    <s v="music/indie rock"/>
    <n v="-5242"/>
    <n v="-209.68"/>
    <x v="1"/>
    <s v="indie rock"/>
    <x v="331"/>
    <d v="2017-10-18T05:00:00"/>
  </r>
  <r>
    <n v="347"/>
    <s v="Petersen and Sons"/>
    <s v="Open-source full-range portal"/>
    <x v="79"/>
    <n v="12607"/>
    <x v="1"/>
    <n v="191"/>
    <s v="US"/>
    <s v="USD"/>
    <n v="1423634400"/>
    <n v="1425708000"/>
    <b v="0"/>
    <b v="0"/>
    <s v="technology/web"/>
    <n v="11707"/>
    <n v="61.293193717277489"/>
    <x v="2"/>
    <s v="web"/>
    <x v="332"/>
    <d v="2015-03-07T06:00:00"/>
  </r>
  <r>
    <n v="348"/>
    <s v="Hensley Ltd"/>
    <s v="Versatile cohesive open system"/>
    <x v="216"/>
    <n v="142823"/>
    <x v="0"/>
    <n v="3483"/>
    <s v="US"/>
    <s v="USD"/>
    <n v="1487224800"/>
    <n v="1488348000"/>
    <b v="0"/>
    <b v="0"/>
    <s v="food/food trucks"/>
    <n v="-56177"/>
    <n v="-16.128911857594026"/>
    <x v="0"/>
    <s v="food trucks"/>
    <x v="333"/>
    <d v="2017-03-01T06:00:00"/>
  </r>
  <r>
    <n v="349"/>
    <s v="Navarro and Sons"/>
    <s v="Multi-layered bottom-line frame"/>
    <x v="217"/>
    <n v="95958"/>
    <x v="0"/>
    <n v="923"/>
    <s v="US"/>
    <s v="USD"/>
    <n v="1500008400"/>
    <n v="1502600400"/>
    <b v="0"/>
    <b v="0"/>
    <s v="theater/plays"/>
    <n v="-84842"/>
    <n v="-91.919826652221019"/>
    <x v="3"/>
    <s v="plays"/>
    <x v="296"/>
    <d v="2017-08-13T05:00:00"/>
  </r>
  <r>
    <n v="350"/>
    <s v="Shannon Ltd"/>
    <s v="Pre-emptive neutral capacity"/>
    <x v="0"/>
    <n v="5"/>
    <x v="0"/>
    <n v="1"/>
    <s v="US"/>
    <s v="USD"/>
    <n v="1432098000"/>
    <n v="1433653200"/>
    <b v="0"/>
    <b v="1"/>
    <s v="music/jazz"/>
    <n v="-95"/>
    <n v="-95"/>
    <x v="1"/>
    <s v="jazz"/>
    <x v="334"/>
    <d v="2015-06-07T05:00:00"/>
  </r>
  <r>
    <n v="351"/>
    <s v="Young LLC"/>
    <s v="Universal maximized methodology"/>
    <x v="218"/>
    <n v="94631"/>
    <x v="1"/>
    <n v="2013"/>
    <s v="US"/>
    <s v="USD"/>
    <n v="1440392400"/>
    <n v="1441602000"/>
    <b v="0"/>
    <b v="0"/>
    <s v="music/rock"/>
    <n v="20531"/>
    <n v="10.199205166418281"/>
    <x v="1"/>
    <s v="rock"/>
    <x v="335"/>
    <d v="2015-09-07T05:00:00"/>
  </r>
  <r>
    <n v="352"/>
    <s v="Adams, Willis and Sanchez"/>
    <s v="Expanded hybrid hardware"/>
    <x v="54"/>
    <n v="977"/>
    <x v="0"/>
    <n v="33"/>
    <s v="CA"/>
    <s v="CAD"/>
    <n v="1446876000"/>
    <n v="1447567200"/>
    <b v="0"/>
    <b v="0"/>
    <s v="theater/plays"/>
    <n v="-1823"/>
    <n v="-55.242424242424242"/>
    <x v="3"/>
    <s v="plays"/>
    <x v="336"/>
    <d v="2015-11-15T06:00:00"/>
  </r>
  <r>
    <n v="353"/>
    <s v="Mills-Roy"/>
    <s v="Profit-focused multi-tasking access"/>
    <x v="219"/>
    <n v="137961"/>
    <x v="1"/>
    <n v="1703"/>
    <s v="US"/>
    <s v="USD"/>
    <n v="1562302800"/>
    <n v="1562389200"/>
    <b v="0"/>
    <b v="0"/>
    <s v="theater/plays"/>
    <n v="104361"/>
    <n v="61.280681150910155"/>
    <x v="3"/>
    <s v="plays"/>
    <x v="337"/>
    <d v="2019-07-06T05:00:00"/>
  </r>
  <r>
    <n v="354"/>
    <s v="Brown Group"/>
    <s v="Profit-focused transitional capability"/>
    <x v="55"/>
    <n v="7548"/>
    <x v="1"/>
    <n v="80"/>
    <s v="DK"/>
    <s v="DKK"/>
    <n v="1378184400"/>
    <n v="1378789200"/>
    <b v="0"/>
    <b v="0"/>
    <s v="film &amp; video/documentary"/>
    <n v="1448"/>
    <n v="18.100000000000001"/>
    <x v="4"/>
    <s v="documentary"/>
    <x v="338"/>
    <d v="2013-09-10T05:00:00"/>
  </r>
  <r>
    <n v="355"/>
    <s v="Burns-Burnett"/>
    <s v="Front-line scalable definition"/>
    <x v="167"/>
    <n v="2241"/>
    <x v="2"/>
    <n v="86"/>
    <s v="US"/>
    <s v="USD"/>
    <n v="1485064800"/>
    <n v="1488520800"/>
    <b v="0"/>
    <b v="0"/>
    <s v="technology/wearables"/>
    <n v="-1559"/>
    <n v="-18.127906976744185"/>
    <x v="2"/>
    <s v="wearables"/>
    <x v="339"/>
    <d v="2017-03-03T06:00:00"/>
  </r>
  <r>
    <n v="356"/>
    <s v="Glass, Nunez and Mcdonald"/>
    <s v="Open-source systematic protocol"/>
    <x v="29"/>
    <n v="3431"/>
    <x v="0"/>
    <n v="40"/>
    <s v="IT"/>
    <s v="EUR"/>
    <n v="1326520800"/>
    <n v="1327298400"/>
    <b v="0"/>
    <b v="0"/>
    <s v="theater/plays"/>
    <n v="-5869"/>
    <n v="-146.72499999999999"/>
    <x v="3"/>
    <s v="plays"/>
    <x v="340"/>
    <d v="2012-01-23T06:00:00"/>
  </r>
  <r>
    <n v="357"/>
    <s v="Perez, Davis and Wilson"/>
    <s v="Implemented tangible algorithm"/>
    <x v="173"/>
    <n v="4253"/>
    <x v="1"/>
    <n v="41"/>
    <s v="US"/>
    <s v="USD"/>
    <n v="1441256400"/>
    <n v="1443416400"/>
    <b v="0"/>
    <b v="0"/>
    <s v="games/video games"/>
    <n v="1953"/>
    <n v="47.634146341463413"/>
    <x v="6"/>
    <s v="video games"/>
    <x v="341"/>
    <d v="2015-09-28T05:00:00"/>
  </r>
  <r>
    <n v="358"/>
    <s v="Diaz-Garcia"/>
    <s v="Profit-focused 3rdgeneration circuit"/>
    <x v="62"/>
    <n v="1146"/>
    <x v="0"/>
    <n v="23"/>
    <s v="CA"/>
    <s v="CAD"/>
    <n v="1533877200"/>
    <n v="1534136400"/>
    <b v="1"/>
    <b v="0"/>
    <s v="photography/photography books"/>
    <n v="-8554"/>
    <n v="-371.91304347826087"/>
    <x v="7"/>
    <s v="photography books"/>
    <x v="342"/>
    <d v="2018-08-13T05:00:00"/>
  </r>
  <r>
    <n v="359"/>
    <s v="Salazar-Moon"/>
    <s v="Compatible needs-based architecture"/>
    <x v="220"/>
    <n v="11948"/>
    <x v="1"/>
    <n v="187"/>
    <s v="US"/>
    <s v="USD"/>
    <n v="1314421200"/>
    <n v="1315026000"/>
    <b v="0"/>
    <b v="0"/>
    <s v="film &amp; video/animation"/>
    <n v="7948"/>
    <n v="42.502673796791441"/>
    <x v="4"/>
    <s v="animation"/>
    <x v="343"/>
    <d v="2011-09-03T05:00:00"/>
  </r>
  <r>
    <n v="360"/>
    <s v="Larsen-Chung"/>
    <s v="Right-sized zero tolerance migration"/>
    <x v="221"/>
    <n v="135132"/>
    <x v="1"/>
    <n v="2875"/>
    <s v="GB"/>
    <s v="GBP"/>
    <n v="1293861600"/>
    <n v="1295071200"/>
    <b v="0"/>
    <b v="1"/>
    <s v="theater/plays"/>
    <n v="75432"/>
    <n v="26.237217391304348"/>
    <x v="3"/>
    <s v="plays"/>
    <x v="344"/>
    <d v="2011-01-15T06:00:00"/>
  </r>
  <r>
    <n v="361"/>
    <s v="Anderson and Sons"/>
    <s v="Quality-focused reciprocal structure"/>
    <x v="20"/>
    <n v="9546"/>
    <x v="1"/>
    <n v="88"/>
    <s v="US"/>
    <s v="USD"/>
    <n v="1507352400"/>
    <n v="1509426000"/>
    <b v="0"/>
    <b v="0"/>
    <s v="theater/plays"/>
    <n v="4046"/>
    <n v="45.977272727272727"/>
    <x v="3"/>
    <s v="plays"/>
    <x v="345"/>
    <d v="2017-10-31T05:00:00"/>
  </r>
  <r>
    <n v="362"/>
    <s v="Lawrence Group"/>
    <s v="Automated actuating conglomeration"/>
    <x v="41"/>
    <n v="13755"/>
    <x v="1"/>
    <n v="191"/>
    <s v="US"/>
    <s v="USD"/>
    <n v="1296108000"/>
    <n v="1299391200"/>
    <b v="0"/>
    <b v="0"/>
    <s v="music/rock"/>
    <n v="10055"/>
    <n v="52.643979057591622"/>
    <x v="1"/>
    <s v="rock"/>
    <x v="65"/>
    <d v="2011-03-06T06:00:00"/>
  </r>
  <r>
    <n v="363"/>
    <s v="Gray-Davis"/>
    <s v="Re-contextualized local initiative"/>
    <x v="5"/>
    <n v="8330"/>
    <x v="1"/>
    <n v="139"/>
    <s v="US"/>
    <s v="USD"/>
    <n v="1324965600"/>
    <n v="1325052000"/>
    <b v="0"/>
    <b v="0"/>
    <s v="music/rock"/>
    <n v="3130"/>
    <n v="22.517985611510792"/>
    <x v="1"/>
    <s v="rock"/>
    <x v="346"/>
    <d v="2011-12-28T06:00:00"/>
  </r>
  <r>
    <n v="364"/>
    <s v="Ramirez-Myers"/>
    <s v="Switchable intangible definition"/>
    <x v="79"/>
    <n v="14547"/>
    <x v="1"/>
    <n v="186"/>
    <s v="US"/>
    <s v="USD"/>
    <n v="1520229600"/>
    <n v="1522818000"/>
    <b v="0"/>
    <b v="0"/>
    <s v="music/indie rock"/>
    <n v="13647"/>
    <n v="73.370967741935488"/>
    <x v="1"/>
    <s v="indie rock"/>
    <x v="347"/>
    <d v="2018-04-04T05:00:00"/>
  </r>
  <r>
    <n v="365"/>
    <s v="Lucas, Hall and Bonilla"/>
    <s v="Networked bottom-line initiative"/>
    <x v="39"/>
    <n v="11735"/>
    <x v="1"/>
    <n v="112"/>
    <s v="AU"/>
    <s v="AUD"/>
    <n v="1482991200"/>
    <n v="1485324000"/>
    <b v="0"/>
    <b v="0"/>
    <s v="theater/plays"/>
    <n v="10135"/>
    <n v="90.491071428571431"/>
    <x v="3"/>
    <s v="plays"/>
    <x v="348"/>
    <d v="2017-01-25T06:00:00"/>
  </r>
  <r>
    <n v="366"/>
    <s v="Williams, Perez and Villegas"/>
    <s v="Robust directional system engine"/>
    <x v="37"/>
    <n v="10658"/>
    <x v="1"/>
    <n v="101"/>
    <s v="US"/>
    <s v="USD"/>
    <n v="1294034400"/>
    <n v="1294120800"/>
    <b v="0"/>
    <b v="1"/>
    <s v="theater/plays"/>
    <n v="8858"/>
    <n v="87.702970297029708"/>
    <x v="3"/>
    <s v="plays"/>
    <x v="349"/>
    <d v="2011-01-04T06:00:00"/>
  </r>
  <r>
    <n v="367"/>
    <s v="Brooks, Jones and Ingram"/>
    <s v="Triple-buffered explicit methodology"/>
    <x v="34"/>
    <n v="1870"/>
    <x v="0"/>
    <n v="75"/>
    <s v="US"/>
    <s v="USD"/>
    <n v="1413608400"/>
    <n v="1415685600"/>
    <b v="0"/>
    <b v="1"/>
    <s v="theater/plays"/>
    <n v="-8030"/>
    <n v="-107.06666666666666"/>
    <x v="3"/>
    <s v="plays"/>
    <x v="350"/>
    <d v="2014-11-11T06:00:00"/>
  </r>
  <r>
    <n v="368"/>
    <s v="Whitaker, Wallace and Daniels"/>
    <s v="Reactive directional capacity"/>
    <x v="5"/>
    <n v="14394"/>
    <x v="1"/>
    <n v="206"/>
    <s v="GB"/>
    <s v="GBP"/>
    <n v="1286946000"/>
    <n v="1288933200"/>
    <b v="0"/>
    <b v="1"/>
    <s v="film &amp; video/documentary"/>
    <n v="9194"/>
    <n v="44.631067961165051"/>
    <x v="4"/>
    <s v="documentary"/>
    <x v="351"/>
    <d v="2010-11-05T05:00:00"/>
  </r>
  <r>
    <n v="369"/>
    <s v="Smith-Gonzalez"/>
    <s v="Polarized needs-based approach"/>
    <x v="91"/>
    <n v="14743"/>
    <x v="1"/>
    <n v="154"/>
    <s v="US"/>
    <s v="USD"/>
    <n v="1359871200"/>
    <n v="1363237200"/>
    <b v="0"/>
    <b v="1"/>
    <s v="film &amp; video/television"/>
    <n v="9343"/>
    <n v="60.668831168831169"/>
    <x v="4"/>
    <s v="television"/>
    <x v="352"/>
    <d v="2013-03-14T05:00:00"/>
  </r>
  <r>
    <n v="370"/>
    <s v="Skinner PLC"/>
    <s v="Intuitive well-modulated middleware"/>
    <x v="222"/>
    <n v="178965"/>
    <x v="1"/>
    <n v="5966"/>
    <s v="US"/>
    <s v="USD"/>
    <n v="1555304400"/>
    <n v="1555822800"/>
    <b v="0"/>
    <b v="0"/>
    <s v="theater/plays"/>
    <n v="66665"/>
    <n v="11.174153536708012"/>
    <x v="3"/>
    <s v="plays"/>
    <x v="353"/>
    <d v="2019-04-21T05:00:00"/>
  </r>
  <r>
    <n v="371"/>
    <s v="Nolan, Smith and Sanchez"/>
    <s v="Multi-channeled logistical matrices"/>
    <x v="223"/>
    <n v="128410"/>
    <x v="0"/>
    <n v="2176"/>
    <s v="US"/>
    <s v="USD"/>
    <n v="1423375200"/>
    <n v="1427778000"/>
    <b v="0"/>
    <b v="0"/>
    <s v="theater/plays"/>
    <n v="-60790"/>
    <n v="-27.936580882352942"/>
    <x v="3"/>
    <s v="plays"/>
    <x v="354"/>
    <d v="2015-03-31T05:00:00"/>
  </r>
  <r>
    <n v="372"/>
    <s v="Green-Carr"/>
    <s v="Pre-emptive bifurcated artificial intelligence"/>
    <x v="79"/>
    <n v="14324"/>
    <x v="1"/>
    <n v="169"/>
    <s v="US"/>
    <s v="USD"/>
    <n v="1420696800"/>
    <n v="1422424800"/>
    <b v="0"/>
    <b v="1"/>
    <s v="film &amp; video/documentary"/>
    <n v="13424"/>
    <n v="79.431952662721898"/>
    <x v="4"/>
    <s v="documentary"/>
    <x v="355"/>
    <d v="2015-01-28T06:00:00"/>
  </r>
  <r>
    <n v="373"/>
    <s v="Brown-Parker"/>
    <s v="Down-sized coherent toolset"/>
    <x v="224"/>
    <n v="164291"/>
    <x v="1"/>
    <n v="2106"/>
    <s v="US"/>
    <s v="USD"/>
    <n v="1502946000"/>
    <n v="1503637200"/>
    <b v="0"/>
    <b v="0"/>
    <s v="theater/plays"/>
    <n v="141791"/>
    <n v="67.327160493827165"/>
    <x v="3"/>
    <s v="plays"/>
    <x v="356"/>
    <d v="2017-08-25T05:00:00"/>
  </r>
  <r>
    <n v="374"/>
    <s v="Marshall Inc"/>
    <s v="Open-source multi-tasking data-warehouse"/>
    <x v="225"/>
    <n v="22073"/>
    <x v="0"/>
    <n v="441"/>
    <s v="US"/>
    <s v="USD"/>
    <n v="1547186400"/>
    <n v="1547618400"/>
    <b v="0"/>
    <b v="1"/>
    <s v="film &amp; video/documentary"/>
    <n v="-145327"/>
    <n v="-329.53968253968253"/>
    <x v="4"/>
    <s v="documentary"/>
    <x v="357"/>
    <d v="2019-01-16T06:00:00"/>
  </r>
  <r>
    <n v="375"/>
    <s v="Leblanc-Pineda"/>
    <s v="Future-proofed upward-trending contingency"/>
    <x v="50"/>
    <n v="1479"/>
    <x v="0"/>
    <n v="25"/>
    <s v="US"/>
    <s v="USD"/>
    <n v="1444971600"/>
    <n v="1449900000"/>
    <b v="0"/>
    <b v="0"/>
    <s v="music/indie rock"/>
    <n v="-1221"/>
    <n v="-48.84"/>
    <x v="1"/>
    <s v="indie rock"/>
    <x v="358"/>
    <d v="2015-12-12T06:00:00"/>
  </r>
  <r>
    <n v="376"/>
    <s v="Perry PLC"/>
    <s v="Mandatory uniform matrix"/>
    <x v="74"/>
    <n v="12275"/>
    <x v="1"/>
    <n v="131"/>
    <s v="US"/>
    <s v="USD"/>
    <n v="1404622800"/>
    <n v="1405141200"/>
    <b v="0"/>
    <b v="0"/>
    <s v="music/rock"/>
    <n v="8875"/>
    <n v="67.748091603053439"/>
    <x v="1"/>
    <s v="rock"/>
    <x v="359"/>
    <d v="2014-07-12T05:00:00"/>
  </r>
  <r>
    <n v="377"/>
    <s v="Klein, Stark and Livingston"/>
    <s v="Phased methodical initiative"/>
    <x v="226"/>
    <n v="5098"/>
    <x v="0"/>
    <n v="127"/>
    <s v="US"/>
    <s v="USD"/>
    <n v="1571720400"/>
    <n v="1572933600"/>
    <b v="0"/>
    <b v="0"/>
    <s v="theater/plays"/>
    <n v="-44602"/>
    <n v="-351.1968503937008"/>
    <x v="3"/>
    <s v="plays"/>
    <x v="12"/>
    <d v="2019-11-05T06:00:00"/>
  </r>
  <r>
    <n v="378"/>
    <s v="Fleming-Oliver"/>
    <s v="Managed stable function"/>
    <x v="227"/>
    <n v="24882"/>
    <x v="0"/>
    <n v="355"/>
    <s v="US"/>
    <s v="USD"/>
    <n v="1526878800"/>
    <n v="1530162000"/>
    <b v="0"/>
    <b v="0"/>
    <s v="film &amp; video/documentary"/>
    <n v="-153318"/>
    <n v="-431.88169014084508"/>
    <x v="4"/>
    <s v="documentary"/>
    <x v="360"/>
    <d v="2018-06-28T05:00:00"/>
  </r>
  <r>
    <n v="379"/>
    <s v="Reilly, Aguirre and Johnson"/>
    <s v="Realigned clear-thinking migration"/>
    <x v="44"/>
    <n v="2912"/>
    <x v="0"/>
    <n v="44"/>
    <s v="GB"/>
    <s v="GBP"/>
    <n v="1319691600"/>
    <n v="1320904800"/>
    <b v="0"/>
    <b v="0"/>
    <s v="theater/plays"/>
    <n v="-4288"/>
    <n v="-97.454545454545453"/>
    <x v="3"/>
    <s v="plays"/>
    <x v="361"/>
    <d v="2011-11-10T06:00:00"/>
  </r>
  <r>
    <n v="380"/>
    <s v="Davidson, Wilcox and Lewis"/>
    <s v="Optional clear-thinking process improvement"/>
    <x v="186"/>
    <n v="4008"/>
    <x v="1"/>
    <n v="84"/>
    <s v="US"/>
    <s v="USD"/>
    <n v="1371963600"/>
    <n v="1372395600"/>
    <b v="0"/>
    <b v="0"/>
    <s v="theater/plays"/>
    <n v="1508"/>
    <n v="17.952380952380953"/>
    <x v="3"/>
    <s v="plays"/>
    <x v="362"/>
    <d v="2013-06-28T05:00:00"/>
  </r>
  <r>
    <n v="381"/>
    <s v="Michael, Anderson and Vincent"/>
    <s v="Cross-group global moratorium"/>
    <x v="98"/>
    <n v="9749"/>
    <x v="1"/>
    <n v="155"/>
    <s v="US"/>
    <s v="USD"/>
    <n v="1433739600"/>
    <n v="1437714000"/>
    <b v="0"/>
    <b v="0"/>
    <s v="theater/plays"/>
    <n v="4449"/>
    <n v="28.703225806451613"/>
    <x v="3"/>
    <s v="plays"/>
    <x v="363"/>
    <d v="2015-07-24T05:00:00"/>
  </r>
  <r>
    <n v="382"/>
    <s v="King Ltd"/>
    <s v="Visionary systemic process improvement"/>
    <x v="14"/>
    <n v="5803"/>
    <x v="0"/>
    <n v="67"/>
    <s v="US"/>
    <s v="USD"/>
    <n v="1508130000"/>
    <n v="1509771600"/>
    <b v="0"/>
    <b v="0"/>
    <s v="photography/photography books"/>
    <n v="-3297"/>
    <n v="-49.208955223880594"/>
    <x v="7"/>
    <s v="photography books"/>
    <x v="364"/>
    <d v="2017-11-04T05:00:00"/>
  </r>
  <r>
    <n v="383"/>
    <s v="Baker Ltd"/>
    <s v="Progressive intangible flexibility"/>
    <x v="9"/>
    <n v="14199"/>
    <x v="1"/>
    <n v="189"/>
    <s v="US"/>
    <s v="USD"/>
    <n v="1550037600"/>
    <n v="1550556000"/>
    <b v="0"/>
    <b v="1"/>
    <s v="food/food trucks"/>
    <n v="7899"/>
    <n v="41.793650793650791"/>
    <x v="0"/>
    <s v="food trucks"/>
    <x v="210"/>
    <d v="2019-02-19T06:00:00"/>
  </r>
  <r>
    <n v="384"/>
    <s v="Baker, Collins and Smith"/>
    <s v="Reactive real-time software"/>
    <x v="228"/>
    <n v="196779"/>
    <x v="1"/>
    <n v="4799"/>
    <s v="US"/>
    <s v="USD"/>
    <n v="1486706400"/>
    <n v="1489039200"/>
    <b v="1"/>
    <b v="1"/>
    <s v="film &amp; video/documentary"/>
    <n v="82379"/>
    <n v="17.16586788914357"/>
    <x v="4"/>
    <s v="documentary"/>
    <x v="365"/>
    <d v="2017-03-09T06:00:00"/>
  </r>
  <r>
    <n v="385"/>
    <s v="Warren-Harrison"/>
    <s v="Programmable incremental knowledge user"/>
    <x v="229"/>
    <n v="56859"/>
    <x v="1"/>
    <n v="1137"/>
    <s v="US"/>
    <s v="USD"/>
    <n v="1553835600"/>
    <n v="1556600400"/>
    <b v="0"/>
    <b v="0"/>
    <s v="publishing/nonfiction"/>
    <n v="17959"/>
    <n v="15.795074758135444"/>
    <x v="5"/>
    <s v="nonfiction"/>
    <x v="366"/>
    <d v="2019-04-30T05:00:00"/>
  </r>
  <r>
    <n v="386"/>
    <s v="Gardner Group"/>
    <s v="Progressive 5thgeneration customer loyalty"/>
    <x v="230"/>
    <n v="103554"/>
    <x v="0"/>
    <n v="1068"/>
    <s v="US"/>
    <s v="USD"/>
    <n v="1277528400"/>
    <n v="1278565200"/>
    <b v="0"/>
    <b v="0"/>
    <s v="theater/plays"/>
    <n v="-31946"/>
    <n v="-29.911985018726593"/>
    <x v="3"/>
    <s v="plays"/>
    <x v="367"/>
    <d v="2010-07-08T05:00:00"/>
  </r>
  <r>
    <n v="387"/>
    <s v="Flores-Lambert"/>
    <s v="Triple-buffered logistical frame"/>
    <x v="231"/>
    <n v="42795"/>
    <x v="0"/>
    <n v="424"/>
    <s v="US"/>
    <s v="USD"/>
    <n v="1339477200"/>
    <n v="1339909200"/>
    <b v="0"/>
    <b v="0"/>
    <s v="technology/wearables"/>
    <n v="-66205"/>
    <n v="-156.14386792452831"/>
    <x v="2"/>
    <s v="wearables"/>
    <x v="368"/>
    <d v="2012-06-17T05:00:00"/>
  </r>
  <r>
    <n v="388"/>
    <s v="Cruz Ltd"/>
    <s v="Exclusive dynamic adapter"/>
    <x v="232"/>
    <n v="12938"/>
    <x v="3"/>
    <n v="145"/>
    <s v="CH"/>
    <s v="CHF"/>
    <n v="1325656800"/>
    <n v="1325829600"/>
    <b v="0"/>
    <b v="0"/>
    <s v="music/indie rock"/>
    <n v="-101862"/>
    <n v="-702.49655172413793"/>
    <x v="1"/>
    <s v="indie rock"/>
    <x v="369"/>
    <d v="2012-01-06T06:00:00"/>
  </r>
  <r>
    <n v="389"/>
    <s v="Knox-Garner"/>
    <s v="Automated systemic hierarchy"/>
    <x v="233"/>
    <n v="101352"/>
    <x v="1"/>
    <n v="1152"/>
    <s v="US"/>
    <s v="USD"/>
    <n v="1288242000"/>
    <n v="1290578400"/>
    <b v="0"/>
    <b v="0"/>
    <s v="theater/plays"/>
    <n v="18352"/>
    <n v="15.930555555555555"/>
    <x v="3"/>
    <s v="plays"/>
    <x v="370"/>
    <d v="2010-11-24T06:00:00"/>
  </r>
  <r>
    <n v="390"/>
    <s v="Davis-Allen"/>
    <s v="Digitized eco-centric core"/>
    <x v="166"/>
    <n v="4477"/>
    <x v="1"/>
    <n v="50"/>
    <s v="US"/>
    <s v="USD"/>
    <n v="1379048400"/>
    <n v="1380344400"/>
    <b v="0"/>
    <b v="0"/>
    <s v="photography/photography books"/>
    <n v="2077"/>
    <n v="41.54"/>
    <x v="7"/>
    <s v="photography books"/>
    <x v="371"/>
    <d v="2013-09-28T05:00:00"/>
  </r>
  <r>
    <n v="391"/>
    <s v="Miller-Patel"/>
    <s v="Mandatory uniform strategy"/>
    <x v="234"/>
    <n v="4393"/>
    <x v="0"/>
    <n v="151"/>
    <s v="US"/>
    <s v="USD"/>
    <n v="1389679200"/>
    <n v="1389852000"/>
    <b v="0"/>
    <b v="0"/>
    <s v="publishing/nonfiction"/>
    <n v="-56007"/>
    <n v="-370.90728476821192"/>
    <x v="5"/>
    <s v="nonfiction"/>
    <x v="287"/>
    <d v="2014-01-16T06:00:00"/>
  </r>
  <r>
    <n v="392"/>
    <s v="Hernandez-Grimes"/>
    <s v="Profit-focused zero administration forecast"/>
    <x v="235"/>
    <n v="67546"/>
    <x v="0"/>
    <n v="1608"/>
    <s v="US"/>
    <s v="USD"/>
    <n v="1294293600"/>
    <n v="1294466400"/>
    <b v="0"/>
    <b v="0"/>
    <s v="technology/wearables"/>
    <n v="-35354"/>
    <n v="-21.986318407960198"/>
    <x v="2"/>
    <s v="wearables"/>
    <x v="372"/>
    <d v="2011-01-08T06:00:00"/>
  </r>
  <r>
    <n v="393"/>
    <s v="Owens, Hall and Gonzalez"/>
    <s v="De-engineered static orchestration"/>
    <x v="236"/>
    <n v="143788"/>
    <x v="1"/>
    <n v="3059"/>
    <s v="CA"/>
    <s v="CAD"/>
    <n v="1500267600"/>
    <n v="1500354000"/>
    <b v="0"/>
    <b v="0"/>
    <s v="music/jazz"/>
    <n v="80988"/>
    <n v="26.475318731611637"/>
    <x v="1"/>
    <s v="jazz"/>
    <x v="373"/>
    <d v="2017-07-18T05:00:00"/>
  </r>
  <r>
    <n v="394"/>
    <s v="Noble-Bailey"/>
    <s v="Customizable dynamic info-mediaries"/>
    <x v="126"/>
    <n v="3755"/>
    <x v="1"/>
    <n v="34"/>
    <s v="US"/>
    <s v="USD"/>
    <n v="1375074000"/>
    <n v="1375938000"/>
    <b v="0"/>
    <b v="1"/>
    <s v="film &amp; video/documentary"/>
    <n v="2955"/>
    <n v="86.911764705882348"/>
    <x v="4"/>
    <s v="documentary"/>
    <x v="374"/>
    <d v="2013-08-08T05:00:00"/>
  </r>
  <r>
    <n v="395"/>
    <s v="Taylor PLC"/>
    <s v="Enhanced incremental budgetary management"/>
    <x v="143"/>
    <n v="9238"/>
    <x v="1"/>
    <n v="220"/>
    <s v="US"/>
    <s v="USD"/>
    <n v="1323324000"/>
    <n v="1323410400"/>
    <b v="1"/>
    <b v="0"/>
    <s v="theater/plays"/>
    <n v="2138"/>
    <n v="9.7181818181818187"/>
    <x v="3"/>
    <s v="plays"/>
    <x v="375"/>
    <d v="2011-12-09T06:00:00"/>
  </r>
  <r>
    <n v="396"/>
    <s v="Holmes PLC"/>
    <s v="Digitized local info-mediaries"/>
    <x v="237"/>
    <n v="77012"/>
    <x v="1"/>
    <n v="1604"/>
    <s v="AU"/>
    <s v="AUD"/>
    <n v="1538715600"/>
    <n v="1539406800"/>
    <b v="0"/>
    <b v="0"/>
    <s v="film &amp; video/drama"/>
    <n v="30912"/>
    <n v="19.271820448877804"/>
    <x v="4"/>
    <s v="drama"/>
    <x v="376"/>
    <d v="2018-10-13T05:00:00"/>
  </r>
  <r>
    <n v="397"/>
    <s v="Jones-Martin"/>
    <s v="Virtual systematic monitoring"/>
    <x v="32"/>
    <n v="14083"/>
    <x v="1"/>
    <n v="454"/>
    <s v="US"/>
    <s v="USD"/>
    <n v="1369285200"/>
    <n v="1369803600"/>
    <b v="0"/>
    <b v="0"/>
    <s v="music/rock"/>
    <n v="5983"/>
    <n v="13.178414096916299"/>
    <x v="1"/>
    <s v="rock"/>
    <x v="377"/>
    <d v="2013-05-29T05:00:00"/>
  </r>
  <r>
    <n v="398"/>
    <s v="Myers LLC"/>
    <s v="Reactive bottom-line open architecture"/>
    <x v="12"/>
    <n v="12202"/>
    <x v="1"/>
    <n v="123"/>
    <s v="IT"/>
    <s v="EUR"/>
    <n v="1525755600"/>
    <n v="1525928400"/>
    <b v="0"/>
    <b v="1"/>
    <s v="film &amp; video/animation"/>
    <n v="10502"/>
    <n v="85.382113821138205"/>
    <x v="4"/>
    <s v="animation"/>
    <x v="378"/>
    <d v="2018-05-10T05:00:00"/>
  </r>
  <r>
    <n v="399"/>
    <s v="Acosta, Mullins and Morris"/>
    <s v="Pre-emptive interactive model"/>
    <x v="238"/>
    <n v="62127"/>
    <x v="0"/>
    <n v="941"/>
    <s v="US"/>
    <s v="USD"/>
    <n v="1296626400"/>
    <n v="1297231200"/>
    <b v="0"/>
    <b v="0"/>
    <s v="music/indie rock"/>
    <n v="-35173"/>
    <n v="-37.378320935175346"/>
    <x v="1"/>
    <s v="indie rock"/>
    <x v="379"/>
    <d v="2011-02-09T06:00:00"/>
  </r>
  <r>
    <n v="400"/>
    <s v="Bell PLC"/>
    <s v="Ergonomic eco-centric open architecture"/>
    <x v="0"/>
    <n v="2"/>
    <x v="0"/>
    <n v="1"/>
    <s v="US"/>
    <s v="USD"/>
    <n v="1376629200"/>
    <n v="1378530000"/>
    <b v="0"/>
    <b v="1"/>
    <s v="photography/photography books"/>
    <n v="-98"/>
    <n v="-98"/>
    <x v="7"/>
    <s v="photography books"/>
    <x v="380"/>
    <d v="2013-09-07T05:00:00"/>
  </r>
  <r>
    <n v="401"/>
    <s v="Smith-Schmidt"/>
    <s v="Inverse radical hierarchy"/>
    <x v="79"/>
    <n v="13772"/>
    <x v="1"/>
    <n v="299"/>
    <s v="US"/>
    <s v="USD"/>
    <n v="1572152400"/>
    <n v="1572152400"/>
    <b v="0"/>
    <b v="0"/>
    <s v="theater/plays"/>
    <n v="12872"/>
    <n v="43.050167224080269"/>
    <x v="3"/>
    <s v="plays"/>
    <x v="381"/>
    <d v="2019-10-27T05:00:00"/>
  </r>
  <r>
    <n v="402"/>
    <s v="Ruiz, Richardson and Cole"/>
    <s v="Team-oriented static interface"/>
    <x v="190"/>
    <n v="2946"/>
    <x v="0"/>
    <n v="40"/>
    <s v="US"/>
    <s v="USD"/>
    <n v="1325829600"/>
    <n v="1329890400"/>
    <b v="0"/>
    <b v="1"/>
    <s v="film &amp; video/shorts"/>
    <n v="-4354"/>
    <n v="-108.85"/>
    <x v="4"/>
    <s v="shorts"/>
    <x v="382"/>
    <d v="2012-02-22T06:00:00"/>
  </r>
  <r>
    <n v="403"/>
    <s v="Leonard-Mcclain"/>
    <s v="Virtual foreground throughput"/>
    <x v="239"/>
    <n v="168820"/>
    <x v="0"/>
    <n v="3015"/>
    <s v="CA"/>
    <s v="CAD"/>
    <n v="1273640400"/>
    <n v="1276750800"/>
    <b v="0"/>
    <b v="1"/>
    <s v="theater/plays"/>
    <n v="-26980"/>
    <n v="-8.948590381426202"/>
    <x v="3"/>
    <s v="plays"/>
    <x v="125"/>
    <d v="2010-06-17T05:00:00"/>
  </r>
  <r>
    <n v="404"/>
    <s v="Bailey-Boyer"/>
    <s v="Visionary exuding Internet solution"/>
    <x v="240"/>
    <n v="154321"/>
    <x v="1"/>
    <n v="2237"/>
    <s v="US"/>
    <s v="USD"/>
    <n v="1510639200"/>
    <n v="1510898400"/>
    <b v="0"/>
    <b v="0"/>
    <s v="theater/plays"/>
    <n v="105421"/>
    <n v="47.126061689763077"/>
    <x v="3"/>
    <s v="plays"/>
    <x v="383"/>
    <d v="2017-11-17T06:00:00"/>
  </r>
  <r>
    <n v="405"/>
    <s v="Lee LLC"/>
    <s v="Synchronized secondary analyzer"/>
    <x v="241"/>
    <n v="26527"/>
    <x v="0"/>
    <n v="435"/>
    <s v="US"/>
    <s v="USD"/>
    <n v="1528088400"/>
    <n v="1532408400"/>
    <b v="0"/>
    <b v="0"/>
    <s v="theater/plays"/>
    <n v="-3073"/>
    <n v="-7.0643678160919539"/>
    <x v="3"/>
    <s v="plays"/>
    <x v="384"/>
    <d v="2018-07-24T05:00:00"/>
  </r>
  <r>
    <n v="406"/>
    <s v="Lyons Inc"/>
    <s v="Balanced attitude-oriented parallelism"/>
    <x v="242"/>
    <n v="71583"/>
    <x v="1"/>
    <n v="645"/>
    <s v="US"/>
    <s v="USD"/>
    <n v="1359525600"/>
    <n v="1360562400"/>
    <b v="1"/>
    <b v="0"/>
    <s v="film &amp; video/documentary"/>
    <n v="32283"/>
    <n v="50.051162790697674"/>
    <x v="4"/>
    <s v="documentary"/>
    <x v="385"/>
    <d v="2013-02-11T06:00:00"/>
  </r>
  <r>
    <n v="407"/>
    <s v="Herrera-Wilson"/>
    <s v="Organized bandwidth-monitored core"/>
    <x v="74"/>
    <n v="12100"/>
    <x v="1"/>
    <n v="484"/>
    <s v="DK"/>
    <s v="DKK"/>
    <n v="1570942800"/>
    <n v="1571547600"/>
    <b v="0"/>
    <b v="0"/>
    <s v="theater/plays"/>
    <n v="8700"/>
    <n v="17.975206611570247"/>
    <x v="3"/>
    <s v="plays"/>
    <x v="386"/>
    <d v="2019-10-20T05:00:00"/>
  </r>
  <r>
    <n v="408"/>
    <s v="Mahoney, Adams and Lucas"/>
    <s v="Cloned leadingedge utilization"/>
    <x v="243"/>
    <n v="12129"/>
    <x v="1"/>
    <n v="154"/>
    <s v="CA"/>
    <s v="CAD"/>
    <n v="1466398800"/>
    <n v="1468126800"/>
    <b v="0"/>
    <b v="0"/>
    <s v="film &amp; video/documentary"/>
    <n v="2929"/>
    <n v="19.019480519480521"/>
    <x v="4"/>
    <s v="documentary"/>
    <x v="387"/>
    <d v="2016-07-10T05:00:00"/>
  </r>
  <r>
    <n v="409"/>
    <s v="Stewart LLC"/>
    <s v="Secured asymmetric projection"/>
    <x v="244"/>
    <n v="62804"/>
    <x v="0"/>
    <n v="714"/>
    <s v="US"/>
    <s v="USD"/>
    <n v="1492491600"/>
    <n v="1492837200"/>
    <b v="0"/>
    <b v="0"/>
    <s v="music/rock"/>
    <n v="-72796"/>
    <n v="-101.95518207282913"/>
    <x v="1"/>
    <s v="rock"/>
    <x v="388"/>
    <d v="2017-04-22T05:00:00"/>
  </r>
  <r>
    <n v="410"/>
    <s v="Mcmillan Group"/>
    <s v="Advanced cohesive Graphic Interface"/>
    <x v="184"/>
    <n v="55536"/>
    <x v="2"/>
    <n v="1111"/>
    <s v="US"/>
    <s v="USD"/>
    <n v="1430197200"/>
    <n v="1430197200"/>
    <b v="0"/>
    <b v="0"/>
    <s v="games/mobile games"/>
    <n v="-98164"/>
    <n v="-88.356435643564353"/>
    <x v="6"/>
    <s v="mobile games"/>
    <x v="277"/>
    <d v="2015-04-28T05:00:00"/>
  </r>
  <r>
    <n v="411"/>
    <s v="Beck, Thompson and Martinez"/>
    <s v="Down-sized maximized function"/>
    <x v="75"/>
    <n v="8161"/>
    <x v="1"/>
    <n v="82"/>
    <s v="US"/>
    <s v="USD"/>
    <n v="1496034000"/>
    <n v="1496206800"/>
    <b v="0"/>
    <b v="0"/>
    <s v="theater/plays"/>
    <n v="361"/>
    <n v="4.4024390243902438"/>
    <x v="3"/>
    <s v="plays"/>
    <x v="389"/>
    <d v="2017-05-31T05:00:00"/>
  </r>
  <r>
    <n v="412"/>
    <s v="Rodriguez-Scott"/>
    <s v="Realigned zero tolerance software"/>
    <x v="118"/>
    <n v="14046"/>
    <x v="1"/>
    <n v="134"/>
    <s v="US"/>
    <s v="USD"/>
    <n v="1388728800"/>
    <n v="1389592800"/>
    <b v="0"/>
    <b v="0"/>
    <s v="publishing/fiction"/>
    <n v="11946"/>
    <n v="89.149253731343279"/>
    <x v="5"/>
    <s v="fiction"/>
    <x v="390"/>
    <d v="2014-01-13T06:00:00"/>
  </r>
  <r>
    <n v="413"/>
    <s v="Rush-Bowers"/>
    <s v="Persevering analyzing extranet"/>
    <x v="245"/>
    <n v="117628"/>
    <x v="2"/>
    <n v="1089"/>
    <s v="US"/>
    <s v="USD"/>
    <n v="1543298400"/>
    <n v="1545631200"/>
    <b v="0"/>
    <b v="0"/>
    <s v="film &amp; video/animation"/>
    <n v="-71872"/>
    <n v="-65.998163452708908"/>
    <x v="4"/>
    <s v="animation"/>
    <x v="391"/>
    <d v="2018-12-24T06:00:00"/>
  </r>
  <r>
    <n v="414"/>
    <s v="Davis and Sons"/>
    <s v="Innovative human-resource migration"/>
    <x v="246"/>
    <n v="159405"/>
    <x v="0"/>
    <n v="5497"/>
    <s v="US"/>
    <s v="USD"/>
    <n v="1271739600"/>
    <n v="1272430800"/>
    <b v="0"/>
    <b v="1"/>
    <s v="food/food trucks"/>
    <n v="-28795"/>
    <n v="-5.2383118064398762"/>
    <x v="0"/>
    <s v="food trucks"/>
    <x v="392"/>
    <d v="2010-04-28T05:00:00"/>
  </r>
  <r>
    <n v="415"/>
    <s v="Anderson-Pham"/>
    <s v="Intuitive needs-based monitoring"/>
    <x v="247"/>
    <n v="12552"/>
    <x v="0"/>
    <n v="418"/>
    <s v="US"/>
    <s v="USD"/>
    <n v="1326434400"/>
    <n v="1327903200"/>
    <b v="0"/>
    <b v="0"/>
    <s v="theater/plays"/>
    <n v="-100948"/>
    <n v="-241.50239234449759"/>
    <x v="3"/>
    <s v="plays"/>
    <x v="393"/>
    <d v="2012-01-30T06:00:00"/>
  </r>
  <r>
    <n v="416"/>
    <s v="Stewart-Coleman"/>
    <s v="Customer-focused disintermediate toolset"/>
    <x v="248"/>
    <n v="59007"/>
    <x v="0"/>
    <n v="1439"/>
    <s v="US"/>
    <s v="USD"/>
    <n v="1295244000"/>
    <n v="1296021600"/>
    <b v="0"/>
    <b v="1"/>
    <s v="film &amp; video/documentary"/>
    <n v="-75593"/>
    <n v="-52.531619179986102"/>
    <x v="4"/>
    <s v="documentary"/>
    <x v="394"/>
    <d v="2011-01-26T06:00:00"/>
  </r>
  <r>
    <n v="417"/>
    <s v="Bradshaw, Smith and Ryan"/>
    <s v="Upgradable 24/7 emulation"/>
    <x v="12"/>
    <n v="943"/>
    <x v="0"/>
    <n v="15"/>
    <s v="US"/>
    <s v="USD"/>
    <n v="1541221200"/>
    <n v="1543298400"/>
    <b v="0"/>
    <b v="0"/>
    <s v="theater/plays"/>
    <n v="-757"/>
    <n v="-50.466666666666669"/>
    <x v="3"/>
    <s v="plays"/>
    <x v="395"/>
    <d v="2018-11-27T06:00:00"/>
  </r>
  <r>
    <n v="418"/>
    <s v="Jackson PLC"/>
    <s v="Quality-focused client-server core"/>
    <x v="249"/>
    <n v="93963"/>
    <x v="0"/>
    <n v="1999"/>
    <s v="CA"/>
    <s v="CAD"/>
    <n v="1336280400"/>
    <n v="1336366800"/>
    <b v="0"/>
    <b v="0"/>
    <s v="film &amp; video/documentary"/>
    <n v="-69737"/>
    <n v="-34.88594297148574"/>
    <x v="4"/>
    <s v="documentary"/>
    <x v="396"/>
    <d v="2012-05-07T05:00:00"/>
  </r>
  <r>
    <n v="419"/>
    <s v="Ware-Arias"/>
    <s v="Upgradable maximized protocol"/>
    <x v="250"/>
    <n v="140469"/>
    <x v="1"/>
    <n v="5203"/>
    <s v="US"/>
    <s v="USD"/>
    <n v="1324533600"/>
    <n v="1325052000"/>
    <b v="0"/>
    <b v="0"/>
    <s v="technology/web"/>
    <n v="26669"/>
    <n v="5.1256967134345572"/>
    <x v="2"/>
    <s v="web"/>
    <x v="397"/>
    <d v="2011-12-28T06:00:00"/>
  </r>
  <r>
    <n v="420"/>
    <s v="Blair, Reyes and Woods"/>
    <s v="Cross-platform interactive synergy"/>
    <x v="92"/>
    <n v="6423"/>
    <x v="1"/>
    <n v="94"/>
    <s v="US"/>
    <s v="USD"/>
    <n v="1498366800"/>
    <n v="1499576400"/>
    <b v="0"/>
    <b v="0"/>
    <s v="theater/plays"/>
    <n v="1423"/>
    <n v="15.138297872340425"/>
    <x v="3"/>
    <s v="plays"/>
    <x v="398"/>
    <d v="2017-07-09T05:00:00"/>
  </r>
  <r>
    <n v="421"/>
    <s v="Thomas-Lopez"/>
    <s v="User-centric fault-tolerant archive"/>
    <x v="151"/>
    <n v="6015"/>
    <x v="0"/>
    <n v="118"/>
    <s v="US"/>
    <s v="USD"/>
    <n v="1498712400"/>
    <n v="1501304400"/>
    <b v="0"/>
    <b v="1"/>
    <s v="technology/wearables"/>
    <n v="-3385"/>
    <n v="-28.6864406779661"/>
    <x v="2"/>
    <s v="wearables"/>
    <x v="399"/>
    <d v="2017-07-29T05:00:00"/>
  </r>
  <r>
    <n v="422"/>
    <s v="Brown, Davies and Pacheco"/>
    <s v="Reverse-engineered regional knowledge user"/>
    <x v="251"/>
    <n v="11075"/>
    <x v="1"/>
    <n v="205"/>
    <s v="US"/>
    <s v="USD"/>
    <n v="1271480400"/>
    <n v="1273208400"/>
    <b v="0"/>
    <b v="1"/>
    <s v="theater/plays"/>
    <n v="2375"/>
    <n v="11.585365853658537"/>
    <x v="3"/>
    <s v="plays"/>
    <x v="400"/>
    <d v="2010-05-07T05:00:00"/>
  </r>
  <r>
    <n v="423"/>
    <s v="Jones-Riddle"/>
    <s v="Self-enabling real-time definition"/>
    <x v="252"/>
    <n v="15723"/>
    <x v="0"/>
    <n v="162"/>
    <s v="US"/>
    <s v="USD"/>
    <n v="1316667600"/>
    <n v="1316840400"/>
    <b v="0"/>
    <b v="1"/>
    <s v="food/food trucks"/>
    <n v="-132077"/>
    <n v="-815.29012345679007"/>
    <x v="0"/>
    <s v="food trucks"/>
    <x v="116"/>
    <d v="2011-09-24T05:00:00"/>
  </r>
  <r>
    <n v="424"/>
    <s v="Schmidt-Gomez"/>
    <s v="User-centric impactful projection"/>
    <x v="135"/>
    <n v="2064"/>
    <x v="0"/>
    <n v="83"/>
    <s v="US"/>
    <s v="USD"/>
    <n v="1524027600"/>
    <n v="1524546000"/>
    <b v="0"/>
    <b v="0"/>
    <s v="music/indie rock"/>
    <n v="-3036"/>
    <n v="-36.578313253012048"/>
    <x v="1"/>
    <s v="indie rock"/>
    <x v="401"/>
    <d v="2018-04-24T05:00:00"/>
  </r>
  <r>
    <n v="425"/>
    <s v="Sullivan, Davis and Booth"/>
    <s v="Vision-oriented actuating hardware"/>
    <x v="50"/>
    <n v="7767"/>
    <x v="1"/>
    <n v="92"/>
    <s v="US"/>
    <s v="USD"/>
    <n v="1438059600"/>
    <n v="1438578000"/>
    <b v="0"/>
    <b v="0"/>
    <s v="photography/photography books"/>
    <n v="5067"/>
    <n v="55.076086956521742"/>
    <x v="7"/>
    <s v="photography books"/>
    <x v="402"/>
    <d v="2015-08-03T05:00:00"/>
  </r>
  <r>
    <n v="426"/>
    <s v="Edwards-Kane"/>
    <s v="Virtual leadingedge framework"/>
    <x v="37"/>
    <n v="10313"/>
    <x v="1"/>
    <n v="219"/>
    <s v="US"/>
    <s v="USD"/>
    <n v="1361944800"/>
    <n v="1362549600"/>
    <b v="0"/>
    <b v="0"/>
    <s v="theater/plays"/>
    <n v="8513"/>
    <n v="38.87214611872146"/>
    <x v="3"/>
    <s v="plays"/>
    <x v="403"/>
    <d v="2013-03-06T06:00:00"/>
  </r>
  <r>
    <n v="427"/>
    <s v="Hicks, Wall and Webb"/>
    <s v="Managed discrete framework"/>
    <x v="253"/>
    <n v="197018"/>
    <x v="1"/>
    <n v="2526"/>
    <s v="US"/>
    <s v="USD"/>
    <n v="1410584400"/>
    <n v="1413349200"/>
    <b v="0"/>
    <b v="1"/>
    <s v="theater/plays"/>
    <n v="22518"/>
    <n v="8.9144893111638961"/>
    <x v="3"/>
    <s v="plays"/>
    <x v="404"/>
    <d v="2014-10-15T05:00:00"/>
  </r>
  <r>
    <n v="428"/>
    <s v="Mayer-Richmond"/>
    <s v="Progressive zero-defect capability"/>
    <x v="254"/>
    <n v="47037"/>
    <x v="0"/>
    <n v="747"/>
    <s v="US"/>
    <s v="USD"/>
    <n v="1297404000"/>
    <n v="1298008800"/>
    <b v="0"/>
    <b v="0"/>
    <s v="film &amp; video/animation"/>
    <n v="-54363"/>
    <n v="-72.775100401606423"/>
    <x v="4"/>
    <s v="animation"/>
    <x v="405"/>
    <d v="2011-02-18T06:00:00"/>
  </r>
  <r>
    <n v="429"/>
    <s v="Robles Ltd"/>
    <s v="Right-sized demand-driven adapter"/>
    <x v="255"/>
    <n v="173191"/>
    <x v="3"/>
    <n v="2138"/>
    <s v="US"/>
    <s v="USD"/>
    <n v="1392012000"/>
    <n v="1394427600"/>
    <b v="0"/>
    <b v="1"/>
    <s v="photography/photography books"/>
    <n v="-17809"/>
    <n v="-8.3297474275023387"/>
    <x v="7"/>
    <s v="photography books"/>
    <x v="406"/>
    <d v="2014-03-10T05:00:00"/>
  </r>
  <r>
    <n v="430"/>
    <s v="Cochran Ltd"/>
    <s v="Re-engineered attitude-oriented frame"/>
    <x v="32"/>
    <n v="5487"/>
    <x v="0"/>
    <n v="84"/>
    <s v="US"/>
    <s v="USD"/>
    <n v="1569733200"/>
    <n v="1572670800"/>
    <b v="0"/>
    <b v="0"/>
    <s v="theater/plays"/>
    <n v="-2613"/>
    <n v="-31.107142857142858"/>
    <x v="3"/>
    <s v="plays"/>
    <x v="407"/>
    <d v="2019-11-02T05:00:00"/>
  </r>
  <r>
    <n v="431"/>
    <s v="Rosales LLC"/>
    <s v="Compatible multimedia utilization"/>
    <x v="135"/>
    <n v="9817"/>
    <x v="1"/>
    <n v="94"/>
    <s v="US"/>
    <s v="USD"/>
    <n v="1529643600"/>
    <n v="1531112400"/>
    <b v="1"/>
    <b v="0"/>
    <s v="theater/plays"/>
    <n v="4717"/>
    <n v="50.180851063829785"/>
    <x v="3"/>
    <s v="plays"/>
    <x v="408"/>
    <d v="2018-07-09T05:00:00"/>
  </r>
  <r>
    <n v="432"/>
    <s v="Harper-Bryan"/>
    <s v="Re-contextualized dedicated hardware"/>
    <x v="106"/>
    <n v="6369"/>
    <x v="0"/>
    <n v="91"/>
    <s v="US"/>
    <s v="USD"/>
    <n v="1399006800"/>
    <n v="1400734800"/>
    <b v="0"/>
    <b v="0"/>
    <s v="theater/plays"/>
    <n v="-1331"/>
    <n v="-14.626373626373626"/>
    <x v="3"/>
    <s v="plays"/>
    <x v="409"/>
    <d v="2014-05-22T05:00:00"/>
  </r>
  <r>
    <n v="433"/>
    <s v="Potter, Harper and Everett"/>
    <s v="Decentralized composite paradigm"/>
    <x v="256"/>
    <n v="65755"/>
    <x v="0"/>
    <n v="792"/>
    <s v="US"/>
    <s v="USD"/>
    <n v="1385359200"/>
    <n v="1386741600"/>
    <b v="0"/>
    <b v="1"/>
    <s v="film &amp; video/documentary"/>
    <n v="-55645"/>
    <n v="-70.258838383838381"/>
    <x v="4"/>
    <s v="documentary"/>
    <x v="410"/>
    <d v="2013-12-11T06:00:00"/>
  </r>
  <r>
    <n v="434"/>
    <s v="Floyd-Sims"/>
    <s v="Cloned transitional hierarchy"/>
    <x v="91"/>
    <n v="903"/>
    <x v="3"/>
    <n v="10"/>
    <s v="CA"/>
    <s v="CAD"/>
    <n v="1480572000"/>
    <n v="1481781600"/>
    <b v="1"/>
    <b v="0"/>
    <s v="theater/plays"/>
    <n v="-4497"/>
    <n v="-449.7"/>
    <x v="3"/>
    <s v="plays"/>
    <x v="411"/>
    <d v="2016-12-15T06:00:00"/>
  </r>
  <r>
    <n v="435"/>
    <s v="Spence, Jackson and Kelly"/>
    <s v="Advanced discrete leverage"/>
    <x v="257"/>
    <n v="178120"/>
    <x v="1"/>
    <n v="1713"/>
    <s v="IT"/>
    <s v="EUR"/>
    <n v="1418623200"/>
    <n v="1419660000"/>
    <b v="0"/>
    <b v="1"/>
    <s v="theater/plays"/>
    <n v="25720"/>
    <n v="15.014594279042615"/>
    <x v="3"/>
    <s v="plays"/>
    <x v="412"/>
    <d v="2014-12-27T06:00:00"/>
  </r>
  <r>
    <n v="436"/>
    <s v="King-Nguyen"/>
    <s v="Open-source incremental throughput"/>
    <x v="81"/>
    <n v="13678"/>
    <x v="1"/>
    <n v="249"/>
    <s v="US"/>
    <s v="USD"/>
    <n v="1555736400"/>
    <n v="1555822800"/>
    <b v="0"/>
    <b v="0"/>
    <s v="music/jazz"/>
    <n v="12378"/>
    <n v="49.710843373493979"/>
    <x v="1"/>
    <s v="jazz"/>
    <x v="413"/>
    <d v="2019-04-21T05:00:00"/>
  </r>
  <r>
    <n v="437"/>
    <s v="Hansen Group"/>
    <s v="Centralized regional interface"/>
    <x v="32"/>
    <n v="9969"/>
    <x v="1"/>
    <n v="192"/>
    <s v="US"/>
    <s v="USD"/>
    <n v="1442120400"/>
    <n v="1442379600"/>
    <b v="0"/>
    <b v="1"/>
    <s v="film &amp; video/animation"/>
    <n v="1869"/>
    <n v="9.734375"/>
    <x v="4"/>
    <s v="animation"/>
    <x v="414"/>
    <d v="2015-09-16T05:00:00"/>
  </r>
  <r>
    <n v="438"/>
    <s v="Mathis, Hall and Hansen"/>
    <s v="Streamlined web-enabled knowledgebase"/>
    <x v="111"/>
    <n v="14827"/>
    <x v="1"/>
    <n v="247"/>
    <s v="US"/>
    <s v="USD"/>
    <n v="1362376800"/>
    <n v="1364965200"/>
    <b v="0"/>
    <b v="0"/>
    <s v="theater/plays"/>
    <n v="6527"/>
    <n v="26.425101214574898"/>
    <x v="3"/>
    <s v="plays"/>
    <x v="415"/>
    <d v="2013-04-03T05:00:00"/>
  </r>
  <r>
    <n v="439"/>
    <s v="Cummings Inc"/>
    <s v="Digitized transitional monitoring"/>
    <x v="258"/>
    <n v="100900"/>
    <x v="1"/>
    <n v="2293"/>
    <s v="US"/>
    <s v="USD"/>
    <n v="1478408400"/>
    <n v="1479016800"/>
    <b v="0"/>
    <b v="0"/>
    <s v="film &amp; video/science fiction"/>
    <n v="72500"/>
    <n v="31.617967727867423"/>
    <x v="4"/>
    <s v="science fiction"/>
    <x v="416"/>
    <d v="2016-11-13T06:00:00"/>
  </r>
  <r>
    <n v="440"/>
    <s v="Miller-Poole"/>
    <s v="Networked optimal adapter"/>
    <x v="259"/>
    <n v="165954"/>
    <x v="1"/>
    <n v="3131"/>
    <s v="US"/>
    <s v="USD"/>
    <n v="1498798800"/>
    <n v="1499662800"/>
    <b v="0"/>
    <b v="0"/>
    <s v="film &amp; video/television"/>
    <n v="63454"/>
    <n v="20.266368572341104"/>
    <x v="4"/>
    <s v="television"/>
    <x v="417"/>
    <d v="2017-07-10T05:00:00"/>
  </r>
  <r>
    <n v="441"/>
    <s v="Rodriguez-West"/>
    <s v="Automated optimal function"/>
    <x v="260"/>
    <n v="1744"/>
    <x v="0"/>
    <n v="32"/>
    <s v="US"/>
    <s v="USD"/>
    <n v="1335416400"/>
    <n v="1337835600"/>
    <b v="0"/>
    <b v="0"/>
    <s v="technology/wearables"/>
    <n v="-5256"/>
    <n v="-164.25"/>
    <x v="2"/>
    <s v="wearables"/>
    <x v="418"/>
    <d v="2012-05-24T05:00:00"/>
  </r>
  <r>
    <n v="442"/>
    <s v="Calderon, Bradford and Dean"/>
    <s v="Devolved system-worthy framework"/>
    <x v="91"/>
    <n v="10731"/>
    <x v="1"/>
    <n v="143"/>
    <s v="IT"/>
    <s v="EUR"/>
    <n v="1504328400"/>
    <n v="1505710800"/>
    <b v="0"/>
    <b v="0"/>
    <s v="theater/plays"/>
    <n v="5331"/>
    <n v="37.27972027972028"/>
    <x v="3"/>
    <s v="plays"/>
    <x v="419"/>
    <d v="2017-09-18T05:00:00"/>
  </r>
  <r>
    <n v="443"/>
    <s v="Clark-Bowman"/>
    <s v="Stand-alone user-facing service-desk"/>
    <x v="29"/>
    <n v="3232"/>
    <x v="3"/>
    <n v="90"/>
    <s v="US"/>
    <s v="USD"/>
    <n v="1285822800"/>
    <n v="1287464400"/>
    <b v="0"/>
    <b v="0"/>
    <s v="theater/plays"/>
    <n v="-6068"/>
    <n v="-67.422222222222217"/>
    <x v="3"/>
    <s v="plays"/>
    <x v="420"/>
    <d v="2010-10-19T05:00:00"/>
  </r>
  <r>
    <n v="444"/>
    <s v="Hensley Ltd"/>
    <s v="Versatile global attitude"/>
    <x v="8"/>
    <n v="10938"/>
    <x v="1"/>
    <n v="296"/>
    <s v="US"/>
    <s v="USD"/>
    <n v="1311483600"/>
    <n v="1311656400"/>
    <b v="0"/>
    <b v="1"/>
    <s v="music/indie rock"/>
    <n v="4738"/>
    <n v="16.006756756756758"/>
    <x v="1"/>
    <s v="indie rock"/>
    <x v="421"/>
    <d v="2011-07-26T05:00:00"/>
  </r>
  <r>
    <n v="445"/>
    <s v="Anderson-Pearson"/>
    <s v="Intuitive demand-driven Local Area Network"/>
    <x v="118"/>
    <n v="10739"/>
    <x v="1"/>
    <n v="170"/>
    <s v="US"/>
    <s v="USD"/>
    <n v="1291356000"/>
    <n v="1293170400"/>
    <b v="0"/>
    <b v="1"/>
    <s v="theater/plays"/>
    <n v="8639"/>
    <n v="50.817647058823532"/>
    <x v="3"/>
    <s v="plays"/>
    <x v="422"/>
    <d v="2010-12-24T06:00:00"/>
  </r>
  <r>
    <n v="446"/>
    <s v="Martin, Martin and Solis"/>
    <s v="Assimilated uniform methodology"/>
    <x v="85"/>
    <n v="5579"/>
    <x v="0"/>
    <n v="186"/>
    <s v="US"/>
    <s v="USD"/>
    <n v="1355810400"/>
    <n v="1355983200"/>
    <b v="0"/>
    <b v="0"/>
    <s v="technology/wearables"/>
    <n v="-1221"/>
    <n v="-6.564516129032258"/>
    <x v="2"/>
    <s v="wearables"/>
    <x v="423"/>
    <d v="2012-12-20T06:00:00"/>
  </r>
  <r>
    <n v="447"/>
    <s v="Harrington-Harper"/>
    <s v="Self-enabling next generation algorithm"/>
    <x v="261"/>
    <n v="37754"/>
    <x v="3"/>
    <n v="439"/>
    <s v="GB"/>
    <s v="GBP"/>
    <n v="1513663200"/>
    <n v="1515045600"/>
    <b v="0"/>
    <b v="0"/>
    <s v="film &amp; video/television"/>
    <n v="-117446"/>
    <n v="-267.53075170842823"/>
    <x v="4"/>
    <s v="television"/>
    <x v="424"/>
    <d v="2018-01-04T06:00:00"/>
  </r>
  <r>
    <n v="448"/>
    <s v="Price and Sons"/>
    <s v="Object-based demand-driven strategy"/>
    <x v="262"/>
    <n v="45384"/>
    <x v="0"/>
    <n v="605"/>
    <s v="US"/>
    <s v="USD"/>
    <n v="1365915600"/>
    <n v="1366088400"/>
    <b v="0"/>
    <b v="1"/>
    <s v="games/video games"/>
    <n v="-44516"/>
    <n v="-73.5801652892562"/>
    <x v="6"/>
    <s v="video games"/>
    <x v="425"/>
    <d v="2013-04-16T05:00:00"/>
  </r>
  <r>
    <n v="449"/>
    <s v="Cuevas-Morales"/>
    <s v="Public-key coherent ability"/>
    <x v="79"/>
    <n v="8703"/>
    <x v="1"/>
    <n v="86"/>
    <s v="DK"/>
    <s v="DKK"/>
    <n v="1551852000"/>
    <n v="1553317200"/>
    <b v="0"/>
    <b v="0"/>
    <s v="games/video games"/>
    <n v="7803"/>
    <n v="90.732558139534888"/>
    <x v="6"/>
    <s v="video games"/>
    <x v="426"/>
    <d v="2019-03-23T05:00:00"/>
  </r>
  <r>
    <n v="450"/>
    <s v="Delgado-Hatfield"/>
    <s v="Up-sized composite success"/>
    <x v="0"/>
    <n v="4"/>
    <x v="0"/>
    <n v="1"/>
    <s v="CA"/>
    <s v="CAD"/>
    <n v="1540098000"/>
    <n v="1542088800"/>
    <b v="0"/>
    <b v="0"/>
    <s v="film &amp; video/animation"/>
    <n v="-96"/>
    <n v="-96"/>
    <x v="4"/>
    <s v="animation"/>
    <x v="427"/>
    <d v="2018-11-13T06:00:00"/>
  </r>
  <r>
    <n v="451"/>
    <s v="Padilla-Porter"/>
    <s v="Innovative exuding matrix"/>
    <x v="263"/>
    <n v="182302"/>
    <x v="1"/>
    <n v="6286"/>
    <s v="US"/>
    <s v="USD"/>
    <n v="1500440400"/>
    <n v="1503118800"/>
    <b v="0"/>
    <b v="0"/>
    <s v="music/rock"/>
    <n v="33902"/>
    <n v="5.3932548520521797"/>
    <x v="1"/>
    <s v="rock"/>
    <x v="428"/>
    <d v="2017-08-19T05:00:00"/>
  </r>
  <r>
    <n v="452"/>
    <s v="Morris Group"/>
    <s v="Realigned impactful artificial intelligence"/>
    <x v="73"/>
    <n v="3045"/>
    <x v="0"/>
    <n v="31"/>
    <s v="US"/>
    <s v="USD"/>
    <n v="1278392400"/>
    <n v="1278478800"/>
    <b v="0"/>
    <b v="0"/>
    <s v="film &amp; video/drama"/>
    <n v="-1755"/>
    <n v="-56.612903225806448"/>
    <x v="4"/>
    <s v="drama"/>
    <x v="429"/>
    <d v="2010-07-07T05:00:00"/>
  </r>
  <r>
    <n v="453"/>
    <s v="Saunders Ltd"/>
    <s v="Multi-layered multi-tasking secured line"/>
    <x v="264"/>
    <n v="102749"/>
    <x v="0"/>
    <n v="1181"/>
    <s v="US"/>
    <s v="USD"/>
    <n v="1480572000"/>
    <n v="1484114400"/>
    <b v="0"/>
    <b v="0"/>
    <s v="film &amp; video/science fiction"/>
    <n v="-79651"/>
    <n v="-67.443691786621514"/>
    <x v="4"/>
    <s v="science fiction"/>
    <x v="411"/>
    <d v="2017-01-11T06:00:00"/>
  </r>
  <r>
    <n v="454"/>
    <s v="Woods Inc"/>
    <s v="Upgradable upward-trending portal"/>
    <x v="220"/>
    <n v="1763"/>
    <x v="0"/>
    <n v="39"/>
    <s v="US"/>
    <s v="USD"/>
    <n v="1382331600"/>
    <n v="1385445600"/>
    <b v="0"/>
    <b v="1"/>
    <s v="film &amp; video/drama"/>
    <n v="-2237"/>
    <n v="-57.358974358974358"/>
    <x v="4"/>
    <s v="drama"/>
    <x v="430"/>
    <d v="2013-11-26T06:00:00"/>
  </r>
  <r>
    <n v="455"/>
    <s v="Villanueva, Wright and Richardson"/>
    <s v="Profit-focused global product"/>
    <x v="265"/>
    <n v="137904"/>
    <x v="1"/>
    <n v="3727"/>
    <s v="US"/>
    <s v="USD"/>
    <n v="1316754000"/>
    <n v="1318741200"/>
    <b v="0"/>
    <b v="0"/>
    <s v="theater/plays"/>
    <n v="21404"/>
    <n v="5.7429568017171988"/>
    <x v="3"/>
    <s v="plays"/>
    <x v="431"/>
    <d v="2011-10-16T05:00:00"/>
  </r>
  <r>
    <n v="456"/>
    <s v="Wilson, Brooks and Clark"/>
    <s v="Operative well-modulated data-warehouse"/>
    <x v="266"/>
    <n v="152438"/>
    <x v="1"/>
    <n v="1605"/>
    <s v="US"/>
    <s v="USD"/>
    <n v="1518242400"/>
    <n v="1518242400"/>
    <b v="0"/>
    <b v="1"/>
    <s v="music/indie rock"/>
    <n v="6038"/>
    <n v="3.7619937694704051"/>
    <x v="1"/>
    <s v="indie rock"/>
    <x v="432"/>
    <d v="2018-02-10T06:00:00"/>
  </r>
  <r>
    <n v="457"/>
    <s v="Sheppard, Smith and Spence"/>
    <s v="Cloned asymmetric functionalities"/>
    <x v="92"/>
    <n v="1332"/>
    <x v="0"/>
    <n v="46"/>
    <s v="US"/>
    <s v="USD"/>
    <n v="1476421200"/>
    <n v="1476594000"/>
    <b v="0"/>
    <b v="0"/>
    <s v="theater/plays"/>
    <n v="-3668"/>
    <n v="-79.739130434782609"/>
    <x v="3"/>
    <s v="plays"/>
    <x v="433"/>
    <d v="2016-10-16T05:00:00"/>
  </r>
  <r>
    <n v="458"/>
    <s v="Wise, Thompson and Allen"/>
    <s v="Pre-emptive neutral portal"/>
    <x v="267"/>
    <n v="118706"/>
    <x v="1"/>
    <n v="2120"/>
    <s v="US"/>
    <s v="USD"/>
    <n v="1269752400"/>
    <n v="1273554000"/>
    <b v="0"/>
    <b v="0"/>
    <s v="theater/plays"/>
    <n v="84906"/>
    <n v="40.049999999999997"/>
    <x v="3"/>
    <s v="plays"/>
    <x v="434"/>
    <d v="2010-05-11T05:00:00"/>
  </r>
  <r>
    <n v="459"/>
    <s v="Lane, Ryan and Chapman"/>
    <s v="Switchable demand-driven help-desk"/>
    <x v="9"/>
    <n v="5674"/>
    <x v="0"/>
    <n v="105"/>
    <s v="US"/>
    <s v="USD"/>
    <n v="1419746400"/>
    <n v="1421906400"/>
    <b v="0"/>
    <b v="0"/>
    <s v="film &amp; video/documentary"/>
    <n v="-626"/>
    <n v="-5.961904761904762"/>
    <x v="4"/>
    <s v="documentary"/>
    <x v="435"/>
    <d v="2015-01-22T06:00:00"/>
  </r>
  <r>
    <n v="460"/>
    <s v="Rich, Alvarez and King"/>
    <s v="Business-focused static ability"/>
    <x v="166"/>
    <n v="4119"/>
    <x v="1"/>
    <n v="50"/>
    <s v="US"/>
    <s v="USD"/>
    <n v="1281330000"/>
    <n v="1281589200"/>
    <b v="0"/>
    <b v="0"/>
    <s v="theater/plays"/>
    <n v="1719"/>
    <n v="34.380000000000003"/>
    <x v="3"/>
    <s v="plays"/>
    <x v="8"/>
    <d v="2010-08-12T05:00:00"/>
  </r>
  <r>
    <n v="461"/>
    <s v="Terry-Salinas"/>
    <s v="Networked secondary structure"/>
    <x v="268"/>
    <n v="139354"/>
    <x v="1"/>
    <n v="2080"/>
    <s v="US"/>
    <s v="USD"/>
    <n v="1398661200"/>
    <n v="1400389200"/>
    <b v="0"/>
    <b v="0"/>
    <s v="film &amp; video/drama"/>
    <n v="40554"/>
    <n v="19.497115384615384"/>
    <x v="4"/>
    <s v="drama"/>
    <x v="436"/>
    <d v="2014-05-18T05:00:00"/>
  </r>
  <r>
    <n v="462"/>
    <s v="Wang-Rodriguez"/>
    <s v="Total multimedia website"/>
    <x v="269"/>
    <n v="57734"/>
    <x v="0"/>
    <n v="535"/>
    <s v="US"/>
    <s v="USD"/>
    <n v="1359525600"/>
    <n v="1362808800"/>
    <b v="0"/>
    <b v="0"/>
    <s v="games/mobile games"/>
    <n v="-131066"/>
    <n v="-244.98317757009346"/>
    <x v="6"/>
    <s v="mobile games"/>
    <x v="385"/>
    <d v="2013-03-09T06:00:00"/>
  </r>
  <r>
    <n v="463"/>
    <s v="Mckee-Hill"/>
    <s v="Cross-platform upward-trending parallelism"/>
    <x v="270"/>
    <n v="145265"/>
    <x v="1"/>
    <n v="2105"/>
    <s v="US"/>
    <s v="USD"/>
    <n v="1388469600"/>
    <n v="1388815200"/>
    <b v="0"/>
    <b v="0"/>
    <s v="film &amp; video/animation"/>
    <n v="10965"/>
    <n v="5.2090261282660331"/>
    <x v="4"/>
    <s v="animation"/>
    <x v="437"/>
    <d v="2014-01-04T06:00:00"/>
  </r>
  <r>
    <n v="464"/>
    <s v="Gomez LLC"/>
    <s v="Pre-emptive mission-critical hardware"/>
    <x v="271"/>
    <n v="95020"/>
    <x v="1"/>
    <n v="2436"/>
    <s v="US"/>
    <s v="USD"/>
    <n v="1518328800"/>
    <n v="1519538400"/>
    <b v="0"/>
    <b v="0"/>
    <s v="theater/plays"/>
    <n v="23820"/>
    <n v="9.77832512315271"/>
    <x v="3"/>
    <s v="plays"/>
    <x v="438"/>
    <d v="2018-02-25T06:00:00"/>
  </r>
  <r>
    <n v="465"/>
    <s v="Gonzalez-Robbins"/>
    <s v="Up-sized responsive protocol"/>
    <x v="53"/>
    <n v="8829"/>
    <x v="1"/>
    <n v="80"/>
    <s v="US"/>
    <s v="USD"/>
    <n v="1517032800"/>
    <n v="1517810400"/>
    <b v="0"/>
    <b v="0"/>
    <s v="publishing/translations"/>
    <n v="4129"/>
    <n v="51.612499999999997"/>
    <x v="5"/>
    <s v="translations"/>
    <x v="439"/>
    <d v="2018-02-05T06:00:00"/>
  </r>
  <r>
    <n v="466"/>
    <s v="Obrien and Sons"/>
    <s v="Pre-emptive transitional frame"/>
    <x v="272"/>
    <n v="3984"/>
    <x v="1"/>
    <n v="42"/>
    <s v="US"/>
    <s v="USD"/>
    <n v="1368594000"/>
    <n v="1370581200"/>
    <b v="0"/>
    <b v="1"/>
    <s v="technology/wearables"/>
    <n v="2784"/>
    <n v="66.285714285714292"/>
    <x v="2"/>
    <s v="wearables"/>
    <x v="440"/>
    <d v="2013-06-07T05:00:00"/>
  </r>
  <r>
    <n v="467"/>
    <s v="Shaw Ltd"/>
    <s v="Profit-focused content-based application"/>
    <x v="1"/>
    <n v="8053"/>
    <x v="1"/>
    <n v="139"/>
    <s v="CA"/>
    <s v="CAD"/>
    <n v="1448258400"/>
    <n v="1448863200"/>
    <b v="0"/>
    <b v="1"/>
    <s v="technology/web"/>
    <n v="6653"/>
    <n v="47.863309352517987"/>
    <x v="2"/>
    <s v="web"/>
    <x v="441"/>
    <d v="2015-11-30T06:00:00"/>
  </r>
  <r>
    <n v="468"/>
    <s v="Hughes Inc"/>
    <s v="Streamlined neutral analyzer"/>
    <x v="220"/>
    <n v="1620"/>
    <x v="0"/>
    <n v="16"/>
    <s v="US"/>
    <s v="USD"/>
    <n v="1555218000"/>
    <n v="1556600400"/>
    <b v="0"/>
    <b v="0"/>
    <s v="theater/plays"/>
    <n v="-2380"/>
    <n v="-148.75"/>
    <x v="3"/>
    <s v="plays"/>
    <x v="442"/>
    <d v="2019-04-30T05:00:00"/>
  </r>
  <r>
    <n v="469"/>
    <s v="Olsen-Ryan"/>
    <s v="Assimilated neutral utilization"/>
    <x v="36"/>
    <n v="10328"/>
    <x v="1"/>
    <n v="159"/>
    <s v="US"/>
    <s v="USD"/>
    <n v="1431925200"/>
    <n v="1432098000"/>
    <b v="0"/>
    <b v="0"/>
    <s v="film &amp; video/drama"/>
    <n v="4728"/>
    <n v="29.735849056603772"/>
    <x v="4"/>
    <s v="drama"/>
    <x v="443"/>
    <d v="2015-05-20T05:00:00"/>
  </r>
  <r>
    <n v="470"/>
    <s v="Grimes, Holland and Sloan"/>
    <s v="Extended dedicated archive"/>
    <x v="136"/>
    <n v="10289"/>
    <x v="1"/>
    <n v="381"/>
    <s v="US"/>
    <s v="USD"/>
    <n v="1481522400"/>
    <n v="1482127200"/>
    <b v="0"/>
    <b v="0"/>
    <s v="technology/wearables"/>
    <n v="6689"/>
    <n v="17.556430446194227"/>
    <x v="2"/>
    <s v="wearables"/>
    <x v="315"/>
    <d v="2016-12-19T06:00:00"/>
  </r>
  <r>
    <n v="471"/>
    <s v="Perry and Sons"/>
    <s v="Configurable static help-desk"/>
    <x v="33"/>
    <n v="9889"/>
    <x v="1"/>
    <n v="194"/>
    <s v="GB"/>
    <s v="GBP"/>
    <n v="1335934800"/>
    <n v="1335934800"/>
    <b v="0"/>
    <b v="1"/>
    <s v="food/food trucks"/>
    <n v="6789"/>
    <n v="34.994845360824741"/>
    <x v="0"/>
    <s v="food trucks"/>
    <x v="444"/>
    <d v="2012-05-02T05:00:00"/>
  </r>
  <r>
    <n v="472"/>
    <s v="Turner, Young and Collins"/>
    <s v="Self-enabling clear-thinking framework"/>
    <x v="273"/>
    <n v="60342"/>
    <x v="0"/>
    <n v="575"/>
    <s v="US"/>
    <s v="USD"/>
    <n v="1552280400"/>
    <n v="1556946000"/>
    <b v="0"/>
    <b v="0"/>
    <s v="music/rock"/>
    <n v="-93458"/>
    <n v="-162.53565217391304"/>
    <x v="1"/>
    <s v="rock"/>
    <x v="445"/>
    <d v="2019-05-04T05:00:00"/>
  </r>
  <r>
    <n v="473"/>
    <s v="Richardson Inc"/>
    <s v="Assimilated fault-tolerant capacity"/>
    <x v="92"/>
    <n v="8907"/>
    <x v="1"/>
    <n v="106"/>
    <s v="US"/>
    <s v="USD"/>
    <n v="1529989200"/>
    <n v="1530075600"/>
    <b v="0"/>
    <b v="0"/>
    <s v="music/electric music"/>
    <n v="3907"/>
    <n v="36.858490566037737"/>
    <x v="1"/>
    <s v="electric music"/>
    <x v="446"/>
    <d v="2018-06-27T05:00:00"/>
  </r>
  <r>
    <n v="474"/>
    <s v="Santos-Young"/>
    <s v="Enhanced neutral ability"/>
    <x v="220"/>
    <n v="14606"/>
    <x v="1"/>
    <n v="142"/>
    <s v="US"/>
    <s v="USD"/>
    <n v="1418709600"/>
    <n v="1418796000"/>
    <b v="0"/>
    <b v="0"/>
    <s v="film &amp; video/television"/>
    <n v="10606"/>
    <n v="74.690140845070417"/>
    <x v="4"/>
    <s v="television"/>
    <x v="447"/>
    <d v="2014-12-17T06:00:00"/>
  </r>
  <r>
    <n v="475"/>
    <s v="Nichols Ltd"/>
    <s v="Function-based attitude-oriented groupware"/>
    <x v="71"/>
    <n v="8432"/>
    <x v="1"/>
    <n v="211"/>
    <s v="US"/>
    <s v="USD"/>
    <n v="1372136400"/>
    <n v="1372482000"/>
    <b v="0"/>
    <b v="1"/>
    <s v="publishing/translations"/>
    <n v="1032"/>
    <n v="4.890995260663507"/>
    <x v="5"/>
    <s v="translations"/>
    <x v="448"/>
    <d v="2013-06-29T05:00:00"/>
  </r>
  <r>
    <n v="476"/>
    <s v="Murphy PLC"/>
    <s v="Optional solution-oriented instruction set"/>
    <x v="274"/>
    <n v="57122"/>
    <x v="0"/>
    <n v="1120"/>
    <s v="US"/>
    <s v="USD"/>
    <n v="1533877200"/>
    <n v="1534395600"/>
    <b v="0"/>
    <b v="0"/>
    <s v="publishing/fiction"/>
    <n v="-134378"/>
    <n v="-119.98035714285714"/>
    <x v="5"/>
    <s v="fiction"/>
    <x v="342"/>
    <d v="2018-08-16T05:00:00"/>
  </r>
  <r>
    <n v="477"/>
    <s v="Hogan, Porter and Rivera"/>
    <s v="Organic object-oriented core"/>
    <x v="275"/>
    <n v="4613"/>
    <x v="0"/>
    <n v="113"/>
    <s v="US"/>
    <s v="USD"/>
    <n v="1309064400"/>
    <n v="1311397200"/>
    <b v="0"/>
    <b v="0"/>
    <s v="film &amp; video/science fiction"/>
    <n v="-3887"/>
    <n v="-34.398230088495573"/>
    <x v="4"/>
    <s v="science fiction"/>
    <x v="449"/>
    <d v="2011-07-23T05:00:00"/>
  </r>
  <r>
    <n v="478"/>
    <s v="Lyons LLC"/>
    <s v="Balanced impactful circuit"/>
    <x v="276"/>
    <n v="162603"/>
    <x v="1"/>
    <n v="2756"/>
    <s v="US"/>
    <s v="USD"/>
    <n v="1425877200"/>
    <n v="1426914000"/>
    <b v="0"/>
    <b v="0"/>
    <s v="technology/wearables"/>
    <n v="93803"/>
    <n v="34.035921625544269"/>
    <x v="2"/>
    <s v="wearables"/>
    <x v="450"/>
    <d v="2015-03-21T05:00:00"/>
  </r>
  <r>
    <n v="479"/>
    <s v="Long-Greene"/>
    <s v="Future-proofed heuristic encryption"/>
    <x v="166"/>
    <n v="12310"/>
    <x v="1"/>
    <n v="173"/>
    <s v="GB"/>
    <s v="GBP"/>
    <n v="1501304400"/>
    <n v="1501477200"/>
    <b v="0"/>
    <b v="0"/>
    <s v="food/food trucks"/>
    <n v="9910"/>
    <n v="57.283236994219656"/>
    <x v="0"/>
    <s v="food trucks"/>
    <x v="451"/>
    <d v="2017-07-31T05:00:00"/>
  </r>
  <r>
    <n v="480"/>
    <s v="Robles-Hudson"/>
    <s v="Balanced bifurcated leverage"/>
    <x v="133"/>
    <n v="8656"/>
    <x v="1"/>
    <n v="87"/>
    <s v="US"/>
    <s v="USD"/>
    <n v="1268287200"/>
    <n v="1269061200"/>
    <b v="0"/>
    <b v="1"/>
    <s v="photography/photography books"/>
    <n v="56"/>
    <n v="0.64367816091954022"/>
    <x v="7"/>
    <s v="photography books"/>
    <x v="452"/>
    <d v="2010-03-20T05:00:00"/>
  </r>
  <r>
    <n v="481"/>
    <s v="Mcclure LLC"/>
    <s v="Sharable discrete budgetary management"/>
    <x v="277"/>
    <n v="159931"/>
    <x v="0"/>
    <n v="1538"/>
    <s v="US"/>
    <s v="USD"/>
    <n v="1412139600"/>
    <n v="1415772000"/>
    <b v="0"/>
    <b v="1"/>
    <s v="theater/plays"/>
    <n v="-36669"/>
    <n v="-23.842002600780233"/>
    <x v="3"/>
    <s v="plays"/>
    <x v="453"/>
    <d v="2014-11-12T06:00:00"/>
  </r>
  <r>
    <n v="482"/>
    <s v="Martin, Russell and Baker"/>
    <s v="Focused solution-oriented instruction set"/>
    <x v="3"/>
    <n v="689"/>
    <x v="0"/>
    <n v="9"/>
    <s v="US"/>
    <s v="USD"/>
    <n v="1330063200"/>
    <n v="1331013600"/>
    <b v="0"/>
    <b v="1"/>
    <s v="publishing/fiction"/>
    <n v="-3511"/>
    <n v="-390.11111111111109"/>
    <x v="5"/>
    <s v="fiction"/>
    <x v="454"/>
    <d v="2012-03-06T06:00:00"/>
  </r>
  <r>
    <n v="483"/>
    <s v="Rice-Parker"/>
    <s v="Down-sized actuating infrastructure"/>
    <x v="278"/>
    <n v="48236"/>
    <x v="0"/>
    <n v="554"/>
    <s v="US"/>
    <s v="USD"/>
    <n v="1576130400"/>
    <n v="1576735200"/>
    <b v="0"/>
    <b v="0"/>
    <s v="theater/plays"/>
    <n v="-43164"/>
    <n v="-77.91335740072202"/>
    <x v="3"/>
    <s v="plays"/>
    <x v="455"/>
    <d v="2019-12-19T06:00:00"/>
  </r>
  <r>
    <n v="484"/>
    <s v="Landry Inc"/>
    <s v="Synergistic cohesive adapter"/>
    <x v="241"/>
    <n v="77021"/>
    <x v="1"/>
    <n v="1572"/>
    <s v="GB"/>
    <s v="GBP"/>
    <n v="1407128400"/>
    <n v="1411362000"/>
    <b v="0"/>
    <b v="1"/>
    <s v="food/food trucks"/>
    <n v="47421"/>
    <n v="30.166030534351144"/>
    <x v="0"/>
    <s v="food trucks"/>
    <x v="456"/>
    <d v="2014-09-22T05:00:00"/>
  </r>
  <r>
    <n v="485"/>
    <s v="Richards-Davis"/>
    <s v="Quality-focused mission-critical structure"/>
    <x v="279"/>
    <n v="27844"/>
    <x v="0"/>
    <n v="648"/>
    <s v="GB"/>
    <s v="GBP"/>
    <n v="1560142800"/>
    <n v="1563685200"/>
    <b v="0"/>
    <b v="0"/>
    <s v="theater/plays"/>
    <n v="-62756"/>
    <n v="-96.845679012345684"/>
    <x v="3"/>
    <s v="plays"/>
    <x v="457"/>
    <d v="2019-07-21T05:00:00"/>
  </r>
  <r>
    <n v="486"/>
    <s v="Davis, Cox and Fox"/>
    <s v="Compatible exuding Graphical User Interface"/>
    <x v="5"/>
    <n v="702"/>
    <x v="0"/>
    <n v="21"/>
    <s v="GB"/>
    <s v="GBP"/>
    <n v="1520575200"/>
    <n v="1521867600"/>
    <b v="0"/>
    <b v="1"/>
    <s v="publishing/translations"/>
    <n v="-4498"/>
    <n v="-214.1904761904762"/>
    <x v="5"/>
    <s v="translations"/>
    <x v="458"/>
    <d v="2018-03-24T05:00:00"/>
  </r>
  <r>
    <n v="487"/>
    <s v="Smith-Wallace"/>
    <s v="Monitored 24/7 time-frame"/>
    <x v="280"/>
    <n v="197024"/>
    <x v="1"/>
    <n v="2346"/>
    <s v="US"/>
    <s v="USD"/>
    <n v="1492664400"/>
    <n v="1495515600"/>
    <b v="0"/>
    <b v="0"/>
    <s v="theater/plays"/>
    <n v="86724"/>
    <n v="36.966751918158565"/>
    <x v="3"/>
    <s v="plays"/>
    <x v="459"/>
    <d v="2017-05-23T05:00:00"/>
  </r>
  <r>
    <n v="488"/>
    <s v="Cordova, Shaw and Wang"/>
    <s v="Virtual secondary open architecture"/>
    <x v="98"/>
    <n v="11663"/>
    <x v="1"/>
    <n v="115"/>
    <s v="US"/>
    <s v="USD"/>
    <n v="1454479200"/>
    <n v="1455948000"/>
    <b v="0"/>
    <b v="0"/>
    <s v="theater/plays"/>
    <n v="6363"/>
    <n v="55.330434782608698"/>
    <x v="3"/>
    <s v="plays"/>
    <x v="460"/>
    <d v="2016-02-20T06:00:00"/>
  </r>
  <r>
    <n v="489"/>
    <s v="Clark Inc"/>
    <s v="Down-sized mobile time-frame"/>
    <x v="243"/>
    <n v="9339"/>
    <x v="1"/>
    <n v="85"/>
    <s v="IT"/>
    <s v="EUR"/>
    <n v="1281934800"/>
    <n v="1282366800"/>
    <b v="0"/>
    <b v="0"/>
    <s v="technology/wearables"/>
    <n v="139"/>
    <n v="1.6352941176470588"/>
    <x v="2"/>
    <s v="wearables"/>
    <x v="461"/>
    <d v="2010-08-21T05:00:00"/>
  </r>
  <r>
    <n v="490"/>
    <s v="Young and Sons"/>
    <s v="Innovative disintermediate encryption"/>
    <x v="166"/>
    <n v="4596"/>
    <x v="1"/>
    <n v="144"/>
    <s v="US"/>
    <s v="USD"/>
    <n v="1573970400"/>
    <n v="1574575200"/>
    <b v="0"/>
    <b v="0"/>
    <s v="journalism/audio"/>
    <n v="2196"/>
    <n v="15.25"/>
    <x v="8"/>
    <s v="audio"/>
    <x v="462"/>
    <d v="2019-11-24T06:00:00"/>
  </r>
  <r>
    <n v="491"/>
    <s v="Henson PLC"/>
    <s v="Universal contextually-based knowledgebase"/>
    <x v="281"/>
    <n v="173437"/>
    <x v="1"/>
    <n v="2443"/>
    <s v="US"/>
    <s v="USD"/>
    <n v="1372654800"/>
    <n v="1374901200"/>
    <b v="0"/>
    <b v="1"/>
    <s v="food/food trucks"/>
    <n v="116637"/>
    <n v="47.743348342202211"/>
    <x v="0"/>
    <s v="food trucks"/>
    <x v="463"/>
    <d v="2013-07-27T05:00:00"/>
  </r>
  <r>
    <n v="492"/>
    <s v="Garcia Group"/>
    <s v="Persevering interactive matrix"/>
    <x v="255"/>
    <n v="45831"/>
    <x v="3"/>
    <n v="595"/>
    <s v="US"/>
    <s v="USD"/>
    <n v="1275886800"/>
    <n v="1278910800"/>
    <b v="1"/>
    <b v="1"/>
    <s v="film &amp; video/shorts"/>
    <n v="-145169"/>
    <n v="-243.98151260504201"/>
    <x v="4"/>
    <s v="shorts"/>
    <x v="464"/>
    <d v="2010-07-12T05:00:00"/>
  </r>
  <r>
    <n v="493"/>
    <s v="Adams, Walker and Wong"/>
    <s v="Seamless background framework"/>
    <x v="79"/>
    <n v="6514"/>
    <x v="1"/>
    <n v="64"/>
    <s v="US"/>
    <s v="USD"/>
    <n v="1561784400"/>
    <n v="1562907600"/>
    <b v="0"/>
    <b v="0"/>
    <s v="photography/photography books"/>
    <n v="5614"/>
    <n v="87.71875"/>
    <x v="7"/>
    <s v="photography books"/>
    <x v="465"/>
    <d v="2019-07-12T05:00:00"/>
  </r>
  <r>
    <n v="494"/>
    <s v="Hopkins-Browning"/>
    <s v="Balanced upward-trending productivity"/>
    <x v="186"/>
    <n v="13684"/>
    <x v="1"/>
    <n v="268"/>
    <s v="US"/>
    <s v="USD"/>
    <n v="1332392400"/>
    <n v="1332478800"/>
    <b v="0"/>
    <b v="0"/>
    <s v="technology/wearables"/>
    <n v="11184"/>
    <n v="41.731343283582092"/>
    <x v="2"/>
    <s v="wearables"/>
    <x v="466"/>
    <d v="2012-03-23T05:00:00"/>
  </r>
  <r>
    <n v="495"/>
    <s v="Bell, Edwards and Andersen"/>
    <s v="Centralized clear-thinking solution"/>
    <x v="170"/>
    <n v="13264"/>
    <x v="1"/>
    <n v="195"/>
    <s v="DK"/>
    <s v="DKK"/>
    <n v="1402376400"/>
    <n v="1402722000"/>
    <b v="0"/>
    <b v="0"/>
    <s v="theater/plays"/>
    <n v="10064"/>
    <n v="51.610256410256412"/>
    <x v="3"/>
    <s v="plays"/>
    <x v="467"/>
    <d v="2014-06-14T05:00:00"/>
  </r>
  <r>
    <n v="496"/>
    <s v="Morales Group"/>
    <s v="Optimized bi-directional extranet"/>
    <x v="282"/>
    <n v="1667"/>
    <x v="0"/>
    <n v="54"/>
    <s v="US"/>
    <s v="USD"/>
    <n v="1495342800"/>
    <n v="1496811600"/>
    <b v="0"/>
    <b v="0"/>
    <s v="film &amp; video/animation"/>
    <n v="-182133"/>
    <n v="-3372.8333333333335"/>
    <x v="4"/>
    <s v="animation"/>
    <x v="468"/>
    <d v="2017-06-07T05:00:00"/>
  </r>
  <r>
    <n v="497"/>
    <s v="Lucero Group"/>
    <s v="Intuitive actuating benchmark"/>
    <x v="122"/>
    <n v="3349"/>
    <x v="0"/>
    <n v="120"/>
    <s v="US"/>
    <s v="USD"/>
    <n v="1482213600"/>
    <n v="1482213600"/>
    <b v="0"/>
    <b v="1"/>
    <s v="technology/wearables"/>
    <n v="-6451"/>
    <n v="-53.758333333333333"/>
    <x v="2"/>
    <s v="wearables"/>
    <x v="469"/>
    <d v="2016-12-20T06:00:00"/>
  </r>
  <r>
    <n v="498"/>
    <s v="Smith, Brown and Davis"/>
    <s v="Devolved background project"/>
    <x v="283"/>
    <n v="46317"/>
    <x v="0"/>
    <n v="579"/>
    <s v="DK"/>
    <s v="DKK"/>
    <n v="1420092000"/>
    <n v="1420264800"/>
    <b v="0"/>
    <b v="0"/>
    <s v="technology/web"/>
    <n v="-147083"/>
    <n v="-254.0293609671848"/>
    <x v="2"/>
    <s v="web"/>
    <x v="470"/>
    <d v="2015-01-03T06:00:00"/>
  </r>
  <r>
    <n v="499"/>
    <s v="Hunt Group"/>
    <s v="Reverse-engineered executive emulation"/>
    <x v="284"/>
    <n v="78743"/>
    <x v="0"/>
    <n v="2072"/>
    <s v="US"/>
    <s v="USD"/>
    <n v="1458018000"/>
    <n v="1458450000"/>
    <b v="0"/>
    <b v="1"/>
    <s v="film &amp; video/documentary"/>
    <n v="-85057"/>
    <n v="-41.050675675675677"/>
    <x v="4"/>
    <s v="documentary"/>
    <x v="471"/>
    <d v="2016-03-20T05:00:00"/>
  </r>
  <r>
    <n v="500"/>
    <s v="Valdez Ltd"/>
    <s v="Team-oriented clear-thinking matrix"/>
    <x v="0"/>
    <n v="0"/>
    <x v="0"/>
    <n v="0"/>
    <s v="US"/>
    <s v="USD"/>
    <n v="1367384400"/>
    <n v="1369803600"/>
    <b v="0"/>
    <b v="1"/>
    <s v="theater/plays"/>
    <n v="-100"/>
    <e v="#DIV/0!"/>
    <x v="3"/>
    <s v="plays"/>
    <x v="472"/>
    <d v="2013-05-29T05:00:00"/>
  </r>
  <r>
    <n v="501"/>
    <s v="Mccann-Le"/>
    <s v="Focused coherent methodology"/>
    <x v="285"/>
    <n v="107743"/>
    <x v="0"/>
    <n v="1796"/>
    <s v="US"/>
    <s v="USD"/>
    <n v="1363064400"/>
    <n v="1363237200"/>
    <b v="0"/>
    <b v="0"/>
    <s v="film &amp; video/documentary"/>
    <n v="-45857"/>
    <n v="-25.532850779510021"/>
    <x v="4"/>
    <s v="documentary"/>
    <x v="473"/>
    <d v="2013-03-14T05:00:00"/>
  </r>
  <r>
    <n v="502"/>
    <s v="Johnson Inc"/>
    <s v="Reduced context-sensitive complexity"/>
    <x v="81"/>
    <n v="6889"/>
    <x v="1"/>
    <n v="186"/>
    <s v="AU"/>
    <s v="AUD"/>
    <n v="1343365200"/>
    <n v="1345870800"/>
    <b v="0"/>
    <b v="1"/>
    <s v="games/video games"/>
    <n v="5589"/>
    <n v="30.048387096774192"/>
    <x v="6"/>
    <s v="video games"/>
    <x v="474"/>
    <d v="2012-08-25T05:00:00"/>
  </r>
  <r>
    <n v="503"/>
    <s v="Collins LLC"/>
    <s v="Decentralized 4thgeneration time-frame"/>
    <x v="286"/>
    <n v="45983"/>
    <x v="1"/>
    <n v="460"/>
    <s v="US"/>
    <s v="USD"/>
    <n v="1435726800"/>
    <n v="1437454800"/>
    <b v="0"/>
    <b v="0"/>
    <s v="film &amp; video/drama"/>
    <n v="20483"/>
    <n v="44.528260869565216"/>
    <x v="4"/>
    <s v="drama"/>
    <x v="72"/>
    <d v="2015-07-21T05:00:00"/>
  </r>
  <r>
    <n v="504"/>
    <s v="Smith-Miller"/>
    <s v="De-engineered cohesive moderator"/>
    <x v="168"/>
    <n v="6924"/>
    <x v="0"/>
    <n v="62"/>
    <s v="IT"/>
    <s v="EUR"/>
    <n v="1431925200"/>
    <n v="1432011600"/>
    <b v="0"/>
    <b v="0"/>
    <s v="music/rock"/>
    <n v="-576"/>
    <n v="-9.2903225806451619"/>
    <x v="1"/>
    <s v="rock"/>
    <x v="443"/>
    <d v="2015-05-19T05:00:00"/>
  </r>
  <r>
    <n v="505"/>
    <s v="Jensen-Vargas"/>
    <s v="Ameliorated explicit parallelism"/>
    <x v="262"/>
    <n v="12497"/>
    <x v="0"/>
    <n v="347"/>
    <s v="US"/>
    <s v="USD"/>
    <n v="1362722400"/>
    <n v="1366347600"/>
    <b v="0"/>
    <b v="1"/>
    <s v="publishing/radio &amp; podcasts"/>
    <n v="-77403"/>
    <n v="-223.06340057636888"/>
    <x v="5"/>
    <s v="radio &amp; podcasts"/>
    <x v="475"/>
    <d v="2013-04-19T05:00:00"/>
  </r>
  <r>
    <n v="506"/>
    <s v="Robles, Bell and Gonzalez"/>
    <s v="Customizable background monitoring"/>
    <x v="287"/>
    <n v="166874"/>
    <x v="1"/>
    <n v="2528"/>
    <s v="US"/>
    <s v="USD"/>
    <n v="1511416800"/>
    <n v="1512885600"/>
    <b v="0"/>
    <b v="1"/>
    <s v="theater/plays"/>
    <n v="148874"/>
    <n v="58.890031645569621"/>
    <x v="3"/>
    <s v="plays"/>
    <x v="81"/>
    <d v="2017-12-10T06:00:00"/>
  </r>
  <r>
    <n v="507"/>
    <s v="Turner, Miller and Francis"/>
    <s v="Compatible well-modulated budgetary management"/>
    <x v="118"/>
    <n v="837"/>
    <x v="0"/>
    <n v="19"/>
    <s v="US"/>
    <s v="USD"/>
    <n v="1365483600"/>
    <n v="1369717200"/>
    <b v="0"/>
    <b v="1"/>
    <s v="technology/web"/>
    <n v="-1263"/>
    <n v="-66.473684210526315"/>
    <x v="2"/>
    <s v="web"/>
    <x v="476"/>
    <d v="2013-05-28T05:00:00"/>
  </r>
  <r>
    <n v="508"/>
    <s v="Roberts Group"/>
    <s v="Up-sized radical pricing structure"/>
    <x v="288"/>
    <n v="193820"/>
    <x v="1"/>
    <n v="3657"/>
    <s v="US"/>
    <s v="USD"/>
    <n v="1532840400"/>
    <n v="1534654800"/>
    <b v="0"/>
    <b v="0"/>
    <s v="theater/plays"/>
    <n v="21120"/>
    <n v="5.775225594749795"/>
    <x v="3"/>
    <s v="plays"/>
    <x v="192"/>
    <d v="2018-08-19T05:00:00"/>
  </r>
  <r>
    <n v="509"/>
    <s v="White LLC"/>
    <s v="Robust zero-defect project"/>
    <x v="172"/>
    <n v="119510"/>
    <x v="0"/>
    <n v="1258"/>
    <s v="US"/>
    <s v="USD"/>
    <n v="1336194000"/>
    <n v="1337058000"/>
    <b v="0"/>
    <b v="0"/>
    <s v="theater/plays"/>
    <n v="-48990"/>
    <n v="-38.942766295707472"/>
    <x v="3"/>
    <s v="plays"/>
    <x v="477"/>
    <d v="2012-05-15T05:00:00"/>
  </r>
  <r>
    <n v="510"/>
    <s v="Best, Miller and Thomas"/>
    <s v="Re-engineered mobile task-force"/>
    <x v="75"/>
    <n v="9289"/>
    <x v="1"/>
    <n v="131"/>
    <s v="AU"/>
    <s v="AUD"/>
    <n v="1527742800"/>
    <n v="1529816400"/>
    <b v="0"/>
    <b v="0"/>
    <s v="film &amp; video/drama"/>
    <n v="1489"/>
    <n v="11.366412213740459"/>
    <x v="4"/>
    <s v="drama"/>
    <x v="478"/>
    <d v="2018-06-24T05:00:00"/>
  </r>
  <r>
    <n v="511"/>
    <s v="Smith-Mullins"/>
    <s v="User-centric intangible neural-net"/>
    <x v="252"/>
    <n v="35498"/>
    <x v="0"/>
    <n v="362"/>
    <s v="US"/>
    <s v="USD"/>
    <n v="1564030800"/>
    <n v="1564894800"/>
    <b v="0"/>
    <b v="0"/>
    <s v="theater/plays"/>
    <n v="-112302"/>
    <n v="-310.22651933701655"/>
    <x v="3"/>
    <s v="plays"/>
    <x v="479"/>
    <d v="2019-08-04T05:00:00"/>
  </r>
  <r>
    <n v="512"/>
    <s v="Williams-Walsh"/>
    <s v="Organized explicit core"/>
    <x v="14"/>
    <n v="12678"/>
    <x v="1"/>
    <n v="239"/>
    <s v="US"/>
    <s v="USD"/>
    <n v="1404536400"/>
    <n v="1404622800"/>
    <b v="0"/>
    <b v="1"/>
    <s v="games/video games"/>
    <n v="3578"/>
    <n v="14.97071129707113"/>
    <x v="6"/>
    <s v="video games"/>
    <x v="480"/>
    <d v="2014-07-06T05:00:00"/>
  </r>
  <r>
    <n v="513"/>
    <s v="Harrison, Blackwell and Mendez"/>
    <s v="Synchronized 6thgeneration adapter"/>
    <x v="111"/>
    <n v="3260"/>
    <x v="3"/>
    <n v="35"/>
    <s v="US"/>
    <s v="USD"/>
    <n v="1284008400"/>
    <n v="1284181200"/>
    <b v="0"/>
    <b v="0"/>
    <s v="film &amp; video/television"/>
    <n v="-5040"/>
    <n v="-144"/>
    <x v="4"/>
    <s v="television"/>
    <x v="180"/>
    <d v="2010-09-11T05:00:00"/>
  </r>
  <r>
    <n v="514"/>
    <s v="Sanchez, Bradley and Flores"/>
    <s v="Centralized motivating capacity"/>
    <x v="289"/>
    <n v="31123"/>
    <x v="3"/>
    <n v="528"/>
    <s v="CH"/>
    <s v="CHF"/>
    <n v="1386309600"/>
    <n v="1386741600"/>
    <b v="0"/>
    <b v="1"/>
    <s v="music/rock"/>
    <n v="-107577"/>
    <n v="-203.74431818181819"/>
    <x v="1"/>
    <s v="rock"/>
    <x v="481"/>
    <d v="2013-12-11T06:00:00"/>
  </r>
  <r>
    <n v="515"/>
    <s v="Cox LLC"/>
    <s v="Phased 24hour flexibility"/>
    <x v="133"/>
    <n v="4797"/>
    <x v="0"/>
    <n v="133"/>
    <s v="CA"/>
    <s v="CAD"/>
    <n v="1324620000"/>
    <n v="1324792800"/>
    <b v="0"/>
    <b v="1"/>
    <s v="theater/plays"/>
    <n v="-3803"/>
    <n v="-28.593984962406015"/>
    <x v="3"/>
    <s v="plays"/>
    <x v="482"/>
    <d v="2011-12-25T06:00:00"/>
  </r>
  <r>
    <n v="516"/>
    <s v="Morales-Odonnell"/>
    <s v="Exclusive 5thgeneration structure"/>
    <x v="290"/>
    <n v="53324"/>
    <x v="0"/>
    <n v="846"/>
    <s v="US"/>
    <s v="USD"/>
    <n v="1281070800"/>
    <n v="1284354000"/>
    <b v="0"/>
    <b v="0"/>
    <s v="publishing/nonfiction"/>
    <n v="-72076"/>
    <n v="-85.196217494089836"/>
    <x v="5"/>
    <s v="nonfiction"/>
    <x v="194"/>
    <d v="2010-09-13T05:00:00"/>
  </r>
  <r>
    <n v="517"/>
    <s v="Ramirez LLC"/>
    <s v="Multi-tiered maximized orchestration"/>
    <x v="291"/>
    <n v="6608"/>
    <x v="1"/>
    <n v="78"/>
    <s v="US"/>
    <s v="USD"/>
    <n v="1493960400"/>
    <n v="1494392400"/>
    <b v="0"/>
    <b v="0"/>
    <s v="food/food trucks"/>
    <n v="708"/>
    <n v="9.0769230769230766"/>
    <x v="0"/>
    <s v="food trucks"/>
    <x v="483"/>
    <d v="2017-05-10T05:00:00"/>
  </r>
  <r>
    <n v="518"/>
    <s v="Ramirez Group"/>
    <s v="Open-architected uniform instruction set"/>
    <x v="35"/>
    <n v="622"/>
    <x v="0"/>
    <n v="10"/>
    <s v="US"/>
    <s v="USD"/>
    <n v="1519365600"/>
    <n v="1519538400"/>
    <b v="0"/>
    <b v="1"/>
    <s v="film &amp; video/animation"/>
    <n v="-8178"/>
    <n v="-817.8"/>
    <x v="4"/>
    <s v="animation"/>
    <x v="484"/>
    <d v="2018-02-25T06:00:00"/>
  </r>
  <r>
    <n v="519"/>
    <s v="Marsh-Coleman"/>
    <s v="Exclusive asymmetric analyzer"/>
    <x v="96"/>
    <n v="180802"/>
    <x v="1"/>
    <n v="1773"/>
    <s v="US"/>
    <s v="USD"/>
    <n v="1420696800"/>
    <n v="1421906400"/>
    <b v="0"/>
    <b v="1"/>
    <s v="music/rock"/>
    <n v="3102"/>
    <n v="1.7495769881556684"/>
    <x v="1"/>
    <s v="rock"/>
    <x v="355"/>
    <d v="2015-01-22T06:00:00"/>
  </r>
  <r>
    <n v="520"/>
    <s v="Frederick, Jenkins and Collins"/>
    <s v="Organic radical collaboration"/>
    <x v="126"/>
    <n v="3406"/>
    <x v="1"/>
    <n v="32"/>
    <s v="US"/>
    <s v="USD"/>
    <n v="1555650000"/>
    <n v="1555909200"/>
    <b v="0"/>
    <b v="0"/>
    <s v="theater/plays"/>
    <n v="2606"/>
    <n v="81.4375"/>
    <x v="3"/>
    <s v="plays"/>
    <x v="485"/>
    <d v="2019-04-22T05:00:00"/>
  </r>
  <r>
    <n v="521"/>
    <s v="Wilson Ltd"/>
    <s v="Function-based multi-state software"/>
    <x v="4"/>
    <n v="11061"/>
    <x v="1"/>
    <n v="369"/>
    <s v="US"/>
    <s v="USD"/>
    <n v="1471928400"/>
    <n v="1472446800"/>
    <b v="0"/>
    <b v="1"/>
    <s v="film &amp; video/drama"/>
    <n v="3461"/>
    <n v="9.3794037940379411"/>
    <x v="4"/>
    <s v="drama"/>
    <x v="486"/>
    <d v="2016-08-29T05:00:00"/>
  </r>
  <r>
    <n v="522"/>
    <s v="Cline, Peterson and Lowery"/>
    <s v="Innovative static budgetary management"/>
    <x v="292"/>
    <n v="16389"/>
    <x v="0"/>
    <n v="191"/>
    <s v="US"/>
    <s v="USD"/>
    <n v="1341291600"/>
    <n v="1342328400"/>
    <b v="0"/>
    <b v="0"/>
    <s v="film &amp; video/shorts"/>
    <n v="-34111"/>
    <n v="-178.59162303664922"/>
    <x v="4"/>
    <s v="shorts"/>
    <x v="487"/>
    <d v="2012-07-15T05:00:00"/>
  </r>
  <r>
    <n v="523"/>
    <s v="Underwood, James and Jones"/>
    <s v="Triple-buffered holistic ability"/>
    <x v="79"/>
    <n v="6303"/>
    <x v="1"/>
    <n v="89"/>
    <s v="US"/>
    <s v="USD"/>
    <n v="1267682400"/>
    <n v="1268114400"/>
    <b v="0"/>
    <b v="0"/>
    <s v="film &amp; video/shorts"/>
    <n v="5403"/>
    <n v="60.707865168539328"/>
    <x v="4"/>
    <s v="shorts"/>
    <x v="488"/>
    <d v="2010-03-09T06:00:00"/>
  </r>
  <r>
    <n v="524"/>
    <s v="Johnson-Contreras"/>
    <s v="Diverse scalable superstructure"/>
    <x v="127"/>
    <n v="81136"/>
    <x v="0"/>
    <n v="1979"/>
    <s v="US"/>
    <s v="USD"/>
    <n v="1272258000"/>
    <n v="1273381200"/>
    <b v="0"/>
    <b v="0"/>
    <s v="theater/plays"/>
    <n v="-15564"/>
    <n v="-7.8645780697321879"/>
    <x v="3"/>
    <s v="plays"/>
    <x v="489"/>
    <d v="2010-05-09T05:00:00"/>
  </r>
  <r>
    <n v="525"/>
    <s v="Greene, Lloyd and Sims"/>
    <s v="Balanced leadingedge data-warehouse"/>
    <x v="118"/>
    <n v="1768"/>
    <x v="0"/>
    <n v="63"/>
    <s v="US"/>
    <s v="USD"/>
    <n v="1290492000"/>
    <n v="1290837600"/>
    <b v="0"/>
    <b v="0"/>
    <s v="technology/wearables"/>
    <n v="-332"/>
    <n v="-5.2698412698412698"/>
    <x v="2"/>
    <s v="wearables"/>
    <x v="490"/>
    <d v="2010-11-27T06:00:00"/>
  </r>
  <r>
    <n v="526"/>
    <s v="Smith-Sparks"/>
    <s v="Digitized bandwidth-monitored open architecture"/>
    <x v="111"/>
    <n v="12944"/>
    <x v="1"/>
    <n v="147"/>
    <s v="US"/>
    <s v="USD"/>
    <n v="1451109600"/>
    <n v="1454306400"/>
    <b v="0"/>
    <b v="1"/>
    <s v="theater/plays"/>
    <n v="4644"/>
    <n v="31.591836734693878"/>
    <x v="3"/>
    <s v="plays"/>
    <x v="312"/>
    <d v="2016-02-01T06:00:00"/>
  </r>
  <r>
    <n v="527"/>
    <s v="Rosario-Smith"/>
    <s v="Enterprise-wide intermediate portal"/>
    <x v="223"/>
    <n v="188480"/>
    <x v="0"/>
    <n v="6080"/>
    <s v="CA"/>
    <s v="CAD"/>
    <n v="1454652000"/>
    <n v="1457762400"/>
    <b v="0"/>
    <b v="0"/>
    <s v="film &amp; video/animation"/>
    <n v="-720"/>
    <n v="-0.11842105263157894"/>
    <x v="4"/>
    <s v="animation"/>
    <x v="491"/>
    <d v="2016-03-12T06:00:00"/>
  </r>
  <r>
    <n v="528"/>
    <s v="Avila, Ford and Welch"/>
    <s v="Focused leadingedge matrix"/>
    <x v="25"/>
    <n v="7227"/>
    <x v="0"/>
    <n v="80"/>
    <s v="GB"/>
    <s v="GBP"/>
    <n v="1385186400"/>
    <n v="1389074400"/>
    <b v="0"/>
    <b v="0"/>
    <s v="music/indie rock"/>
    <n v="-1773"/>
    <n v="-22.162500000000001"/>
    <x v="1"/>
    <s v="indie rock"/>
    <x v="492"/>
    <d v="2014-01-07T06:00:00"/>
  </r>
  <r>
    <n v="529"/>
    <s v="Gallegos Inc"/>
    <s v="Seamless logistical encryption"/>
    <x v="135"/>
    <n v="574"/>
    <x v="0"/>
    <n v="9"/>
    <s v="US"/>
    <s v="USD"/>
    <n v="1399698000"/>
    <n v="1402117200"/>
    <b v="0"/>
    <b v="0"/>
    <s v="games/video games"/>
    <n v="-4526"/>
    <n v="-502.88888888888891"/>
    <x v="6"/>
    <s v="video games"/>
    <x v="493"/>
    <d v="2014-06-07T05:00:00"/>
  </r>
  <r>
    <n v="530"/>
    <s v="Morrow, Santiago and Soto"/>
    <s v="Stand-alone human-resource workforce"/>
    <x v="293"/>
    <n v="96328"/>
    <x v="0"/>
    <n v="1784"/>
    <s v="US"/>
    <s v="USD"/>
    <n v="1283230800"/>
    <n v="1284440400"/>
    <b v="0"/>
    <b v="1"/>
    <s v="publishing/fiction"/>
    <n v="-8672"/>
    <n v="-4.8609865470852016"/>
    <x v="5"/>
    <s v="fiction"/>
    <x v="494"/>
    <d v="2010-09-14T05:00:00"/>
  </r>
  <r>
    <n v="531"/>
    <s v="Berry-Richardson"/>
    <s v="Automated zero tolerance implementation"/>
    <x v="294"/>
    <n v="178338"/>
    <x v="2"/>
    <n v="3640"/>
    <s v="CH"/>
    <s v="CHF"/>
    <n v="1384149600"/>
    <n v="1388988000"/>
    <b v="0"/>
    <b v="0"/>
    <s v="games/video games"/>
    <n v="-8362"/>
    <n v="-2.2972527472527471"/>
    <x v="6"/>
    <s v="video games"/>
    <x v="495"/>
    <d v="2014-01-06T06:00:00"/>
  </r>
  <r>
    <n v="532"/>
    <s v="Cordova-Torres"/>
    <s v="Pre-emptive grid-enabled contingency"/>
    <x v="39"/>
    <n v="8046"/>
    <x v="1"/>
    <n v="126"/>
    <s v="CA"/>
    <s v="CAD"/>
    <n v="1516860000"/>
    <n v="1516946400"/>
    <b v="0"/>
    <b v="0"/>
    <s v="theater/plays"/>
    <n v="6446"/>
    <n v="51.158730158730158"/>
    <x v="3"/>
    <s v="plays"/>
    <x v="496"/>
    <d v="2018-01-26T06:00:00"/>
  </r>
  <r>
    <n v="533"/>
    <s v="Holt, Bernard and Johnson"/>
    <s v="Multi-lateral didactic encoding"/>
    <x v="295"/>
    <n v="184086"/>
    <x v="1"/>
    <n v="2218"/>
    <s v="GB"/>
    <s v="GBP"/>
    <n v="1374642000"/>
    <n v="1377752400"/>
    <b v="0"/>
    <b v="0"/>
    <s v="music/indie rock"/>
    <n v="68486"/>
    <n v="30.87736699729486"/>
    <x v="1"/>
    <s v="indie rock"/>
    <x v="497"/>
    <d v="2013-08-29T05:00:00"/>
  </r>
  <r>
    <n v="534"/>
    <s v="Clark, Mccormick and Mendoza"/>
    <s v="Self-enabling didactic orchestration"/>
    <x v="296"/>
    <n v="13385"/>
    <x v="0"/>
    <n v="243"/>
    <s v="US"/>
    <s v="USD"/>
    <n v="1534482000"/>
    <n v="1534568400"/>
    <b v="0"/>
    <b v="1"/>
    <s v="film &amp; video/drama"/>
    <n v="-75715"/>
    <n v="-311.58436213991769"/>
    <x v="4"/>
    <s v="drama"/>
    <x v="498"/>
    <d v="2018-08-18T05:00:00"/>
  </r>
  <r>
    <n v="535"/>
    <s v="Garrison LLC"/>
    <s v="Profit-focused 24/7 data-warehouse"/>
    <x v="97"/>
    <n v="12533"/>
    <x v="1"/>
    <n v="202"/>
    <s v="IT"/>
    <s v="EUR"/>
    <n v="1528434000"/>
    <n v="1528606800"/>
    <b v="0"/>
    <b v="1"/>
    <s v="theater/plays"/>
    <n v="9933"/>
    <n v="49.17326732673267"/>
    <x v="3"/>
    <s v="plays"/>
    <x v="499"/>
    <d v="2018-06-10T05:00:00"/>
  </r>
  <r>
    <n v="536"/>
    <s v="Shannon-Olson"/>
    <s v="Enhanced methodical middleware"/>
    <x v="122"/>
    <n v="14697"/>
    <x v="1"/>
    <n v="140"/>
    <s v="IT"/>
    <s v="EUR"/>
    <n v="1282626000"/>
    <n v="1284872400"/>
    <b v="0"/>
    <b v="0"/>
    <s v="publishing/fiction"/>
    <n v="4897"/>
    <n v="34.978571428571428"/>
    <x v="5"/>
    <s v="fiction"/>
    <x v="500"/>
    <d v="2010-09-19T05:00:00"/>
  </r>
  <r>
    <n v="537"/>
    <s v="Murillo-Mcfarland"/>
    <s v="Synchronized client-driven projection"/>
    <x v="197"/>
    <n v="98935"/>
    <x v="1"/>
    <n v="1052"/>
    <s v="DK"/>
    <s v="DKK"/>
    <n v="1535605200"/>
    <n v="1537592400"/>
    <b v="1"/>
    <b v="1"/>
    <s v="film &amp; video/documentary"/>
    <n v="14535"/>
    <n v="13.816539923954373"/>
    <x v="4"/>
    <s v="documentary"/>
    <x v="501"/>
    <d v="2018-09-22T05:00:00"/>
  </r>
  <r>
    <n v="538"/>
    <s v="Young, Gilbert and Escobar"/>
    <s v="Networked didactic time-frame"/>
    <x v="297"/>
    <n v="57034"/>
    <x v="0"/>
    <n v="1296"/>
    <s v="US"/>
    <s v="USD"/>
    <n v="1379826000"/>
    <n v="1381208400"/>
    <b v="0"/>
    <b v="0"/>
    <s v="games/mobile games"/>
    <n v="-94266"/>
    <n v="-72.736111111111114"/>
    <x v="6"/>
    <s v="mobile games"/>
    <x v="502"/>
    <d v="2013-10-08T05:00:00"/>
  </r>
  <r>
    <n v="539"/>
    <s v="Thomas, Welch and Santana"/>
    <s v="Assimilated exuding toolset"/>
    <x v="122"/>
    <n v="7120"/>
    <x v="0"/>
    <n v="77"/>
    <s v="US"/>
    <s v="USD"/>
    <n v="1561957200"/>
    <n v="1562475600"/>
    <b v="0"/>
    <b v="1"/>
    <s v="food/food trucks"/>
    <n v="-2680"/>
    <n v="-34.805194805194802"/>
    <x v="0"/>
    <s v="food trucks"/>
    <x v="503"/>
    <d v="2019-07-07T05:00:00"/>
  </r>
  <r>
    <n v="540"/>
    <s v="Brown-Pena"/>
    <s v="Front-line client-server secured line"/>
    <x v="98"/>
    <n v="14097"/>
    <x v="1"/>
    <n v="247"/>
    <s v="US"/>
    <s v="USD"/>
    <n v="1525496400"/>
    <n v="1527397200"/>
    <b v="0"/>
    <b v="0"/>
    <s v="photography/photography books"/>
    <n v="8797"/>
    <n v="35.615384615384613"/>
    <x v="7"/>
    <s v="photography books"/>
    <x v="504"/>
    <d v="2018-05-27T05:00:00"/>
  </r>
  <r>
    <n v="541"/>
    <s v="Holder, Caldwell and Vance"/>
    <s v="Polarized systemic Internet solution"/>
    <x v="298"/>
    <n v="43086"/>
    <x v="0"/>
    <n v="395"/>
    <s v="IT"/>
    <s v="EUR"/>
    <n v="1433912400"/>
    <n v="1436158800"/>
    <b v="0"/>
    <b v="0"/>
    <s v="games/mobile games"/>
    <n v="-134914"/>
    <n v="-341.55443037974686"/>
    <x v="6"/>
    <s v="mobile games"/>
    <x v="505"/>
    <d v="2015-07-06T05:00:00"/>
  </r>
  <r>
    <n v="542"/>
    <s v="Harrison-Bridges"/>
    <s v="Profit-focused exuding moderator"/>
    <x v="299"/>
    <n v="1930"/>
    <x v="0"/>
    <n v="49"/>
    <s v="GB"/>
    <s v="GBP"/>
    <n v="1453442400"/>
    <n v="1456034400"/>
    <b v="0"/>
    <b v="0"/>
    <s v="music/indie rock"/>
    <n v="-75070"/>
    <n v="-1532.0408163265306"/>
    <x v="1"/>
    <s v="indie rock"/>
    <x v="506"/>
    <d v="2016-02-21T06:00:00"/>
  </r>
  <r>
    <n v="543"/>
    <s v="Johnson, Murphy and Peterson"/>
    <s v="Cross-group high-level moderator"/>
    <x v="300"/>
    <n v="13864"/>
    <x v="0"/>
    <n v="180"/>
    <s v="US"/>
    <s v="USD"/>
    <n v="1378875600"/>
    <n v="1380171600"/>
    <b v="0"/>
    <b v="0"/>
    <s v="games/video games"/>
    <n v="-71036"/>
    <n v="-394.64444444444445"/>
    <x v="6"/>
    <s v="video games"/>
    <x v="507"/>
    <d v="2013-09-26T05:00:00"/>
  </r>
  <r>
    <n v="544"/>
    <s v="Taylor Inc"/>
    <s v="Public-key 3rdgeneration system engine"/>
    <x v="54"/>
    <n v="7742"/>
    <x v="1"/>
    <n v="84"/>
    <s v="US"/>
    <s v="USD"/>
    <n v="1452232800"/>
    <n v="1453356000"/>
    <b v="0"/>
    <b v="0"/>
    <s v="music/rock"/>
    <n v="4942"/>
    <n v="58.833333333333336"/>
    <x v="1"/>
    <s v="rock"/>
    <x v="508"/>
    <d v="2016-01-21T06:00:00"/>
  </r>
  <r>
    <n v="545"/>
    <s v="Deleon and Sons"/>
    <s v="Organized value-added access"/>
    <x v="301"/>
    <n v="164109"/>
    <x v="0"/>
    <n v="2690"/>
    <s v="US"/>
    <s v="USD"/>
    <n v="1577253600"/>
    <n v="1578981600"/>
    <b v="0"/>
    <b v="0"/>
    <s v="theater/plays"/>
    <n v="-20691"/>
    <n v="-7.6918215613382896"/>
    <x v="3"/>
    <s v="plays"/>
    <x v="509"/>
    <d v="2020-01-14T06:00:00"/>
  </r>
  <r>
    <n v="546"/>
    <s v="Benjamin, Paul and Ferguson"/>
    <s v="Cloned global Graphical User Interface"/>
    <x v="3"/>
    <n v="6870"/>
    <x v="1"/>
    <n v="88"/>
    <s v="US"/>
    <s v="USD"/>
    <n v="1537160400"/>
    <n v="1537419600"/>
    <b v="0"/>
    <b v="1"/>
    <s v="theater/plays"/>
    <n v="2670"/>
    <n v="30.34090909090909"/>
    <x v="3"/>
    <s v="plays"/>
    <x v="510"/>
    <d v="2018-09-20T05:00:00"/>
  </r>
  <r>
    <n v="547"/>
    <s v="Hardin-Dixon"/>
    <s v="Focused solution-oriented matrix"/>
    <x v="81"/>
    <n v="12597"/>
    <x v="1"/>
    <n v="156"/>
    <s v="US"/>
    <s v="USD"/>
    <n v="1422165600"/>
    <n v="1423202400"/>
    <b v="0"/>
    <b v="0"/>
    <s v="film &amp; video/drama"/>
    <n v="11297"/>
    <n v="72.416666666666671"/>
    <x v="4"/>
    <s v="drama"/>
    <x v="511"/>
    <d v="2015-02-06T06:00:00"/>
  </r>
  <r>
    <n v="548"/>
    <s v="York-Pitts"/>
    <s v="Monitored discrete toolset"/>
    <x v="302"/>
    <n v="179074"/>
    <x v="1"/>
    <n v="2985"/>
    <s v="US"/>
    <s v="USD"/>
    <n v="1459486800"/>
    <n v="1460610000"/>
    <b v="0"/>
    <b v="0"/>
    <s v="theater/plays"/>
    <n v="112974"/>
    <n v="37.847236180904524"/>
    <x v="3"/>
    <s v="plays"/>
    <x v="512"/>
    <d v="2016-04-14T05:00:00"/>
  </r>
  <r>
    <n v="549"/>
    <s v="Jarvis and Sons"/>
    <s v="Business-focused intermediate system engine"/>
    <x v="303"/>
    <n v="83843"/>
    <x v="1"/>
    <n v="762"/>
    <s v="US"/>
    <s v="USD"/>
    <n v="1369717200"/>
    <n v="1370494800"/>
    <b v="0"/>
    <b v="0"/>
    <s v="technology/wearables"/>
    <n v="54343"/>
    <n v="71.316272965879264"/>
    <x v="2"/>
    <s v="wearables"/>
    <x v="513"/>
    <d v="2013-06-06T05:00:00"/>
  </r>
  <r>
    <n v="550"/>
    <s v="Morrison-Henderson"/>
    <s v="De-engineered disintermediate encoding"/>
    <x v="0"/>
    <n v="4"/>
    <x v="3"/>
    <n v="1"/>
    <s v="CH"/>
    <s v="CHF"/>
    <n v="1330495200"/>
    <n v="1332306000"/>
    <b v="0"/>
    <b v="0"/>
    <s v="music/indie rock"/>
    <n v="-96"/>
    <n v="-96"/>
    <x v="1"/>
    <s v="indie rock"/>
    <x v="514"/>
    <d v="2012-03-21T05:00:00"/>
  </r>
  <r>
    <n v="551"/>
    <s v="Martin-James"/>
    <s v="Streamlined upward-trending analyzer"/>
    <x v="304"/>
    <n v="105598"/>
    <x v="0"/>
    <n v="2779"/>
    <s v="AU"/>
    <s v="AUD"/>
    <n v="1419055200"/>
    <n v="1422511200"/>
    <b v="0"/>
    <b v="1"/>
    <s v="technology/web"/>
    <n v="-74502"/>
    <n v="-26.808924073407702"/>
    <x v="2"/>
    <s v="web"/>
    <x v="515"/>
    <d v="2015-01-29T06:00:00"/>
  </r>
  <r>
    <n v="552"/>
    <s v="Mercer, Solomon and Singleton"/>
    <s v="Distributed human-resource policy"/>
    <x v="25"/>
    <n v="8866"/>
    <x v="0"/>
    <n v="92"/>
    <s v="US"/>
    <s v="USD"/>
    <n v="1480140000"/>
    <n v="1480312800"/>
    <b v="0"/>
    <b v="0"/>
    <s v="theater/plays"/>
    <n v="-134"/>
    <n v="-1.4565217391304348"/>
    <x v="3"/>
    <s v="plays"/>
    <x v="516"/>
    <d v="2016-11-28T06:00:00"/>
  </r>
  <r>
    <n v="553"/>
    <s v="Dougherty, Austin and Mills"/>
    <s v="De-engineered 5thgeneration contingency"/>
    <x v="305"/>
    <n v="75022"/>
    <x v="0"/>
    <n v="1028"/>
    <s v="US"/>
    <s v="USD"/>
    <n v="1293948000"/>
    <n v="1294034400"/>
    <b v="0"/>
    <b v="0"/>
    <s v="music/rock"/>
    <n v="-95578"/>
    <n v="-92.974708171206231"/>
    <x v="1"/>
    <s v="rock"/>
    <x v="517"/>
    <d v="2011-01-03T06:00:00"/>
  </r>
  <r>
    <n v="554"/>
    <s v="Ritter PLC"/>
    <s v="Multi-channeled upward-trending application"/>
    <x v="40"/>
    <n v="14408"/>
    <x v="1"/>
    <n v="554"/>
    <s v="CA"/>
    <s v="CAD"/>
    <n v="1482127200"/>
    <n v="1482645600"/>
    <b v="0"/>
    <b v="0"/>
    <s v="music/indie rock"/>
    <n v="4908"/>
    <n v="8.859205776173285"/>
    <x v="1"/>
    <s v="indie rock"/>
    <x v="518"/>
    <d v="2016-12-25T06:00:00"/>
  </r>
  <r>
    <n v="555"/>
    <s v="Anderson Group"/>
    <s v="Organic maximized database"/>
    <x v="9"/>
    <n v="14089"/>
    <x v="1"/>
    <n v="135"/>
    <s v="DK"/>
    <s v="DKK"/>
    <n v="1396414800"/>
    <n v="1399093200"/>
    <b v="0"/>
    <b v="0"/>
    <s v="music/rock"/>
    <n v="7789"/>
    <n v="57.696296296296296"/>
    <x v="1"/>
    <s v="rock"/>
    <x v="519"/>
    <d v="2014-05-03T05:00:00"/>
  </r>
  <r>
    <n v="556"/>
    <s v="Smith and Sons"/>
    <s v="Grass-roots 24/7 attitude"/>
    <x v="5"/>
    <n v="12467"/>
    <x v="1"/>
    <n v="122"/>
    <s v="US"/>
    <s v="USD"/>
    <n v="1315285200"/>
    <n v="1315890000"/>
    <b v="0"/>
    <b v="1"/>
    <s v="publishing/translations"/>
    <n v="7267"/>
    <n v="59.565573770491802"/>
    <x v="5"/>
    <s v="translations"/>
    <x v="520"/>
    <d v="2011-09-13T05:00:00"/>
  </r>
  <r>
    <n v="557"/>
    <s v="Lam-Hamilton"/>
    <s v="Team-oriented global strategy"/>
    <x v="46"/>
    <n v="11960"/>
    <x v="1"/>
    <n v="221"/>
    <s v="US"/>
    <s v="USD"/>
    <n v="1443762000"/>
    <n v="1444021200"/>
    <b v="0"/>
    <b v="1"/>
    <s v="film &amp; video/science fiction"/>
    <n v="5960"/>
    <n v="26.968325791855204"/>
    <x v="4"/>
    <s v="science fiction"/>
    <x v="521"/>
    <d v="2015-10-05T05:00:00"/>
  </r>
  <r>
    <n v="558"/>
    <s v="Ho Ltd"/>
    <s v="Enhanced client-driven capacity"/>
    <x v="306"/>
    <n v="7966"/>
    <x v="1"/>
    <n v="126"/>
    <s v="US"/>
    <s v="USD"/>
    <n v="1456293600"/>
    <n v="1460005200"/>
    <b v="0"/>
    <b v="0"/>
    <s v="theater/plays"/>
    <n v="2166"/>
    <n v="17.19047619047619"/>
    <x v="3"/>
    <s v="plays"/>
    <x v="522"/>
    <d v="2016-04-07T05:00:00"/>
  </r>
  <r>
    <n v="559"/>
    <s v="Brown, Estrada and Jensen"/>
    <s v="Exclusive systematic productivity"/>
    <x v="307"/>
    <n v="106321"/>
    <x v="1"/>
    <n v="1022"/>
    <s v="US"/>
    <s v="USD"/>
    <n v="1470114000"/>
    <n v="1470718800"/>
    <b v="0"/>
    <b v="0"/>
    <s v="theater/plays"/>
    <n v="1021"/>
    <n v="0.99902152641878672"/>
    <x v="3"/>
    <s v="plays"/>
    <x v="523"/>
    <d v="2016-08-09T05:00:00"/>
  </r>
  <r>
    <n v="560"/>
    <s v="Hunt LLC"/>
    <s v="Re-engineered radical policy"/>
    <x v="77"/>
    <n v="158832"/>
    <x v="1"/>
    <n v="3177"/>
    <s v="US"/>
    <s v="USD"/>
    <n v="1321596000"/>
    <n v="1325052000"/>
    <b v="0"/>
    <b v="0"/>
    <s v="film &amp; video/animation"/>
    <n v="138832"/>
    <n v="43.699087189172175"/>
    <x v="4"/>
    <s v="animation"/>
    <x v="524"/>
    <d v="2011-12-28T06:00:00"/>
  </r>
  <r>
    <n v="561"/>
    <s v="Fowler-Smith"/>
    <s v="Down-sized logistical adapter"/>
    <x v="162"/>
    <n v="11091"/>
    <x v="1"/>
    <n v="198"/>
    <s v="CH"/>
    <s v="CHF"/>
    <n v="1318827600"/>
    <n v="1319000400"/>
    <b v="0"/>
    <b v="0"/>
    <s v="theater/plays"/>
    <n v="8091"/>
    <n v="40.863636363636367"/>
    <x v="3"/>
    <s v="plays"/>
    <x v="525"/>
    <d v="2011-10-19T05:00:00"/>
  </r>
  <r>
    <n v="562"/>
    <s v="Blair Inc"/>
    <s v="Configurable bandwidth-monitored throughput"/>
    <x v="34"/>
    <n v="1269"/>
    <x v="0"/>
    <n v="26"/>
    <s v="CH"/>
    <s v="CHF"/>
    <n v="1552366800"/>
    <n v="1552539600"/>
    <b v="0"/>
    <b v="0"/>
    <s v="music/rock"/>
    <n v="-8631"/>
    <n v="-331.96153846153845"/>
    <x v="1"/>
    <s v="rock"/>
    <x v="188"/>
    <d v="2019-03-14T05:00:00"/>
  </r>
  <r>
    <n v="563"/>
    <s v="Kelley, Stanton and Sanchez"/>
    <s v="Optional tangible pricing structure"/>
    <x v="41"/>
    <n v="5107"/>
    <x v="1"/>
    <n v="85"/>
    <s v="AU"/>
    <s v="AUD"/>
    <n v="1542088800"/>
    <n v="1543816800"/>
    <b v="0"/>
    <b v="0"/>
    <s v="film &amp; video/documentary"/>
    <n v="1407"/>
    <n v="16.55294117647059"/>
    <x v="4"/>
    <s v="documentary"/>
    <x v="526"/>
    <d v="2018-12-03T06:00:00"/>
  </r>
  <r>
    <n v="564"/>
    <s v="Hernandez-Macdonald"/>
    <s v="Organic high-level implementation"/>
    <x v="308"/>
    <n v="141393"/>
    <x v="0"/>
    <n v="1790"/>
    <s v="US"/>
    <s v="USD"/>
    <n v="1426395600"/>
    <n v="1427086800"/>
    <b v="0"/>
    <b v="0"/>
    <s v="theater/plays"/>
    <n v="-27307"/>
    <n v="-15.255307262569833"/>
    <x v="3"/>
    <s v="plays"/>
    <x v="527"/>
    <d v="2015-03-23T05:00:00"/>
  </r>
  <r>
    <n v="565"/>
    <s v="Joseph LLC"/>
    <s v="Decentralized logistical collaboration"/>
    <x v="309"/>
    <n v="194166"/>
    <x v="1"/>
    <n v="3596"/>
    <s v="US"/>
    <s v="USD"/>
    <n v="1321336800"/>
    <n v="1323064800"/>
    <b v="0"/>
    <b v="0"/>
    <s v="theater/plays"/>
    <n v="99266"/>
    <n v="27.604560622914349"/>
    <x v="3"/>
    <s v="plays"/>
    <x v="528"/>
    <d v="2011-12-05T06:00:00"/>
  </r>
  <r>
    <n v="566"/>
    <s v="Webb-Smith"/>
    <s v="Advanced content-based installation"/>
    <x v="29"/>
    <n v="4124"/>
    <x v="0"/>
    <n v="37"/>
    <s v="US"/>
    <s v="USD"/>
    <n v="1456293600"/>
    <n v="1458277200"/>
    <b v="0"/>
    <b v="1"/>
    <s v="music/electric music"/>
    <n v="-5176"/>
    <n v="-139.8918918918919"/>
    <x v="1"/>
    <s v="electric music"/>
    <x v="522"/>
    <d v="2016-03-18T05:00:00"/>
  </r>
  <r>
    <n v="567"/>
    <s v="Johns PLC"/>
    <s v="Distributed high-level open architecture"/>
    <x v="85"/>
    <n v="14865"/>
    <x v="1"/>
    <n v="244"/>
    <s v="US"/>
    <s v="USD"/>
    <n v="1404968400"/>
    <n v="1405141200"/>
    <b v="0"/>
    <b v="0"/>
    <s v="music/rock"/>
    <n v="8065"/>
    <n v="33.053278688524593"/>
    <x v="1"/>
    <s v="rock"/>
    <x v="529"/>
    <d v="2014-07-12T05:00:00"/>
  </r>
  <r>
    <n v="568"/>
    <s v="Hardin-Foley"/>
    <s v="Synergized zero tolerance help-desk"/>
    <x v="310"/>
    <n v="134688"/>
    <x v="1"/>
    <n v="5180"/>
    <s v="US"/>
    <s v="USD"/>
    <n v="1279170000"/>
    <n v="1283058000"/>
    <b v="0"/>
    <b v="0"/>
    <s v="theater/plays"/>
    <n v="62288"/>
    <n v="12.024710424710424"/>
    <x v="3"/>
    <s v="plays"/>
    <x v="530"/>
    <d v="2010-08-29T05:00:00"/>
  </r>
  <r>
    <n v="569"/>
    <s v="Fischer, Fowler and Arnold"/>
    <s v="Extended multi-tasking definition"/>
    <x v="311"/>
    <n v="47705"/>
    <x v="1"/>
    <n v="589"/>
    <s v="IT"/>
    <s v="EUR"/>
    <n v="1294725600"/>
    <n v="1295762400"/>
    <b v="0"/>
    <b v="0"/>
    <s v="film &amp; video/animation"/>
    <n v="27605"/>
    <n v="46.867572156196943"/>
    <x v="4"/>
    <s v="animation"/>
    <x v="531"/>
    <d v="2011-01-23T06:00:00"/>
  </r>
  <r>
    <n v="570"/>
    <s v="Martinez-Juarez"/>
    <s v="Realigned uniform knowledge user"/>
    <x v="312"/>
    <n v="95364"/>
    <x v="1"/>
    <n v="2725"/>
    <s v="US"/>
    <s v="USD"/>
    <n v="1419055200"/>
    <n v="1419573600"/>
    <b v="0"/>
    <b v="1"/>
    <s v="music/rock"/>
    <n v="64164"/>
    <n v="23.546422018348625"/>
    <x v="1"/>
    <s v="rock"/>
    <x v="515"/>
    <d v="2014-12-26T06:00:00"/>
  </r>
  <r>
    <n v="571"/>
    <s v="Wilson and Sons"/>
    <s v="Monitored grid-enabled model"/>
    <x v="26"/>
    <n v="3295"/>
    <x v="0"/>
    <n v="35"/>
    <s v="IT"/>
    <s v="EUR"/>
    <n v="1434690000"/>
    <n v="1438750800"/>
    <b v="0"/>
    <b v="0"/>
    <s v="film &amp; video/shorts"/>
    <n v="-205"/>
    <n v="-5.8571428571428568"/>
    <x v="4"/>
    <s v="shorts"/>
    <x v="532"/>
    <d v="2015-08-05T05:00:00"/>
  </r>
  <r>
    <n v="572"/>
    <s v="Clements Group"/>
    <s v="Assimilated actuating policy"/>
    <x v="25"/>
    <n v="4896"/>
    <x v="3"/>
    <n v="94"/>
    <s v="US"/>
    <s v="USD"/>
    <n v="1443416400"/>
    <n v="1444798800"/>
    <b v="0"/>
    <b v="1"/>
    <s v="music/rock"/>
    <n v="-4104"/>
    <n v="-43.659574468085104"/>
    <x v="1"/>
    <s v="rock"/>
    <x v="533"/>
    <d v="2015-10-14T05:00:00"/>
  </r>
  <r>
    <n v="573"/>
    <s v="Valenzuela-Cook"/>
    <s v="Total incremental productivity"/>
    <x v="313"/>
    <n v="7496"/>
    <x v="1"/>
    <n v="300"/>
    <s v="US"/>
    <s v="USD"/>
    <n v="1399006800"/>
    <n v="1399179600"/>
    <b v="0"/>
    <b v="0"/>
    <s v="journalism/audio"/>
    <n v="796"/>
    <n v="2.6533333333333333"/>
    <x v="8"/>
    <s v="audio"/>
    <x v="409"/>
    <d v="2014-05-04T05:00:00"/>
  </r>
  <r>
    <n v="574"/>
    <s v="Parker, Haley and Foster"/>
    <s v="Adaptive local task-force"/>
    <x v="50"/>
    <n v="9967"/>
    <x v="1"/>
    <n v="144"/>
    <s v="US"/>
    <s v="USD"/>
    <n v="1575698400"/>
    <n v="1576562400"/>
    <b v="0"/>
    <b v="1"/>
    <s v="food/food trucks"/>
    <n v="7267"/>
    <n v="50.465277777777779"/>
    <x v="0"/>
    <s v="food trucks"/>
    <x v="534"/>
    <d v="2019-12-17T06:00:00"/>
  </r>
  <r>
    <n v="575"/>
    <s v="Fuentes LLC"/>
    <s v="Universal zero-defect concept"/>
    <x v="314"/>
    <n v="52421"/>
    <x v="0"/>
    <n v="558"/>
    <s v="US"/>
    <s v="USD"/>
    <n v="1400562000"/>
    <n v="1400821200"/>
    <b v="0"/>
    <b v="1"/>
    <s v="theater/plays"/>
    <n v="-30879"/>
    <n v="-55.338709677419352"/>
    <x v="3"/>
    <s v="plays"/>
    <x v="53"/>
    <d v="2014-05-23T05:00:00"/>
  </r>
  <r>
    <n v="576"/>
    <s v="Moran and Sons"/>
    <s v="Object-based bottom-line superstructure"/>
    <x v="62"/>
    <n v="6298"/>
    <x v="0"/>
    <n v="64"/>
    <s v="US"/>
    <s v="USD"/>
    <n v="1509512400"/>
    <n v="1510984800"/>
    <b v="0"/>
    <b v="0"/>
    <s v="theater/plays"/>
    <n v="-3402"/>
    <n v="-53.15625"/>
    <x v="3"/>
    <s v="plays"/>
    <x v="535"/>
    <d v="2017-11-18T06:00:00"/>
  </r>
  <r>
    <n v="577"/>
    <s v="Stevens Inc"/>
    <s v="Adaptive 24hour projection"/>
    <x v="139"/>
    <n v="1546"/>
    <x v="3"/>
    <n v="37"/>
    <s v="US"/>
    <s v="USD"/>
    <n v="1299823200"/>
    <n v="1302066000"/>
    <b v="0"/>
    <b v="0"/>
    <s v="music/jazz"/>
    <n v="-6654"/>
    <n v="-179.83783783783784"/>
    <x v="1"/>
    <s v="jazz"/>
    <x v="536"/>
    <d v="2011-04-06T05:00:00"/>
  </r>
  <r>
    <n v="578"/>
    <s v="Martinez-Johnson"/>
    <s v="Sharable radical toolset"/>
    <x v="315"/>
    <n v="16168"/>
    <x v="0"/>
    <n v="245"/>
    <s v="US"/>
    <s v="USD"/>
    <n v="1322719200"/>
    <n v="1322978400"/>
    <b v="0"/>
    <b v="0"/>
    <s v="film &amp; video/science fiction"/>
    <n v="-80332"/>
    <n v="-327.8857142857143"/>
    <x v="4"/>
    <s v="science fiction"/>
    <x v="537"/>
    <d v="2011-12-04T06:00:00"/>
  </r>
  <r>
    <n v="579"/>
    <s v="Franklin Inc"/>
    <s v="Focused multimedia knowledgebase"/>
    <x v="8"/>
    <n v="6269"/>
    <x v="1"/>
    <n v="87"/>
    <s v="US"/>
    <s v="USD"/>
    <n v="1312693200"/>
    <n v="1313730000"/>
    <b v="0"/>
    <b v="0"/>
    <s v="music/jazz"/>
    <n v="69"/>
    <n v="0.7931034482758621"/>
    <x v="1"/>
    <s v="jazz"/>
    <x v="538"/>
    <d v="2011-08-19T05:00:00"/>
  </r>
  <r>
    <n v="580"/>
    <s v="Perez PLC"/>
    <s v="Seamless 6thgeneration extranet"/>
    <x v="316"/>
    <n v="149578"/>
    <x v="1"/>
    <n v="3116"/>
    <s v="US"/>
    <s v="USD"/>
    <n v="1393394400"/>
    <n v="1394085600"/>
    <b v="0"/>
    <b v="0"/>
    <s v="theater/plays"/>
    <n v="105778"/>
    <n v="33.946726572528881"/>
    <x v="3"/>
    <s v="plays"/>
    <x v="539"/>
    <d v="2014-03-06T06:00:00"/>
  </r>
  <r>
    <n v="581"/>
    <s v="Sanchez, Cross and Savage"/>
    <s v="Sharable mobile knowledgebase"/>
    <x v="46"/>
    <n v="3841"/>
    <x v="0"/>
    <n v="71"/>
    <s v="US"/>
    <s v="USD"/>
    <n v="1304053200"/>
    <n v="1305349200"/>
    <b v="0"/>
    <b v="0"/>
    <s v="technology/web"/>
    <n v="-2159"/>
    <n v="-30.408450704225352"/>
    <x v="2"/>
    <s v="web"/>
    <x v="540"/>
    <d v="2011-05-14T05:00:00"/>
  </r>
  <r>
    <n v="582"/>
    <s v="Pineda Ltd"/>
    <s v="Cross-group global system engine"/>
    <x v="251"/>
    <n v="4531"/>
    <x v="0"/>
    <n v="42"/>
    <s v="US"/>
    <s v="USD"/>
    <n v="1433912400"/>
    <n v="1434344400"/>
    <b v="0"/>
    <b v="1"/>
    <s v="games/video games"/>
    <n v="-4169"/>
    <n v="-99.261904761904759"/>
    <x v="6"/>
    <s v="video games"/>
    <x v="505"/>
    <d v="2015-06-15T05:00:00"/>
  </r>
  <r>
    <n v="583"/>
    <s v="Powell and Sons"/>
    <s v="Centralized clear-thinking conglomeration"/>
    <x v="317"/>
    <n v="60934"/>
    <x v="1"/>
    <n v="909"/>
    <s v="US"/>
    <s v="USD"/>
    <n v="1329717600"/>
    <n v="1331186400"/>
    <b v="0"/>
    <b v="0"/>
    <s v="film &amp; video/documentary"/>
    <n v="42034"/>
    <n v="46.242024202420239"/>
    <x v="4"/>
    <s v="documentary"/>
    <x v="541"/>
    <d v="2012-03-08T06:00:00"/>
  </r>
  <r>
    <n v="584"/>
    <s v="Nunez-Richards"/>
    <s v="De-engineered cohesive system engine"/>
    <x v="318"/>
    <n v="103255"/>
    <x v="1"/>
    <n v="1613"/>
    <s v="US"/>
    <s v="USD"/>
    <n v="1335330000"/>
    <n v="1336539600"/>
    <b v="0"/>
    <b v="0"/>
    <s v="technology/web"/>
    <n v="16855"/>
    <n v="10.449473031618103"/>
    <x v="2"/>
    <s v="web"/>
    <x v="542"/>
    <d v="2012-05-09T05:00:00"/>
  </r>
  <r>
    <n v="585"/>
    <s v="Pugh LLC"/>
    <s v="Reactive analyzing function"/>
    <x v="200"/>
    <n v="13065"/>
    <x v="1"/>
    <n v="136"/>
    <s v="US"/>
    <s v="USD"/>
    <n v="1268888400"/>
    <n v="1269752400"/>
    <b v="0"/>
    <b v="0"/>
    <s v="publishing/translations"/>
    <n v="4165"/>
    <n v="30.625"/>
    <x v="5"/>
    <s v="translations"/>
    <x v="543"/>
    <d v="2010-03-28T05:00:00"/>
  </r>
  <r>
    <n v="586"/>
    <s v="Rowe-Wong"/>
    <s v="Robust hybrid budgetary management"/>
    <x v="31"/>
    <n v="6654"/>
    <x v="1"/>
    <n v="130"/>
    <s v="US"/>
    <s v="USD"/>
    <n v="1289973600"/>
    <n v="1291615200"/>
    <b v="0"/>
    <b v="0"/>
    <s v="music/rock"/>
    <n v="5954"/>
    <n v="45.8"/>
    <x v="1"/>
    <s v="rock"/>
    <x v="544"/>
    <d v="2010-12-06T06:00:00"/>
  </r>
  <r>
    <n v="587"/>
    <s v="Williams-Santos"/>
    <s v="Open-source analyzing monitoring"/>
    <x v="151"/>
    <n v="6852"/>
    <x v="0"/>
    <n v="156"/>
    <s v="CA"/>
    <s v="CAD"/>
    <n v="1547877600"/>
    <n v="1552366800"/>
    <b v="0"/>
    <b v="1"/>
    <s v="food/food trucks"/>
    <n v="-2548"/>
    <n v="-16.333333333333332"/>
    <x v="0"/>
    <s v="food trucks"/>
    <x v="35"/>
    <d v="2019-03-12T05:00:00"/>
  </r>
  <r>
    <n v="588"/>
    <s v="Weber Inc"/>
    <s v="Up-sized discrete firmware"/>
    <x v="215"/>
    <n v="124517"/>
    <x v="0"/>
    <n v="1368"/>
    <s v="GB"/>
    <s v="GBP"/>
    <n v="1269493200"/>
    <n v="1272171600"/>
    <b v="0"/>
    <b v="0"/>
    <s v="theater/plays"/>
    <n v="-33083"/>
    <n v="-24.183479532163744"/>
    <x v="3"/>
    <s v="plays"/>
    <x v="152"/>
    <d v="2010-04-25T05:00:00"/>
  </r>
  <r>
    <n v="589"/>
    <s v="Avery, Brown and Parker"/>
    <s v="Exclusive intangible extranet"/>
    <x v="58"/>
    <n v="5113"/>
    <x v="0"/>
    <n v="102"/>
    <s v="US"/>
    <s v="USD"/>
    <n v="1436072400"/>
    <n v="1436677200"/>
    <b v="0"/>
    <b v="0"/>
    <s v="film &amp; video/documentary"/>
    <n v="-2787"/>
    <n v="-27.323529411764707"/>
    <x v="4"/>
    <s v="documentary"/>
    <x v="545"/>
    <d v="2015-07-12T05:00:00"/>
  </r>
  <r>
    <n v="590"/>
    <s v="Cox Group"/>
    <s v="Synergized analyzing process improvement"/>
    <x v="143"/>
    <n v="5824"/>
    <x v="0"/>
    <n v="86"/>
    <s v="AU"/>
    <s v="AUD"/>
    <n v="1419141600"/>
    <n v="1420092000"/>
    <b v="0"/>
    <b v="0"/>
    <s v="publishing/radio &amp; podcasts"/>
    <n v="-1276"/>
    <n v="-14.837209302325581"/>
    <x v="5"/>
    <s v="radio &amp; podcasts"/>
    <x v="546"/>
    <d v="2015-01-01T06:00:00"/>
  </r>
  <r>
    <n v="591"/>
    <s v="Jensen LLC"/>
    <s v="Realigned dedicated system engine"/>
    <x v="60"/>
    <n v="6226"/>
    <x v="1"/>
    <n v="102"/>
    <s v="US"/>
    <s v="USD"/>
    <n v="1279083600"/>
    <n v="1279947600"/>
    <b v="0"/>
    <b v="0"/>
    <s v="games/video games"/>
    <n v="5626"/>
    <n v="55.156862745098039"/>
    <x v="6"/>
    <s v="video games"/>
    <x v="547"/>
    <d v="2010-07-24T05:00:00"/>
  </r>
  <r>
    <n v="592"/>
    <s v="Brown Inc"/>
    <s v="Object-based bandwidth-monitored concept"/>
    <x v="154"/>
    <n v="20243"/>
    <x v="0"/>
    <n v="253"/>
    <s v="US"/>
    <s v="USD"/>
    <n v="1401426000"/>
    <n v="1402203600"/>
    <b v="0"/>
    <b v="0"/>
    <s v="theater/plays"/>
    <n v="-136557"/>
    <n v="-539.7509881422925"/>
    <x v="3"/>
    <s v="plays"/>
    <x v="548"/>
    <d v="2014-06-08T05:00:00"/>
  </r>
  <r>
    <n v="593"/>
    <s v="Hale-Hayes"/>
    <s v="Ameliorated client-driven open system"/>
    <x v="319"/>
    <n v="188288"/>
    <x v="1"/>
    <n v="4006"/>
    <s v="US"/>
    <s v="USD"/>
    <n v="1395810000"/>
    <n v="1396933200"/>
    <b v="0"/>
    <b v="0"/>
    <s v="film &amp; video/animation"/>
    <n v="66688"/>
    <n v="16.647029455816277"/>
    <x v="4"/>
    <s v="animation"/>
    <x v="549"/>
    <d v="2014-04-08T05:00:00"/>
  </r>
  <r>
    <n v="594"/>
    <s v="Mcbride PLC"/>
    <s v="Upgradable leadingedge Local Area Network"/>
    <x v="320"/>
    <n v="11167"/>
    <x v="0"/>
    <n v="157"/>
    <s v="US"/>
    <s v="USD"/>
    <n v="1467003600"/>
    <n v="1467262800"/>
    <b v="0"/>
    <b v="1"/>
    <s v="theater/plays"/>
    <n v="-146133"/>
    <n v="-930.78343949044586"/>
    <x v="3"/>
    <s v="plays"/>
    <x v="550"/>
    <d v="2016-06-30T05:00:00"/>
  </r>
  <r>
    <n v="595"/>
    <s v="Harris-Jennings"/>
    <s v="Customizable intermediate data-warehouse"/>
    <x v="321"/>
    <n v="146595"/>
    <x v="1"/>
    <n v="1629"/>
    <s v="US"/>
    <s v="USD"/>
    <n v="1268715600"/>
    <n v="1270530000"/>
    <b v="0"/>
    <b v="1"/>
    <s v="theater/plays"/>
    <n v="76295"/>
    <n v="46.835481890730513"/>
    <x v="3"/>
    <s v="plays"/>
    <x v="551"/>
    <d v="2010-04-06T05:00:00"/>
  </r>
  <r>
    <n v="596"/>
    <s v="Becker-Scott"/>
    <s v="Managed optimizing archive"/>
    <x v="58"/>
    <n v="7875"/>
    <x v="0"/>
    <n v="183"/>
    <s v="US"/>
    <s v="USD"/>
    <n v="1457157600"/>
    <n v="1457762400"/>
    <b v="0"/>
    <b v="1"/>
    <s v="film &amp; video/drama"/>
    <n v="-25"/>
    <n v="-0.13661202185792351"/>
    <x v="4"/>
    <s v="drama"/>
    <x v="552"/>
    <d v="2016-03-12T06:00:00"/>
  </r>
  <r>
    <n v="597"/>
    <s v="Todd, Freeman and Henry"/>
    <s v="Diverse systematic projection"/>
    <x v="322"/>
    <n v="148779"/>
    <x v="1"/>
    <n v="2188"/>
    <s v="US"/>
    <s v="USD"/>
    <n v="1573970400"/>
    <n v="1575525600"/>
    <b v="0"/>
    <b v="0"/>
    <s v="theater/plays"/>
    <n v="74979"/>
    <n v="34.268281535648995"/>
    <x v="3"/>
    <s v="plays"/>
    <x v="462"/>
    <d v="2019-12-05T06:00:00"/>
  </r>
  <r>
    <n v="598"/>
    <s v="Martinez, Garza and Young"/>
    <s v="Up-sized web-enabled info-mediaries"/>
    <x v="323"/>
    <n v="175868"/>
    <x v="1"/>
    <n v="2409"/>
    <s v="IT"/>
    <s v="EUR"/>
    <n v="1276578000"/>
    <n v="1279083600"/>
    <b v="0"/>
    <b v="0"/>
    <s v="music/rock"/>
    <n v="67368"/>
    <n v="27.965130759651309"/>
    <x v="1"/>
    <s v="rock"/>
    <x v="553"/>
    <d v="2010-07-14T05:00:00"/>
  </r>
  <r>
    <n v="599"/>
    <s v="Smith-Ramos"/>
    <s v="Persevering optimizing Graphical User Interface"/>
    <x v="324"/>
    <n v="5112"/>
    <x v="0"/>
    <n v="82"/>
    <s v="DK"/>
    <s v="DKK"/>
    <n v="1423720800"/>
    <n v="1424412000"/>
    <b v="0"/>
    <b v="0"/>
    <s v="film &amp; video/documentary"/>
    <n v="-135188"/>
    <n v="-1648.6341463414635"/>
    <x v="4"/>
    <s v="documentary"/>
    <x v="554"/>
    <d v="2015-02-20T06:00:00"/>
  </r>
  <r>
    <n v="600"/>
    <s v="Brown-George"/>
    <s v="Cross-platform tertiary array"/>
    <x v="0"/>
    <n v="5"/>
    <x v="0"/>
    <n v="1"/>
    <s v="GB"/>
    <s v="GBP"/>
    <n v="1375160400"/>
    <n v="1376197200"/>
    <b v="0"/>
    <b v="0"/>
    <s v="food/food trucks"/>
    <n v="-95"/>
    <n v="-95"/>
    <x v="0"/>
    <s v="food trucks"/>
    <x v="555"/>
    <d v="2013-08-11T05:00:00"/>
  </r>
  <r>
    <n v="601"/>
    <s v="Waters and Sons"/>
    <s v="Inverse neutral structure"/>
    <x v="9"/>
    <n v="13018"/>
    <x v="1"/>
    <n v="194"/>
    <s v="US"/>
    <s v="USD"/>
    <n v="1401426000"/>
    <n v="1402894800"/>
    <b v="1"/>
    <b v="0"/>
    <s v="technology/wearables"/>
    <n v="6718"/>
    <n v="34.628865979381445"/>
    <x v="2"/>
    <s v="wearables"/>
    <x v="548"/>
    <d v="2014-06-16T05:00:00"/>
  </r>
  <r>
    <n v="602"/>
    <s v="Brown Ltd"/>
    <s v="Quality-focused system-worthy support"/>
    <x v="325"/>
    <n v="91176"/>
    <x v="1"/>
    <n v="1140"/>
    <s v="US"/>
    <s v="USD"/>
    <n v="1433480400"/>
    <n v="1434430800"/>
    <b v="0"/>
    <b v="0"/>
    <s v="theater/plays"/>
    <n v="20076"/>
    <n v="17.610526315789475"/>
    <x v="3"/>
    <s v="plays"/>
    <x v="62"/>
    <d v="2015-06-16T05:00:00"/>
  </r>
  <r>
    <n v="603"/>
    <s v="Christian, Yates and Greer"/>
    <s v="Vision-oriented 5thgeneration array"/>
    <x v="98"/>
    <n v="6342"/>
    <x v="1"/>
    <n v="102"/>
    <s v="US"/>
    <s v="USD"/>
    <n v="1555563600"/>
    <n v="1557896400"/>
    <b v="0"/>
    <b v="0"/>
    <s v="theater/plays"/>
    <n v="1042"/>
    <n v="10.215686274509803"/>
    <x v="3"/>
    <s v="plays"/>
    <x v="556"/>
    <d v="2019-05-15T05:00:00"/>
  </r>
  <r>
    <n v="604"/>
    <s v="Cole, Hernandez and Rodriguez"/>
    <s v="Cross-platform logistical circuit"/>
    <x v="326"/>
    <n v="151438"/>
    <x v="1"/>
    <n v="2857"/>
    <s v="US"/>
    <s v="USD"/>
    <n v="1295676000"/>
    <n v="1297490400"/>
    <b v="0"/>
    <b v="0"/>
    <s v="theater/plays"/>
    <n v="62738"/>
    <n v="21.959397969898497"/>
    <x v="3"/>
    <s v="plays"/>
    <x v="557"/>
    <d v="2011-02-12T06:00:00"/>
  </r>
  <r>
    <n v="605"/>
    <s v="Ortiz, Valenzuela and Collins"/>
    <s v="Profound solution-oriented matrix"/>
    <x v="88"/>
    <n v="6178"/>
    <x v="1"/>
    <n v="107"/>
    <s v="US"/>
    <s v="USD"/>
    <n v="1443848400"/>
    <n v="1447394400"/>
    <b v="0"/>
    <b v="0"/>
    <s v="publishing/nonfiction"/>
    <n v="2878"/>
    <n v="26.897196261682243"/>
    <x v="5"/>
    <s v="nonfiction"/>
    <x v="27"/>
    <d v="2015-11-13T06:00:00"/>
  </r>
  <r>
    <n v="606"/>
    <s v="Valencia PLC"/>
    <s v="Extended asynchronous initiative"/>
    <x v="74"/>
    <n v="6405"/>
    <x v="1"/>
    <n v="160"/>
    <s v="GB"/>
    <s v="GBP"/>
    <n v="1457330400"/>
    <n v="1458277200"/>
    <b v="0"/>
    <b v="0"/>
    <s v="music/rock"/>
    <n v="3005"/>
    <n v="18.78125"/>
    <x v="1"/>
    <s v="rock"/>
    <x v="558"/>
    <d v="2016-03-18T05:00:00"/>
  </r>
  <r>
    <n v="607"/>
    <s v="Gordon, Mendez and Johnson"/>
    <s v="Fundamental needs-based frame"/>
    <x v="327"/>
    <n v="180667"/>
    <x v="1"/>
    <n v="2230"/>
    <s v="US"/>
    <s v="USD"/>
    <n v="1395550800"/>
    <n v="1395723600"/>
    <b v="0"/>
    <b v="0"/>
    <s v="food/food trucks"/>
    <n v="43067"/>
    <n v="19.312556053811658"/>
    <x v="0"/>
    <s v="food trucks"/>
    <x v="559"/>
    <d v="2014-03-25T05:00:00"/>
  </r>
  <r>
    <n v="608"/>
    <s v="Johnson Group"/>
    <s v="Compatible full-range leverage"/>
    <x v="61"/>
    <n v="11075"/>
    <x v="1"/>
    <n v="316"/>
    <s v="US"/>
    <s v="USD"/>
    <n v="1551852000"/>
    <n v="1552197600"/>
    <b v="0"/>
    <b v="1"/>
    <s v="music/jazz"/>
    <n v="7175"/>
    <n v="22.705696202531644"/>
    <x v="1"/>
    <s v="jazz"/>
    <x v="426"/>
    <d v="2019-03-10T06:00:00"/>
  </r>
  <r>
    <n v="609"/>
    <s v="Rose-Fuller"/>
    <s v="Upgradable holistic system engine"/>
    <x v="83"/>
    <n v="12042"/>
    <x v="1"/>
    <n v="117"/>
    <s v="US"/>
    <s v="USD"/>
    <n v="1547618400"/>
    <n v="1549087200"/>
    <b v="0"/>
    <b v="0"/>
    <s v="film &amp; video/science fiction"/>
    <n v="2042"/>
    <n v="17.452991452991451"/>
    <x v="4"/>
    <s v="science fiction"/>
    <x v="560"/>
    <d v="2019-02-02T06:00:00"/>
  </r>
  <r>
    <n v="610"/>
    <s v="Hughes, Mendez and Patterson"/>
    <s v="Stand-alone multi-state data-warehouse"/>
    <x v="328"/>
    <n v="179356"/>
    <x v="1"/>
    <n v="6406"/>
    <s v="US"/>
    <s v="USD"/>
    <n v="1355637600"/>
    <n v="1356847200"/>
    <b v="0"/>
    <b v="0"/>
    <s v="theater/plays"/>
    <n v="136556"/>
    <n v="21.316890415235715"/>
    <x v="3"/>
    <s v="plays"/>
    <x v="561"/>
    <d v="2012-12-30T06:00:00"/>
  </r>
  <r>
    <n v="611"/>
    <s v="Brady, Cortez and Rodriguez"/>
    <s v="Multi-lateral maximized core"/>
    <x v="139"/>
    <n v="1136"/>
    <x v="3"/>
    <n v="15"/>
    <s v="US"/>
    <s v="USD"/>
    <n v="1374728400"/>
    <n v="1375765200"/>
    <b v="0"/>
    <b v="0"/>
    <s v="theater/plays"/>
    <n v="-7064"/>
    <n v="-470.93333333333334"/>
    <x v="3"/>
    <s v="plays"/>
    <x v="562"/>
    <d v="2013-08-06T05:00:00"/>
  </r>
  <r>
    <n v="612"/>
    <s v="Wang, Nguyen and Horton"/>
    <s v="Innovative holistic hub"/>
    <x v="8"/>
    <n v="8645"/>
    <x v="1"/>
    <n v="192"/>
    <s v="US"/>
    <s v="USD"/>
    <n v="1287810000"/>
    <n v="1289800800"/>
    <b v="0"/>
    <b v="0"/>
    <s v="music/electric music"/>
    <n v="2445"/>
    <n v="12.734375"/>
    <x v="1"/>
    <s v="electric music"/>
    <x v="563"/>
    <d v="2010-11-15T06:00:00"/>
  </r>
  <r>
    <n v="613"/>
    <s v="Santos, Williams and Brown"/>
    <s v="Reverse-engineered 24/7 methodology"/>
    <x v="65"/>
    <n v="1914"/>
    <x v="1"/>
    <n v="26"/>
    <s v="CA"/>
    <s v="CAD"/>
    <n v="1503723600"/>
    <n v="1504501200"/>
    <b v="0"/>
    <b v="0"/>
    <s v="theater/plays"/>
    <n v="814"/>
    <n v="31.307692307692307"/>
    <x v="3"/>
    <s v="plays"/>
    <x v="564"/>
    <d v="2017-09-04T05:00:00"/>
  </r>
  <r>
    <n v="614"/>
    <s v="Barnett and Sons"/>
    <s v="Business-focused dynamic info-mediaries"/>
    <x v="329"/>
    <n v="41205"/>
    <x v="1"/>
    <n v="723"/>
    <s v="US"/>
    <s v="USD"/>
    <n v="1484114400"/>
    <n v="1485669600"/>
    <b v="0"/>
    <b v="0"/>
    <s v="theater/plays"/>
    <n v="14705"/>
    <n v="20.338865836791147"/>
    <x v="3"/>
    <s v="plays"/>
    <x v="565"/>
    <d v="2017-01-29T06:00:00"/>
  </r>
  <r>
    <n v="615"/>
    <s v="Petersen-Rodriguez"/>
    <s v="Digitized clear-thinking installation"/>
    <x v="275"/>
    <n v="14488"/>
    <x v="1"/>
    <n v="170"/>
    <s v="IT"/>
    <s v="EUR"/>
    <n v="1461906000"/>
    <n v="1462770000"/>
    <b v="0"/>
    <b v="0"/>
    <s v="theater/plays"/>
    <n v="5988"/>
    <n v="35.223529411764709"/>
    <x v="3"/>
    <s v="plays"/>
    <x v="566"/>
    <d v="2016-05-09T05:00:00"/>
  </r>
  <r>
    <n v="616"/>
    <s v="Burnett-Mora"/>
    <s v="Quality-focused 24/7 superstructure"/>
    <x v="330"/>
    <n v="12129"/>
    <x v="1"/>
    <n v="238"/>
    <s v="GB"/>
    <s v="GBP"/>
    <n v="1379653200"/>
    <n v="1379739600"/>
    <b v="0"/>
    <b v="1"/>
    <s v="music/indie rock"/>
    <n v="5729"/>
    <n v="24.071428571428573"/>
    <x v="1"/>
    <s v="indie rock"/>
    <x v="567"/>
    <d v="2013-09-21T05:00:00"/>
  </r>
  <r>
    <n v="617"/>
    <s v="King LLC"/>
    <s v="Multi-channeled local intranet"/>
    <x v="1"/>
    <n v="3496"/>
    <x v="1"/>
    <n v="55"/>
    <s v="US"/>
    <s v="USD"/>
    <n v="1401858000"/>
    <n v="1402722000"/>
    <b v="0"/>
    <b v="0"/>
    <s v="theater/plays"/>
    <n v="2096"/>
    <n v="38.109090909090909"/>
    <x v="3"/>
    <s v="plays"/>
    <x v="568"/>
    <d v="2014-06-14T05:00:00"/>
  </r>
  <r>
    <n v="618"/>
    <s v="Miller Ltd"/>
    <s v="Open-architected mobile emulation"/>
    <x v="331"/>
    <n v="97037"/>
    <x v="0"/>
    <n v="1198"/>
    <s v="US"/>
    <s v="USD"/>
    <n v="1367470800"/>
    <n v="1369285200"/>
    <b v="0"/>
    <b v="0"/>
    <s v="publishing/nonfiction"/>
    <n v="-101563"/>
    <n v="-84.777128547579295"/>
    <x v="5"/>
    <s v="nonfiction"/>
    <x v="569"/>
    <d v="2013-05-23T05:00:00"/>
  </r>
  <r>
    <n v="619"/>
    <s v="Case LLC"/>
    <s v="Ameliorated foreground methodology"/>
    <x v="332"/>
    <n v="55757"/>
    <x v="0"/>
    <n v="648"/>
    <s v="US"/>
    <s v="USD"/>
    <n v="1304658000"/>
    <n v="1304744400"/>
    <b v="1"/>
    <b v="1"/>
    <s v="theater/plays"/>
    <n v="-140143"/>
    <n v="-216.27006172839506"/>
    <x v="3"/>
    <s v="plays"/>
    <x v="570"/>
    <d v="2011-05-07T05:00:00"/>
  </r>
  <r>
    <n v="620"/>
    <s v="Swanson, Wilson and Baker"/>
    <s v="Synergized well-modulated project"/>
    <x v="333"/>
    <n v="11525"/>
    <x v="1"/>
    <n v="128"/>
    <s v="AU"/>
    <s v="AUD"/>
    <n v="1467954000"/>
    <n v="1468299600"/>
    <b v="0"/>
    <b v="0"/>
    <s v="photography/photography books"/>
    <n v="7225"/>
    <n v="56.4453125"/>
    <x v="7"/>
    <s v="photography books"/>
    <x v="571"/>
    <d v="2016-07-12T05:00:00"/>
  </r>
  <r>
    <n v="621"/>
    <s v="Dean, Fox and Phillips"/>
    <s v="Extended context-sensitive forecast"/>
    <x v="334"/>
    <n v="158669"/>
    <x v="1"/>
    <n v="2144"/>
    <s v="US"/>
    <s v="USD"/>
    <n v="1473742800"/>
    <n v="1474174800"/>
    <b v="0"/>
    <b v="0"/>
    <s v="theater/plays"/>
    <n v="133069"/>
    <n v="62.065764925373138"/>
    <x v="3"/>
    <s v="plays"/>
    <x v="572"/>
    <d v="2016-09-18T05:00:00"/>
  </r>
  <r>
    <n v="622"/>
    <s v="Smith-Smith"/>
    <s v="Total leadingedge neural-net"/>
    <x v="335"/>
    <n v="5916"/>
    <x v="0"/>
    <n v="64"/>
    <s v="US"/>
    <s v="USD"/>
    <n v="1523768400"/>
    <n v="1526014800"/>
    <b v="0"/>
    <b v="0"/>
    <s v="music/indie rock"/>
    <n v="-183084"/>
    <n v="-2860.6875"/>
    <x v="1"/>
    <s v="indie rock"/>
    <x v="573"/>
    <d v="2018-05-11T05:00:00"/>
  </r>
  <r>
    <n v="623"/>
    <s v="Smith, Scott and Rodriguez"/>
    <s v="Organic actuating protocol"/>
    <x v="336"/>
    <n v="150806"/>
    <x v="1"/>
    <n v="2693"/>
    <s v="GB"/>
    <s v="GBP"/>
    <n v="1437022800"/>
    <n v="1437454800"/>
    <b v="0"/>
    <b v="0"/>
    <s v="theater/plays"/>
    <n v="56506"/>
    <n v="20.982547344968438"/>
    <x v="3"/>
    <s v="plays"/>
    <x v="574"/>
    <d v="2015-07-21T05:00:00"/>
  </r>
  <r>
    <n v="624"/>
    <s v="White, Robertson and Roberts"/>
    <s v="Down-sized national software"/>
    <x v="135"/>
    <n v="14249"/>
    <x v="1"/>
    <n v="432"/>
    <s v="US"/>
    <s v="USD"/>
    <n v="1422165600"/>
    <n v="1422684000"/>
    <b v="0"/>
    <b v="0"/>
    <s v="photography/photography books"/>
    <n v="9149"/>
    <n v="21.17824074074074"/>
    <x v="7"/>
    <s v="photography books"/>
    <x v="511"/>
    <d v="2015-01-31T06:00:00"/>
  </r>
  <r>
    <n v="625"/>
    <s v="Martinez Inc"/>
    <s v="Organic upward-trending Graphical User Interface"/>
    <x v="168"/>
    <n v="5803"/>
    <x v="0"/>
    <n v="62"/>
    <s v="US"/>
    <s v="USD"/>
    <n v="1580104800"/>
    <n v="1581314400"/>
    <b v="0"/>
    <b v="0"/>
    <s v="theater/plays"/>
    <n v="-1697"/>
    <n v="-27.370967741935484"/>
    <x v="3"/>
    <s v="plays"/>
    <x v="575"/>
    <d v="2020-02-10T06:00:00"/>
  </r>
  <r>
    <n v="626"/>
    <s v="Tucker, Mccoy and Marquez"/>
    <s v="Synergistic tertiary budgetary management"/>
    <x v="330"/>
    <n v="13205"/>
    <x v="1"/>
    <n v="189"/>
    <s v="US"/>
    <s v="USD"/>
    <n v="1285650000"/>
    <n v="1286427600"/>
    <b v="0"/>
    <b v="1"/>
    <s v="theater/plays"/>
    <n v="6805"/>
    <n v="36.005291005291006"/>
    <x v="3"/>
    <s v="plays"/>
    <x v="576"/>
    <d v="2010-10-07T05:00:00"/>
  </r>
  <r>
    <n v="627"/>
    <s v="Martin, Lee and Armstrong"/>
    <s v="Open-architected incremental ability"/>
    <x v="39"/>
    <n v="11108"/>
    <x v="1"/>
    <n v="154"/>
    <s v="GB"/>
    <s v="GBP"/>
    <n v="1276664400"/>
    <n v="1278738000"/>
    <b v="1"/>
    <b v="0"/>
    <s v="food/food trucks"/>
    <n v="9508"/>
    <n v="61.740259740259738"/>
    <x v="0"/>
    <s v="food trucks"/>
    <x v="577"/>
    <d v="2010-07-10T05:00:00"/>
  </r>
  <r>
    <n v="628"/>
    <s v="Dunn, Moreno and Green"/>
    <s v="Intuitive object-oriented task-force"/>
    <x v="89"/>
    <n v="2884"/>
    <x v="1"/>
    <n v="96"/>
    <s v="US"/>
    <s v="USD"/>
    <n v="1286168400"/>
    <n v="1286427600"/>
    <b v="0"/>
    <b v="0"/>
    <s v="music/indie rock"/>
    <n v="984"/>
    <n v="10.25"/>
    <x v="1"/>
    <s v="indie rock"/>
    <x v="578"/>
    <d v="2010-10-07T05:00:00"/>
  </r>
  <r>
    <n v="629"/>
    <s v="Jackson, Martinez and Ray"/>
    <s v="Multi-tiered executive toolset"/>
    <x v="337"/>
    <n v="55476"/>
    <x v="0"/>
    <n v="750"/>
    <s v="US"/>
    <s v="USD"/>
    <n v="1467781200"/>
    <n v="1467954000"/>
    <b v="0"/>
    <b v="1"/>
    <s v="theater/plays"/>
    <n v="-30424"/>
    <n v="-40.565333333333335"/>
    <x v="3"/>
    <s v="plays"/>
    <x v="579"/>
    <d v="2016-07-08T05:00:00"/>
  </r>
  <r>
    <n v="630"/>
    <s v="Patterson-Johnson"/>
    <s v="Grass-roots directional workforce"/>
    <x v="40"/>
    <n v="5973"/>
    <x v="3"/>
    <n v="87"/>
    <s v="US"/>
    <s v="USD"/>
    <n v="1556686800"/>
    <n v="1557637200"/>
    <b v="0"/>
    <b v="1"/>
    <s v="theater/plays"/>
    <n v="-3527"/>
    <n v="-40.540229885057471"/>
    <x v="3"/>
    <s v="plays"/>
    <x v="580"/>
    <d v="2019-05-12T05:00:00"/>
  </r>
  <r>
    <n v="631"/>
    <s v="Carlson-Hernandez"/>
    <s v="Quality-focused real-time solution"/>
    <x v="338"/>
    <n v="183756"/>
    <x v="1"/>
    <n v="3063"/>
    <s v="US"/>
    <s v="USD"/>
    <n v="1553576400"/>
    <n v="1553922000"/>
    <b v="0"/>
    <b v="0"/>
    <s v="theater/plays"/>
    <n v="124556"/>
    <n v="40.664707802807705"/>
    <x v="3"/>
    <s v="plays"/>
    <x v="581"/>
    <d v="2019-03-30T05:00:00"/>
  </r>
  <r>
    <n v="632"/>
    <s v="Parker PLC"/>
    <s v="Reduced interactive matrix"/>
    <x v="339"/>
    <n v="30902"/>
    <x v="2"/>
    <n v="278"/>
    <s v="US"/>
    <s v="USD"/>
    <n v="1414904400"/>
    <n v="1416463200"/>
    <b v="0"/>
    <b v="0"/>
    <s v="theater/plays"/>
    <n v="-41198"/>
    <n v="-148.19424460431654"/>
    <x v="3"/>
    <s v="plays"/>
    <x v="582"/>
    <d v="2014-11-20T06:00:00"/>
  </r>
  <r>
    <n v="633"/>
    <s v="Yu and Sons"/>
    <s v="Adaptive context-sensitive architecture"/>
    <x v="313"/>
    <n v="5569"/>
    <x v="0"/>
    <n v="105"/>
    <s v="US"/>
    <s v="USD"/>
    <n v="1446876000"/>
    <n v="1447221600"/>
    <b v="0"/>
    <b v="0"/>
    <s v="film &amp; video/animation"/>
    <n v="-1131"/>
    <n v="-10.771428571428572"/>
    <x v="4"/>
    <s v="animation"/>
    <x v="336"/>
    <d v="2015-11-11T06:00:00"/>
  </r>
  <r>
    <n v="634"/>
    <s v="Taylor, Johnson and Hernandez"/>
    <s v="Polarized incremental portal"/>
    <x v="195"/>
    <n v="92824"/>
    <x v="3"/>
    <n v="1658"/>
    <s v="US"/>
    <s v="USD"/>
    <n v="1490418000"/>
    <n v="1491627600"/>
    <b v="0"/>
    <b v="0"/>
    <s v="film &amp; video/television"/>
    <n v="-25376"/>
    <n v="-15.305186972255729"/>
    <x v="4"/>
    <s v="television"/>
    <x v="583"/>
    <d v="2017-04-08T05:00:00"/>
  </r>
  <r>
    <n v="635"/>
    <s v="Mack Ltd"/>
    <s v="Reactive regional access"/>
    <x v="340"/>
    <n v="158590"/>
    <x v="1"/>
    <n v="2266"/>
    <s v="US"/>
    <s v="USD"/>
    <n v="1360389600"/>
    <n v="1363150800"/>
    <b v="0"/>
    <b v="0"/>
    <s v="film &amp; video/television"/>
    <n v="19590"/>
    <n v="8.6451897616946169"/>
    <x v="4"/>
    <s v="television"/>
    <x v="584"/>
    <d v="2013-03-13T05:00:00"/>
  </r>
  <r>
    <n v="636"/>
    <s v="Lamb-Sanders"/>
    <s v="Stand-alone reciprocal frame"/>
    <x v="341"/>
    <n v="127591"/>
    <x v="0"/>
    <n v="2604"/>
    <s v="DK"/>
    <s v="DKK"/>
    <n v="1326866400"/>
    <n v="1330754400"/>
    <b v="0"/>
    <b v="1"/>
    <s v="film &amp; video/animation"/>
    <n v="-70109"/>
    <n v="-26.923579109062981"/>
    <x v="4"/>
    <s v="animation"/>
    <x v="585"/>
    <d v="2012-03-03T06:00:00"/>
  </r>
  <r>
    <n v="637"/>
    <s v="Williams-Ramirez"/>
    <s v="Open-architected 24/7 throughput"/>
    <x v="275"/>
    <n v="6750"/>
    <x v="0"/>
    <n v="65"/>
    <s v="US"/>
    <s v="USD"/>
    <n v="1479103200"/>
    <n v="1479794400"/>
    <b v="0"/>
    <b v="0"/>
    <s v="theater/plays"/>
    <n v="-1750"/>
    <n v="-26.923076923076923"/>
    <x v="3"/>
    <s v="plays"/>
    <x v="586"/>
    <d v="2016-11-22T06:00:00"/>
  </r>
  <r>
    <n v="638"/>
    <s v="Weaver Ltd"/>
    <s v="Monitored 24/7 approach"/>
    <x v="342"/>
    <n v="9318"/>
    <x v="0"/>
    <n v="94"/>
    <s v="US"/>
    <s v="USD"/>
    <n v="1280206800"/>
    <n v="1281243600"/>
    <b v="0"/>
    <b v="1"/>
    <s v="theater/plays"/>
    <n v="-72282"/>
    <n v="-768.95744680851067"/>
    <x v="3"/>
    <s v="plays"/>
    <x v="587"/>
    <d v="2010-08-08T05:00:00"/>
  </r>
  <r>
    <n v="639"/>
    <s v="Barnes-Williams"/>
    <s v="Upgradable explicit forecast"/>
    <x v="133"/>
    <n v="4832"/>
    <x v="2"/>
    <n v="45"/>
    <s v="US"/>
    <s v="USD"/>
    <n v="1532754000"/>
    <n v="1532754000"/>
    <b v="0"/>
    <b v="1"/>
    <s v="film &amp; video/drama"/>
    <n v="-3768"/>
    <n v="-83.733333333333334"/>
    <x v="4"/>
    <s v="drama"/>
    <x v="588"/>
    <d v="2018-07-28T05:00:00"/>
  </r>
  <r>
    <n v="640"/>
    <s v="Richardson, Woodward and Hansen"/>
    <s v="Pre-emptive context-sensitive support"/>
    <x v="343"/>
    <n v="19769"/>
    <x v="0"/>
    <n v="257"/>
    <s v="US"/>
    <s v="USD"/>
    <n v="1453096800"/>
    <n v="1453356000"/>
    <b v="0"/>
    <b v="0"/>
    <s v="theater/plays"/>
    <n v="-100031"/>
    <n v="-389.22568093385212"/>
    <x v="3"/>
    <s v="plays"/>
    <x v="589"/>
    <d v="2016-01-21T06:00:00"/>
  </r>
  <r>
    <n v="641"/>
    <s v="Hunt, Barker and Baker"/>
    <s v="Business-focused leadingedge instruction set"/>
    <x v="151"/>
    <n v="11277"/>
    <x v="1"/>
    <n v="194"/>
    <s v="CH"/>
    <s v="CHF"/>
    <n v="1487570400"/>
    <n v="1489986000"/>
    <b v="0"/>
    <b v="0"/>
    <s v="theater/plays"/>
    <n v="1877"/>
    <n v="9.6752577319587623"/>
    <x v="3"/>
    <s v="plays"/>
    <x v="590"/>
    <d v="2017-03-20T05:00:00"/>
  </r>
  <r>
    <n v="642"/>
    <s v="Ramos, Moreno and Lewis"/>
    <s v="Extended multi-state knowledge user"/>
    <x v="243"/>
    <n v="13382"/>
    <x v="1"/>
    <n v="129"/>
    <s v="CA"/>
    <s v="CAD"/>
    <n v="1545026400"/>
    <n v="1545804000"/>
    <b v="0"/>
    <b v="0"/>
    <s v="technology/wearables"/>
    <n v="4182"/>
    <n v="32.418604651162788"/>
    <x v="2"/>
    <s v="wearables"/>
    <x v="591"/>
    <d v="2018-12-26T06:00:00"/>
  </r>
  <r>
    <n v="643"/>
    <s v="Harris Inc"/>
    <s v="Future-proofed modular groupware"/>
    <x v="344"/>
    <n v="32986"/>
    <x v="1"/>
    <n v="375"/>
    <s v="US"/>
    <s v="USD"/>
    <n v="1488348000"/>
    <n v="1489899600"/>
    <b v="0"/>
    <b v="0"/>
    <s v="theater/plays"/>
    <n v="18086"/>
    <n v="48.229333333333336"/>
    <x v="3"/>
    <s v="plays"/>
    <x v="592"/>
    <d v="2017-03-19T05:00:00"/>
  </r>
  <r>
    <n v="644"/>
    <s v="Peters-Nelson"/>
    <s v="Distributed real-time algorithm"/>
    <x v="345"/>
    <n v="81984"/>
    <x v="0"/>
    <n v="2928"/>
    <s v="CA"/>
    <s v="CAD"/>
    <n v="1545112800"/>
    <n v="1546495200"/>
    <b v="0"/>
    <b v="0"/>
    <s v="theater/plays"/>
    <n v="-87416"/>
    <n v="-29.855191256830601"/>
    <x v="3"/>
    <s v="plays"/>
    <x v="593"/>
    <d v="2019-01-03T06:00:00"/>
  </r>
  <r>
    <n v="645"/>
    <s v="Ferguson, Murphy and Bright"/>
    <s v="Multi-lateral heuristic throughput"/>
    <x v="346"/>
    <n v="178483"/>
    <x v="0"/>
    <n v="4697"/>
    <s v="US"/>
    <s v="USD"/>
    <n v="1537938000"/>
    <n v="1539752400"/>
    <b v="0"/>
    <b v="1"/>
    <s v="music/rock"/>
    <n v="-13617"/>
    <n v="-2.8990845220353418"/>
    <x v="1"/>
    <s v="rock"/>
    <x v="594"/>
    <d v="2018-10-17T05:00:00"/>
  </r>
  <r>
    <n v="646"/>
    <s v="Robinson Group"/>
    <s v="Switchable reciprocal middleware"/>
    <x v="201"/>
    <n v="87448"/>
    <x v="0"/>
    <n v="2915"/>
    <s v="US"/>
    <s v="USD"/>
    <n v="1363150800"/>
    <n v="1364101200"/>
    <b v="0"/>
    <b v="0"/>
    <s v="games/video games"/>
    <n v="-11252"/>
    <n v="-3.8600343053173241"/>
    <x v="6"/>
    <s v="video games"/>
    <x v="595"/>
    <d v="2013-03-24T05:00:00"/>
  </r>
  <r>
    <n v="647"/>
    <s v="Jordan-Wolfe"/>
    <s v="Inverse multimedia Graphic Interface"/>
    <x v="6"/>
    <n v="1863"/>
    <x v="0"/>
    <n v="18"/>
    <s v="US"/>
    <s v="USD"/>
    <n v="1523250000"/>
    <n v="1525323600"/>
    <b v="0"/>
    <b v="0"/>
    <s v="publishing/translations"/>
    <n v="-2637"/>
    <n v="-146.5"/>
    <x v="5"/>
    <s v="translations"/>
    <x v="596"/>
    <d v="2018-05-03T05:00:00"/>
  </r>
  <r>
    <n v="648"/>
    <s v="Vargas-Cox"/>
    <s v="Vision-oriented local contingency"/>
    <x v="347"/>
    <n v="62174"/>
    <x v="3"/>
    <n v="723"/>
    <s v="US"/>
    <s v="USD"/>
    <n v="1499317200"/>
    <n v="1500872400"/>
    <b v="1"/>
    <b v="0"/>
    <s v="food/food trucks"/>
    <n v="-36426"/>
    <n v="-50.38174273858921"/>
    <x v="0"/>
    <s v="food trucks"/>
    <x v="597"/>
    <d v="2017-07-24T05:00:00"/>
  </r>
  <r>
    <n v="649"/>
    <s v="Yang and Sons"/>
    <s v="Reactive 6thgeneration hub"/>
    <x v="155"/>
    <n v="59003"/>
    <x v="0"/>
    <n v="602"/>
    <s v="CH"/>
    <s v="CHF"/>
    <n v="1287550800"/>
    <n v="1288501200"/>
    <b v="1"/>
    <b v="1"/>
    <s v="theater/plays"/>
    <n v="-62697"/>
    <n v="-104.14784053156146"/>
    <x v="3"/>
    <s v="plays"/>
    <x v="598"/>
    <d v="2010-10-31T05:00:00"/>
  </r>
  <r>
    <n v="650"/>
    <s v="Wilson, Wilson and Mathis"/>
    <s v="Optional asymmetric success"/>
    <x v="0"/>
    <n v="2"/>
    <x v="0"/>
    <n v="1"/>
    <s v="US"/>
    <s v="USD"/>
    <n v="1404795600"/>
    <n v="1407128400"/>
    <b v="0"/>
    <b v="0"/>
    <s v="music/jazz"/>
    <n v="-98"/>
    <n v="-98"/>
    <x v="1"/>
    <s v="jazz"/>
    <x v="599"/>
    <d v="2014-08-04T05:00:00"/>
  </r>
  <r>
    <n v="651"/>
    <s v="Wang, Koch and Weaver"/>
    <s v="Digitized analyzing capacity"/>
    <x v="348"/>
    <n v="174039"/>
    <x v="0"/>
    <n v="3868"/>
    <s v="IT"/>
    <s v="EUR"/>
    <n v="1393048800"/>
    <n v="1394344800"/>
    <b v="0"/>
    <b v="0"/>
    <s v="film &amp; video/shorts"/>
    <n v="-22661"/>
    <n v="-5.8585832471561528"/>
    <x v="4"/>
    <s v="shorts"/>
    <x v="600"/>
    <d v="2014-03-09T06:00:00"/>
  </r>
  <r>
    <n v="652"/>
    <s v="Cisneros Ltd"/>
    <s v="Vision-oriented regional hub"/>
    <x v="83"/>
    <n v="12684"/>
    <x v="1"/>
    <n v="409"/>
    <s v="US"/>
    <s v="USD"/>
    <n v="1470373200"/>
    <n v="1474088400"/>
    <b v="0"/>
    <b v="0"/>
    <s v="technology/web"/>
    <n v="2684"/>
    <n v="6.5623471882640585"/>
    <x v="2"/>
    <s v="web"/>
    <x v="601"/>
    <d v="2016-09-17T05:00:00"/>
  </r>
  <r>
    <n v="653"/>
    <s v="Williams-Jones"/>
    <s v="Monitored incremental info-mediaries"/>
    <x v="60"/>
    <n v="14033"/>
    <x v="1"/>
    <n v="234"/>
    <s v="US"/>
    <s v="USD"/>
    <n v="1460091600"/>
    <n v="1460264400"/>
    <b v="0"/>
    <b v="0"/>
    <s v="technology/web"/>
    <n v="13433"/>
    <n v="57.405982905982903"/>
    <x v="2"/>
    <s v="web"/>
    <x v="602"/>
    <d v="2016-04-10T05:00:00"/>
  </r>
  <r>
    <n v="654"/>
    <s v="Roberts, Hinton and Williams"/>
    <s v="Programmable static middleware"/>
    <x v="349"/>
    <n v="177936"/>
    <x v="1"/>
    <n v="3016"/>
    <s v="US"/>
    <s v="USD"/>
    <n v="1440392400"/>
    <n v="1440824400"/>
    <b v="0"/>
    <b v="0"/>
    <s v="music/metal"/>
    <n v="142936"/>
    <n v="47.392572944297079"/>
    <x v="1"/>
    <s v="metal"/>
    <x v="335"/>
    <d v="2015-08-29T05:00:00"/>
  </r>
  <r>
    <n v="655"/>
    <s v="Gonzalez, Williams and Benson"/>
    <s v="Multi-layered bottom-line encryption"/>
    <x v="350"/>
    <n v="13212"/>
    <x v="1"/>
    <n v="264"/>
    <s v="US"/>
    <s v="USD"/>
    <n v="1488434400"/>
    <n v="1489554000"/>
    <b v="1"/>
    <b v="0"/>
    <s v="photography/photography books"/>
    <n v="6312"/>
    <n v="23.90909090909091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n v="504"/>
    <s v="AU"/>
    <s v="AUD"/>
    <n v="1514440800"/>
    <n v="1514872800"/>
    <b v="0"/>
    <b v="0"/>
    <s v="food/food trucks"/>
    <n v="-68521"/>
    <n v="-135.95436507936509"/>
    <x v="0"/>
    <s v="food trucks"/>
    <x v="604"/>
    <d v="2018-01-02T06:00:00"/>
  </r>
  <r>
    <n v="657"/>
    <s v="Russo, Kim and Mccoy"/>
    <s v="Balanced optimal hardware"/>
    <x v="83"/>
    <n v="824"/>
    <x v="0"/>
    <n v="14"/>
    <s v="US"/>
    <s v="USD"/>
    <n v="1514354400"/>
    <n v="1515736800"/>
    <b v="0"/>
    <b v="0"/>
    <s v="film &amp; video/science fiction"/>
    <n v="-9176"/>
    <n v="-655.42857142857144"/>
    <x v="4"/>
    <s v="science fiction"/>
    <x v="605"/>
    <d v="2018-01-12T06:00:00"/>
  </r>
  <r>
    <n v="658"/>
    <s v="Howell, Myers and Olson"/>
    <s v="Self-enabling mission-critical success"/>
    <x v="352"/>
    <n v="31594"/>
    <x v="3"/>
    <n v="390"/>
    <s v="US"/>
    <s v="USD"/>
    <n v="1440910800"/>
    <n v="1442898000"/>
    <b v="0"/>
    <b v="0"/>
    <s v="music/rock"/>
    <n v="-21006"/>
    <n v="-53.861538461538458"/>
    <x v="1"/>
    <s v="rock"/>
    <x v="606"/>
    <d v="2015-09-22T05:00:00"/>
  </r>
  <r>
    <n v="659"/>
    <s v="Bailey and Sons"/>
    <s v="Grass-roots dynamic emulation"/>
    <x v="353"/>
    <n v="57010"/>
    <x v="0"/>
    <n v="750"/>
    <s v="GB"/>
    <s v="GBP"/>
    <n v="1296108000"/>
    <n v="1296194400"/>
    <b v="0"/>
    <b v="0"/>
    <s v="film &amp; video/documentary"/>
    <n v="-63690"/>
    <n v="-84.92"/>
    <x v="4"/>
    <s v="documentary"/>
    <x v="65"/>
    <d v="2011-01-28T06:00:00"/>
  </r>
  <r>
    <n v="660"/>
    <s v="Jensen-Brown"/>
    <s v="Fundamental disintermediate matrix"/>
    <x v="14"/>
    <n v="7438"/>
    <x v="0"/>
    <n v="77"/>
    <s v="US"/>
    <s v="USD"/>
    <n v="1440133200"/>
    <n v="1440910800"/>
    <b v="1"/>
    <b v="0"/>
    <s v="theater/plays"/>
    <n v="-1662"/>
    <n v="-21.584415584415584"/>
    <x v="3"/>
    <s v="plays"/>
    <x v="607"/>
    <d v="2015-08-30T05:00:00"/>
  </r>
  <r>
    <n v="661"/>
    <s v="Smith Group"/>
    <s v="Right-sized secondary challenge"/>
    <x v="354"/>
    <n v="57872"/>
    <x v="0"/>
    <n v="752"/>
    <s v="DK"/>
    <s v="DKK"/>
    <n v="1332910800"/>
    <n v="1335502800"/>
    <b v="0"/>
    <b v="0"/>
    <s v="music/jazz"/>
    <n v="-48928"/>
    <n v="-65.063829787234042"/>
    <x v="1"/>
    <s v="jazz"/>
    <x v="608"/>
    <d v="2012-04-27T05:00:00"/>
  </r>
  <r>
    <n v="662"/>
    <s v="Murphy-Farrell"/>
    <s v="Implemented exuding software"/>
    <x v="14"/>
    <n v="8906"/>
    <x v="0"/>
    <n v="131"/>
    <s v="US"/>
    <s v="USD"/>
    <n v="1544335200"/>
    <n v="1544680800"/>
    <b v="0"/>
    <b v="0"/>
    <s v="theater/plays"/>
    <n v="-194"/>
    <n v="-1.4809160305343512"/>
    <x v="3"/>
    <s v="plays"/>
    <x v="609"/>
    <d v="2018-12-13T06:00:00"/>
  </r>
  <r>
    <n v="663"/>
    <s v="Everett-Wolfe"/>
    <s v="Total optimizing software"/>
    <x v="83"/>
    <n v="7724"/>
    <x v="0"/>
    <n v="87"/>
    <s v="US"/>
    <s v="USD"/>
    <n v="1286427600"/>
    <n v="1288414800"/>
    <b v="0"/>
    <b v="0"/>
    <s v="theater/plays"/>
    <n v="-2276"/>
    <n v="-26.160919540229884"/>
    <x v="3"/>
    <s v="plays"/>
    <x v="610"/>
    <d v="2010-10-30T05:00:00"/>
  </r>
  <r>
    <n v="664"/>
    <s v="Young PLC"/>
    <s v="Optional maximized attitude"/>
    <x v="355"/>
    <n v="26571"/>
    <x v="0"/>
    <n v="1063"/>
    <s v="US"/>
    <s v="USD"/>
    <n v="1329717600"/>
    <n v="1330581600"/>
    <b v="0"/>
    <b v="0"/>
    <s v="music/jazz"/>
    <n v="-52829"/>
    <n v="-49.698024459078084"/>
    <x v="1"/>
    <s v="jazz"/>
    <x v="541"/>
    <d v="2012-03-01T06:00:00"/>
  </r>
  <r>
    <n v="665"/>
    <s v="Park-Goodman"/>
    <s v="Customer-focused impactful extranet"/>
    <x v="135"/>
    <n v="12219"/>
    <x v="1"/>
    <n v="272"/>
    <s v="US"/>
    <s v="USD"/>
    <n v="1310187600"/>
    <n v="1311397200"/>
    <b v="0"/>
    <b v="1"/>
    <s v="film &amp; video/documentary"/>
    <n v="7119"/>
    <n v="26.172794117647058"/>
    <x v="4"/>
    <s v="documentary"/>
    <x v="611"/>
    <d v="2011-07-23T05:00:00"/>
  </r>
  <r>
    <n v="666"/>
    <s v="York, Barr and Grant"/>
    <s v="Cloned bottom-line success"/>
    <x v="33"/>
    <n v="1985"/>
    <x v="3"/>
    <n v="25"/>
    <s v="US"/>
    <s v="USD"/>
    <n v="1377838800"/>
    <n v="1378357200"/>
    <b v="0"/>
    <b v="1"/>
    <s v="theater/plays"/>
    <n v="-1115"/>
    <n v="-44.6"/>
    <x v="3"/>
    <s v="plays"/>
    <x v="612"/>
    <d v="2013-09-05T05:00:00"/>
  </r>
  <r>
    <n v="667"/>
    <s v="Little Ltd"/>
    <s v="Decentralized bandwidth-monitored ability"/>
    <x v="350"/>
    <n v="12155"/>
    <x v="1"/>
    <n v="419"/>
    <s v="US"/>
    <s v="USD"/>
    <n v="1410325200"/>
    <n v="1411102800"/>
    <b v="0"/>
    <b v="0"/>
    <s v="journalism/audio"/>
    <n v="5255"/>
    <n v="12.541766109785202"/>
    <x v="8"/>
    <s v="audio"/>
    <x v="613"/>
    <d v="2014-09-19T05:00:00"/>
  </r>
  <r>
    <n v="668"/>
    <s v="Brown and Sons"/>
    <s v="Programmable leadingedge budgetary management"/>
    <x v="356"/>
    <n v="5593"/>
    <x v="0"/>
    <n v="76"/>
    <s v="US"/>
    <s v="USD"/>
    <n v="1343797200"/>
    <n v="1344834000"/>
    <b v="0"/>
    <b v="0"/>
    <s v="theater/plays"/>
    <n v="-21907"/>
    <n v="-288.25"/>
    <x v="3"/>
    <s v="plays"/>
    <x v="614"/>
    <d v="2012-08-13T05:00:00"/>
  </r>
  <r>
    <n v="669"/>
    <s v="Payne, Garrett and Thomas"/>
    <s v="Upgradable bi-directional concept"/>
    <x v="357"/>
    <n v="175020"/>
    <x v="1"/>
    <n v="1621"/>
    <s v="IT"/>
    <s v="EUR"/>
    <n v="1498453200"/>
    <n v="1499230800"/>
    <b v="0"/>
    <b v="0"/>
    <s v="theater/plays"/>
    <n v="126220"/>
    <n v="77.865515114127078"/>
    <x v="3"/>
    <s v="plays"/>
    <x v="615"/>
    <d v="2017-07-05T05:00:00"/>
  </r>
  <r>
    <n v="670"/>
    <s v="Robinson Group"/>
    <s v="Re-contextualized homogeneous flexibility"/>
    <x v="358"/>
    <n v="75955"/>
    <x v="1"/>
    <n v="1101"/>
    <s v="US"/>
    <s v="USD"/>
    <n v="1456380000"/>
    <n v="1457416800"/>
    <b v="0"/>
    <b v="0"/>
    <s v="music/indie rock"/>
    <n v="59755"/>
    <n v="54.27338782924614"/>
    <x v="1"/>
    <s v="indie rock"/>
    <x v="90"/>
    <d v="2016-03-08T06:00:00"/>
  </r>
  <r>
    <n v="671"/>
    <s v="Robinson-Kelly"/>
    <s v="Monitored bi-directional standardization"/>
    <x v="359"/>
    <n v="119127"/>
    <x v="1"/>
    <n v="1073"/>
    <s v="US"/>
    <s v="USD"/>
    <n v="1280552400"/>
    <n v="1280898000"/>
    <b v="0"/>
    <b v="1"/>
    <s v="theater/plays"/>
    <n v="21527"/>
    <n v="20.062441752096923"/>
    <x v="3"/>
    <s v="plays"/>
    <x v="616"/>
    <d v="2010-08-04T05:00:00"/>
  </r>
  <r>
    <n v="672"/>
    <s v="Kelly-Colon"/>
    <s v="Stand-alone grid-enabled leverage"/>
    <x v="360"/>
    <n v="110689"/>
    <x v="0"/>
    <n v="4428"/>
    <s v="AU"/>
    <s v="AUD"/>
    <n v="1521608400"/>
    <n v="1522472400"/>
    <b v="0"/>
    <b v="0"/>
    <s v="theater/plays"/>
    <n v="-87211"/>
    <n v="-19.695347786811201"/>
    <x v="3"/>
    <s v="plays"/>
    <x v="617"/>
    <d v="2018-03-31T05:00:00"/>
  </r>
  <r>
    <n v="673"/>
    <s v="Turner, Scott and Gentry"/>
    <s v="Assimilated regional groupware"/>
    <x v="36"/>
    <n v="2445"/>
    <x v="0"/>
    <n v="58"/>
    <s v="IT"/>
    <s v="EUR"/>
    <n v="1460696400"/>
    <n v="1462510800"/>
    <b v="0"/>
    <b v="0"/>
    <s v="music/indie rock"/>
    <n v="-3155"/>
    <n v="-54.396551724137929"/>
    <x v="1"/>
    <s v="indie rock"/>
    <x v="618"/>
    <d v="2016-05-06T05:00:00"/>
  </r>
  <r>
    <n v="674"/>
    <s v="Sanchez Ltd"/>
    <s v="Up-sized 24hour instruction set"/>
    <x v="361"/>
    <n v="57250"/>
    <x v="3"/>
    <n v="1218"/>
    <s v="US"/>
    <s v="USD"/>
    <n v="1313730000"/>
    <n v="1317790800"/>
    <b v="0"/>
    <b v="0"/>
    <s v="photography/photography books"/>
    <n v="-113450"/>
    <n v="-93.144499178981931"/>
    <x v="7"/>
    <s v="photography books"/>
    <x v="619"/>
    <d v="2011-10-05T05:00:00"/>
  </r>
  <r>
    <n v="675"/>
    <s v="Giles-Smith"/>
    <s v="Right-sized web-enabled intranet"/>
    <x v="62"/>
    <n v="11929"/>
    <x v="1"/>
    <n v="331"/>
    <s v="US"/>
    <s v="USD"/>
    <n v="1568178000"/>
    <n v="1568782800"/>
    <b v="0"/>
    <b v="0"/>
    <s v="journalism/audio"/>
    <n v="2229"/>
    <n v="6.7341389728096681"/>
    <x v="8"/>
    <s v="audio"/>
    <x v="620"/>
    <d v="2019-09-18T05:00:00"/>
  </r>
  <r>
    <n v="676"/>
    <s v="Thompson-Moreno"/>
    <s v="Expanded needs-based orchestration"/>
    <x v="362"/>
    <n v="118214"/>
    <x v="1"/>
    <n v="1170"/>
    <s v="US"/>
    <s v="USD"/>
    <n v="1348635600"/>
    <n v="1349413200"/>
    <b v="0"/>
    <b v="0"/>
    <s v="photography/photography books"/>
    <n v="55914"/>
    <n v="47.789743589743587"/>
    <x v="7"/>
    <s v="photography books"/>
    <x v="621"/>
    <d v="2012-10-05T05:00:00"/>
  </r>
  <r>
    <n v="677"/>
    <s v="Murphy-Fox"/>
    <s v="Organic system-worthy orchestration"/>
    <x v="98"/>
    <n v="4432"/>
    <x v="0"/>
    <n v="111"/>
    <s v="US"/>
    <s v="USD"/>
    <n v="1468126800"/>
    <n v="1472446800"/>
    <b v="0"/>
    <b v="0"/>
    <s v="publishing/fiction"/>
    <n v="-868"/>
    <n v="-7.8198198198198199"/>
    <x v="5"/>
    <s v="fiction"/>
    <x v="622"/>
    <d v="2016-08-29T05:00:00"/>
  </r>
  <r>
    <n v="678"/>
    <s v="Rodriguez-Patterson"/>
    <s v="Inverse static standardization"/>
    <x v="105"/>
    <n v="17879"/>
    <x v="3"/>
    <n v="215"/>
    <s v="US"/>
    <s v="USD"/>
    <n v="1547877600"/>
    <n v="1548050400"/>
    <b v="0"/>
    <b v="0"/>
    <s v="film &amp; video/drama"/>
    <n v="-81621"/>
    <n v="-379.63255813953486"/>
    <x v="4"/>
    <s v="drama"/>
    <x v="35"/>
    <d v="2019-01-21T06:00:00"/>
  </r>
  <r>
    <n v="679"/>
    <s v="Davis Ltd"/>
    <s v="Synchronized motivating solution"/>
    <x v="1"/>
    <n v="14511"/>
    <x v="1"/>
    <n v="363"/>
    <s v="US"/>
    <s v="USD"/>
    <n v="1571374800"/>
    <n v="1571806800"/>
    <b v="0"/>
    <b v="1"/>
    <s v="food/food trucks"/>
    <n v="13111"/>
    <n v="36.11845730027548"/>
    <x v="0"/>
    <s v="food trucks"/>
    <x v="623"/>
    <d v="2019-10-23T05:00:00"/>
  </r>
  <r>
    <n v="680"/>
    <s v="Nelson-Valdez"/>
    <s v="Open-source 4thgeneration open system"/>
    <x v="363"/>
    <n v="141822"/>
    <x v="0"/>
    <n v="2955"/>
    <s v="US"/>
    <s v="USD"/>
    <n v="1576303200"/>
    <n v="1576476000"/>
    <b v="0"/>
    <b v="1"/>
    <s v="games/mobile games"/>
    <n v="-3778"/>
    <n v="-1.2785109983079526"/>
    <x v="6"/>
    <s v="mobile games"/>
    <x v="624"/>
    <d v="2019-12-16T06:00:00"/>
  </r>
  <r>
    <n v="681"/>
    <s v="Kelly PLC"/>
    <s v="Decentralized context-sensitive superstructure"/>
    <x v="364"/>
    <n v="159037"/>
    <x v="0"/>
    <n v="1657"/>
    <s v="US"/>
    <s v="USD"/>
    <n v="1324447200"/>
    <n v="1324965600"/>
    <b v="0"/>
    <b v="0"/>
    <s v="theater/plays"/>
    <n v="-25063"/>
    <n v="-15.125528062764031"/>
    <x v="3"/>
    <s v="plays"/>
    <x v="625"/>
    <d v="2011-12-27T06:00:00"/>
  </r>
  <r>
    <n v="682"/>
    <s v="Nguyen and Sons"/>
    <s v="Compatible 5thgeneration concept"/>
    <x v="91"/>
    <n v="8109"/>
    <x v="1"/>
    <n v="103"/>
    <s v="US"/>
    <s v="USD"/>
    <n v="1386741600"/>
    <n v="1387519200"/>
    <b v="0"/>
    <b v="0"/>
    <s v="theater/plays"/>
    <n v="2709"/>
    <n v="26.300970873786408"/>
    <x v="3"/>
    <s v="plays"/>
    <x v="626"/>
    <d v="2013-12-20T06:00:00"/>
  </r>
  <r>
    <n v="683"/>
    <s v="Jones PLC"/>
    <s v="Virtual systemic intranet"/>
    <x v="173"/>
    <n v="8244"/>
    <x v="1"/>
    <n v="147"/>
    <s v="US"/>
    <s v="USD"/>
    <n v="1537074000"/>
    <n v="1537246800"/>
    <b v="0"/>
    <b v="0"/>
    <s v="theater/plays"/>
    <n v="5944"/>
    <n v="40.435374149659864"/>
    <x v="3"/>
    <s v="plays"/>
    <x v="627"/>
    <d v="2018-09-18T05:00:00"/>
  </r>
  <r>
    <n v="684"/>
    <s v="Gilmore LLC"/>
    <s v="Optimized systemic algorithm"/>
    <x v="1"/>
    <n v="7600"/>
    <x v="1"/>
    <n v="110"/>
    <s v="CA"/>
    <s v="CAD"/>
    <n v="1277787600"/>
    <n v="1279515600"/>
    <b v="0"/>
    <b v="0"/>
    <s v="publishing/nonfiction"/>
    <n v="6200"/>
    <n v="56.363636363636367"/>
    <x v="5"/>
    <s v="nonfiction"/>
    <x v="628"/>
    <d v="2010-07-19T05:00:00"/>
  </r>
  <r>
    <n v="685"/>
    <s v="Lee-Cobb"/>
    <s v="Customizable homogeneous firmware"/>
    <x v="365"/>
    <n v="94501"/>
    <x v="0"/>
    <n v="926"/>
    <s v="CA"/>
    <s v="CAD"/>
    <n v="1440306000"/>
    <n v="1442379600"/>
    <b v="0"/>
    <b v="0"/>
    <s v="theater/plays"/>
    <n v="-45499"/>
    <n v="-49.134989200863934"/>
    <x v="3"/>
    <s v="plays"/>
    <x v="629"/>
    <d v="2015-09-16T05:00:00"/>
  </r>
  <r>
    <n v="686"/>
    <s v="Jones, Wiley and Robbins"/>
    <s v="Front-line cohesive extranet"/>
    <x v="168"/>
    <n v="14381"/>
    <x v="1"/>
    <n v="134"/>
    <s v="US"/>
    <s v="USD"/>
    <n v="1522126800"/>
    <n v="1523077200"/>
    <b v="0"/>
    <b v="0"/>
    <s v="technology/wearables"/>
    <n v="6881"/>
    <n v="51.350746268656714"/>
    <x v="2"/>
    <s v="wearables"/>
    <x v="630"/>
    <d v="2018-04-07T05:00:00"/>
  </r>
  <r>
    <n v="687"/>
    <s v="Martin, Gates and Holt"/>
    <s v="Distributed holistic neural-net"/>
    <x v="42"/>
    <n v="13980"/>
    <x v="1"/>
    <n v="269"/>
    <s v="US"/>
    <s v="USD"/>
    <n v="1489298400"/>
    <n v="1489554000"/>
    <b v="0"/>
    <b v="0"/>
    <s v="theater/plays"/>
    <n v="12480"/>
    <n v="46.394052044609666"/>
    <x v="3"/>
    <s v="plays"/>
    <x v="631"/>
    <d v="2017-03-15T05:00:00"/>
  </r>
  <r>
    <n v="688"/>
    <s v="Bowen, Davies and Burns"/>
    <s v="Devolved client-server monitoring"/>
    <x v="49"/>
    <n v="12449"/>
    <x v="1"/>
    <n v="175"/>
    <s v="US"/>
    <s v="USD"/>
    <n v="1547100000"/>
    <n v="1548482400"/>
    <b v="0"/>
    <b v="1"/>
    <s v="film &amp; video/television"/>
    <n v="9549"/>
    <n v="54.565714285714286"/>
    <x v="4"/>
    <s v="television"/>
    <x v="632"/>
    <d v="2019-01-26T06:00:00"/>
  </r>
  <r>
    <n v="689"/>
    <s v="Nguyen Inc"/>
    <s v="Seamless directional capacity"/>
    <x v="190"/>
    <n v="7348"/>
    <x v="1"/>
    <n v="69"/>
    <s v="US"/>
    <s v="USD"/>
    <n v="1383022800"/>
    <n v="1384063200"/>
    <b v="0"/>
    <b v="0"/>
    <s v="technology/web"/>
    <n v="48"/>
    <n v="0.69565217391304346"/>
    <x v="2"/>
    <s v="web"/>
    <x v="633"/>
    <d v="2013-11-10T06:00:00"/>
  </r>
  <r>
    <n v="690"/>
    <s v="Walsh-Watts"/>
    <s v="Polarized actuating implementation"/>
    <x v="136"/>
    <n v="8158"/>
    <x v="1"/>
    <n v="190"/>
    <s v="US"/>
    <s v="USD"/>
    <n v="1322373600"/>
    <n v="1322892000"/>
    <b v="0"/>
    <b v="1"/>
    <s v="film &amp; video/documentary"/>
    <n v="4558"/>
    <n v="23.989473684210527"/>
    <x v="4"/>
    <s v="documentary"/>
    <x v="634"/>
    <d v="2011-12-03T06:00:00"/>
  </r>
  <r>
    <n v="691"/>
    <s v="Ray, Li and Li"/>
    <s v="Front-line disintermediate hub"/>
    <x v="92"/>
    <n v="7119"/>
    <x v="1"/>
    <n v="237"/>
    <s v="US"/>
    <s v="USD"/>
    <n v="1349240400"/>
    <n v="1350709200"/>
    <b v="1"/>
    <b v="1"/>
    <s v="film &amp; video/documentary"/>
    <n v="2119"/>
    <n v="8.9409282700421944"/>
    <x v="4"/>
    <s v="documentary"/>
    <x v="635"/>
    <d v="2012-10-20T05:00:00"/>
  </r>
  <r>
    <n v="692"/>
    <s v="Murray Ltd"/>
    <s v="Decentralized 4thgeneration challenge"/>
    <x v="46"/>
    <n v="5438"/>
    <x v="0"/>
    <n v="77"/>
    <s v="GB"/>
    <s v="GBP"/>
    <n v="1562648400"/>
    <n v="1564203600"/>
    <b v="0"/>
    <b v="0"/>
    <s v="music/rock"/>
    <n v="-562"/>
    <n v="-7.2987012987012987"/>
    <x v="1"/>
    <s v="rock"/>
    <x v="636"/>
    <d v="2019-07-27T05:00:00"/>
  </r>
  <r>
    <n v="693"/>
    <s v="Bradford-Silva"/>
    <s v="Reverse-engineered composite hierarchy"/>
    <x v="366"/>
    <n v="115396"/>
    <x v="0"/>
    <n v="1748"/>
    <s v="US"/>
    <s v="USD"/>
    <n v="1508216400"/>
    <n v="1509685200"/>
    <b v="0"/>
    <b v="0"/>
    <s v="theater/plays"/>
    <n v="-65004"/>
    <n v="-37.187643020594969"/>
    <x v="3"/>
    <s v="plays"/>
    <x v="637"/>
    <d v="2017-11-03T05:00:00"/>
  </r>
  <r>
    <n v="694"/>
    <s v="Mora-Bradley"/>
    <s v="Programmable tangible ability"/>
    <x v="14"/>
    <n v="7656"/>
    <x v="0"/>
    <n v="79"/>
    <s v="US"/>
    <s v="USD"/>
    <n v="1511762400"/>
    <n v="1514959200"/>
    <b v="0"/>
    <b v="0"/>
    <s v="theater/plays"/>
    <n v="-1444"/>
    <n v="-18.278481012658229"/>
    <x v="3"/>
    <s v="plays"/>
    <x v="638"/>
    <d v="2018-01-03T06:00:00"/>
  </r>
  <r>
    <n v="695"/>
    <s v="Cardenas, Thompson and Carey"/>
    <s v="Configurable full-range emulation"/>
    <x v="243"/>
    <n v="12322"/>
    <x v="1"/>
    <n v="196"/>
    <s v="IT"/>
    <s v="EUR"/>
    <n v="1447480800"/>
    <n v="1448863200"/>
    <b v="1"/>
    <b v="0"/>
    <s v="music/rock"/>
    <n v="3122"/>
    <n v="15.928571428571429"/>
    <x v="1"/>
    <s v="rock"/>
    <x v="639"/>
    <d v="2015-11-30T06:00:00"/>
  </r>
  <r>
    <n v="696"/>
    <s v="Lopez, Reid and Johnson"/>
    <s v="Total real-time hardware"/>
    <x v="367"/>
    <n v="96888"/>
    <x v="0"/>
    <n v="889"/>
    <s v="US"/>
    <s v="USD"/>
    <n v="1429506000"/>
    <n v="1429592400"/>
    <b v="0"/>
    <b v="1"/>
    <s v="theater/plays"/>
    <n v="-67212"/>
    <n v="-75.604049493813278"/>
    <x v="3"/>
    <s v="plays"/>
    <x v="640"/>
    <d v="2015-04-21T05:00:00"/>
  </r>
  <r>
    <n v="697"/>
    <s v="Fox-Williams"/>
    <s v="Profound system-worthy functionalities"/>
    <x v="368"/>
    <n v="196960"/>
    <x v="1"/>
    <n v="7295"/>
    <s v="US"/>
    <s v="USD"/>
    <n v="1522472400"/>
    <n v="1522645200"/>
    <b v="0"/>
    <b v="0"/>
    <s v="music/electric music"/>
    <n v="68060"/>
    <n v="9.3296778615490066"/>
    <x v="1"/>
    <s v="electric music"/>
    <x v="641"/>
    <d v="2018-04-02T05:00:00"/>
  </r>
  <r>
    <n v="698"/>
    <s v="Taylor, Wood and Taylor"/>
    <s v="Cloned hybrid focus group"/>
    <x v="369"/>
    <n v="188057"/>
    <x v="1"/>
    <n v="2893"/>
    <s v="CA"/>
    <s v="CAD"/>
    <n v="1322114400"/>
    <n v="1323324000"/>
    <b v="0"/>
    <b v="0"/>
    <s v="technology/wearables"/>
    <n v="145957"/>
    <n v="50.451780159004493"/>
    <x v="2"/>
    <s v="wearables"/>
    <x v="642"/>
    <d v="2011-12-08T06:00:00"/>
  </r>
  <r>
    <n v="699"/>
    <s v="King Inc"/>
    <s v="Ergonomic dedicated focus group"/>
    <x v="71"/>
    <n v="6245"/>
    <x v="0"/>
    <n v="56"/>
    <s v="US"/>
    <s v="USD"/>
    <n v="1561438800"/>
    <n v="1561525200"/>
    <b v="0"/>
    <b v="0"/>
    <s v="film &amp; video/drama"/>
    <n v="-1155"/>
    <n v="-20.625"/>
    <x v="4"/>
    <s v="drama"/>
    <x v="230"/>
    <d v="2019-06-26T05:00:00"/>
  </r>
  <r>
    <n v="700"/>
    <s v="Cole, Petty and Cameron"/>
    <s v="Realigned zero administration paradigm"/>
    <x v="0"/>
    <n v="3"/>
    <x v="0"/>
    <n v="1"/>
    <s v="US"/>
    <s v="USD"/>
    <n v="1264399200"/>
    <n v="1265695200"/>
    <b v="0"/>
    <b v="0"/>
    <s v="technology/wearables"/>
    <n v="-97"/>
    <n v="-97"/>
    <x v="2"/>
    <s v="wearables"/>
    <x v="67"/>
    <d v="2010-02-09T06:00:00"/>
  </r>
  <r>
    <n v="701"/>
    <s v="Mcclain LLC"/>
    <s v="Open-source multi-tasking methodology"/>
    <x v="370"/>
    <n v="91014"/>
    <x v="1"/>
    <n v="820"/>
    <s v="US"/>
    <s v="USD"/>
    <n v="1301202000"/>
    <n v="1301806800"/>
    <b v="1"/>
    <b v="0"/>
    <s v="theater/plays"/>
    <n v="39014"/>
    <n v="47.578048780487805"/>
    <x v="3"/>
    <s v="plays"/>
    <x v="643"/>
    <d v="2011-04-03T05:00:00"/>
  </r>
  <r>
    <n v="702"/>
    <s v="Sims-Gross"/>
    <s v="Object-based attitude-oriented analyzer"/>
    <x v="251"/>
    <n v="4710"/>
    <x v="0"/>
    <n v="83"/>
    <s v="US"/>
    <s v="USD"/>
    <n v="1374469200"/>
    <n v="1374901200"/>
    <b v="0"/>
    <b v="0"/>
    <s v="technology/wearables"/>
    <n v="-3990"/>
    <n v="-48.072289156626503"/>
    <x v="2"/>
    <s v="wearables"/>
    <x v="644"/>
    <d v="2013-07-27T05:00:00"/>
  </r>
  <r>
    <n v="703"/>
    <s v="Perez Group"/>
    <s v="Cross-platform tertiary hub"/>
    <x v="371"/>
    <n v="197728"/>
    <x v="1"/>
    <n v="2038"/>
    <s v="US"/>
    <s v="USD"/>
    <n v="1334984400"/>
    <n v="1336453200"/>
    <b v="1"/>
    <b v="1"/>
    <s v="publishing/translations"/>
    <n v="134328"/>
    <n v="65.911678115799802"/>
    <x v="5"/>
    <s v="translations"/>
    <x v="645"/>
    <d v="2012-05-08T05:00:00"/>
  </r>
  <r>
    <n v="704"/>
    <s v="Haynes-Williams"/>
    <s v="Seamless clear-thinking artificial intelligence"/>
    <x v="251"/>
    <n v="10682"/>
    <x v="1"/>
    <n v="116"/>
    <s v="US"/>
    <s v="USD"/>
    <n v="1467608400"/>
    <n v="1468904400"/>
    <b v="0"/>
    <b v="0"/>
    <s v="film &amp; video/animation"/>
    <n v="1982"/>
    <n v="17.086206896551722"/>
    <x v="4"/>
    <s v="animation"/>
    <x v="646"/>
    <d v="2016-07-19T05:00:00"/>
  </r>
  <r>
    <n v="705"/>
    <s v="Ford LLC"/>
    <s v="Centralized tangible success"/>
    <x v="372"/>
    <n v="168048"/>
    <x v="0"/>
    <n v="2025"/>
    <s v="GB"/>
    <s v="GBP"/>
    <n v="1386741600"/>
    <n v="1387087200"/>
    <b v="0"/>
    <b v="0"/>
    <s v="publishing/nonfiction"/>
    <n v="-1652"/>
    <n v="-0.81580246913580245"/>
    <x v="5"/>
    <s v="nonfiction"/>
    <x v="626"/>
    <d v="2013-12-15T06:00:00"/>
  </r>
  <r>
    <n v="706"/>
    <s v="Moreno Ltd"/>
    <s v="Customer-focused multimedia methodology"/>
    <x v="2"/>
    <n v="138586"/>
    <x v="1"/>
    <n v="1345"/>
    <s v="AU"/>
    <s v="AUD"/>
    <n v="1546754400"/>
    <n v="1547445600"/>
    <b v="0"/>
    <b v="1"/>
    <s v="technology/web"/>
    <n v="30186"/>
    <n v="22.443122676579925"/>
    <x v="2"/>
    <s v="web"/>
    <x v="647"/>
    <d v="2019-01-14T06:00:00"/>
  </r>
  <r>
    <n v="707"/>
    <s v="Moore, Cook and Wright"/>
    <s v="Visionary maximized Local Area Network"/>
    <x v="190"/>
    <n v="11579"/>
    <x v="1"/>
    <n v="168"/>
    <s v="US"/>
    <s v="USD"/>
    <n v="1544248800"/>
    <n v="1547359200"/>
    <b v="0"/>
    <b v="0"/>
    <s v="film &amp; video/drama"/>
    <n v="4279"/>
    <n v="25.470238095238095"/>
    <x v="4"/>
    <s v="drama"/>
    <x v="159"/>
    <d v="2019-01-13T06:00:00"/>
  </r>
  <r>
    <n v="708"/>
    <s v="Ortega LLC"/>
    <s v="Secured bifurcated intranet"/>
    <x v="12"/>
    <n v="12020"/>
    <x v="1"/>
    <n v="137"/>
    <s v="CH"/>
    <s v="CHF"/>
    <n v="1495429200"/>
    <n v="1496293200"/>
    <b v="0"/>
    <b v="0"/>
    <s v="theater/plays"/>
    <n v="10320"/>
    <n v="75.328467153284677"/>
    <x v="3"/>
    <s v="plays"/>
    <x v="648"/>
    <d v="2017-06-01T05:00:00"/>
  </r>
  <r>
    <n v="709"/>
    <s v="Silva, Walker and Martin"/>
    <s v="Grass-roots 4thgeneration product"/>
    <x v="122"/>
    <n v="13954"/>
    <x v="1"/>
    <n v="186"/>
    <s v="IT"/>
    <s v="EUR"/>
    <n v="1334811600"/>
    <n v="1335416400"/>
    <b v="0"/>
    <b v="0"/>
    <s v="theater/plays"/>
    <n v="4154"/>
    <n v="22.333333333333332"/>
    <x v="3"/>
    <s v="plays"/>
    <x v="267"/>
    <d v="2012-04-26T05:00:00"/>
  </r>
  <r>
    <n v="710"/>
    <s v="Huynh, Gallegos and Mills"/>
    <s v="Reduced next generation info-mediaries"/>
    <x v="333"/>
    <n v="6358"/>
    <x v="1"/>
    <n v="125"/>
    <s v="US"/>
    <s v="USD"/>
    <n v="1531544400"/>
    <n v="1532149200"/>
    <b v="0"/>
    <b v="1"/>
    <s v="theater/plays"/>
    <n v="2058"/>
    <n v="16.463999999999999"/>
    <x v="3"/>
    <s v="plays"/>
    <x v="649"/>
    <d v="2018-07-21T05:00:00"/>
  </r>
  <r>
    <n v="711"/>
    <s v="Anderson LLC"/>
    <s v="Customizable full-range artificial intelligence"/>
    <x v="8"/>
    <n v="1260"/>
    <x v="0"/>
    <n v="14"/>
    <s v="IT"/>
    <s v="EUR"/>
    <n v="1453615200"/>
    <n v="1453788000"/>
    <b v="1"/>
    <b v="1"/>
    <s v="theater/plays"/>
    <n v="-4940"/>
    <n v="-352.85714285714283"/>
    <x v="3"/>
    <s v="plays"/>
    <x v="248"/>
    <d v="2016-01-26T06:00:00"/>
  </r>
  <r>
    <n v="712"/>
    <s v="Garza-Bryant"/>
    <s v="Programmable leadingedge contingency"/>
    <x v="126"/>
    <n v="14725"/>
    <x v="1"/>
    <n v="202"/>
    <s v="US"/>
    <s v="USD"/>
    <n v="1467954000"/>
    <n v="1471496400"/>
    <b v="0"/>
    <b v="0"/>
    <s v="theater/plays"/>
    <n v="13925"/>
    <n v="68.93564356435644"/>
    <x v="3"/>
    <s v="plays"/>
    <x v="571"/>
    <d v="2016-08-18T05:00:00"/>
  </r>
  <r>
    <n v="713"/>
    <s v="Mays LLC"/>
    <s v="Multi-layered global groupware"/>
    <x v="350"/>
    <n v="11174"/>
    <x v="1"/>
    <n v="103"/>
    <s v="US"/>
    <s v="USD"/>
    <n v="1471842000"/>
    <n v="1472878800"/>
    <b v="0"/>
    <b v="0"/>
    <s v="publishing/radio &amp; podcasts"/>
    <n v="4274"/>
    <n v="41.495145631067963"/>
    <x v="5"/>
    <s v="radio &amp; podcasts"/>
    <x v="650"/>
    <d v="2016-09-03T05:00:00"/>
  </r>
  <r>
    <n v="714"/>
    <s v="Evans-Jones"/>
    <s v="Switchable methodical superstructure"/>
    <x v="373"/>
    <n v="182036"/>
    <x v="1"/>
    <n v="1785"/>
    <s v="US"/>
    <s v="USD"/>
    <n v="1408424400"/>
    <n v="1408510800"/>
    <b v="0"/>
    <b v="0"/>
    <s v="music/rock"/>
    <n v="143536"/>
    <n v="80.412324929971987"/>
    <x v="1"/>
    <s v="rock"/>
    <x v="1"/>
    <d v="2014-08-20T05:00:00"/>
  </r>
  <r>
    <n v="715"/>
    <s v="Fischer, Torres and Walker"/>
    <s v="Expanded even-keeled portal"/>
    <x v="374"/>
    <n v="28870"/>
    <x v="0"/>
    <n v="656"/>
    <s v="US"/>
    <s v="USD"/>
    <n v="1281157200"/>
    <n v="1281589200"/>
    <b v="0"/>
    <b v="0"/>
    <s v="games/mobile games"/>
    <n v="-89130"/>
    <n v="-135.8689024390244"/>
    <x v="6"/>
    <s v="mobile games"/>
    <x v="651"/>
    <d v="2010-08-12T05:00:00"/>
  </r>
  <r>
    <n v="716"/>
    <s v="Tapia, Kramer and Hicks"/>
    <s v="Advanced modular moderator"/>
    <x v="22"/>
    <n v="10353"/>
    <x v="1"/>
    <n v="157"/>
    <s v="US"/>
    <s v="USD"/>
    <n v="1373432400"/>
    <n v="1375851600"/>
    <b v="0"/>
    <b v="1"/>
    <s v="theater/plays"/>
    <n v="8353"/>
    <n v="53.203821656050955"/>
    <x v="3"/>
    <s v="plays"/>
    <x v="652"/>
    <d v="2013-08-07T05:00:00"/>
  </r>
  <r>
    <n v="717"/>
    <s v="Barnes, Wilcox and Riley"/>
    <s v="Reverse-engineered well-modulated ability"/>
    <x v="36"/>
    <n v="13868"/>
    <x v="1"/>
    <n v="555"/>
    <s v="US"/>
    <s v="USD"/>
    <n v="1313989200"/>
    <n v="1315803600"/>
    <b v="0"/>
    <b v="0"/>
    <s v="film &amp; video/documentary"/>
    <n v="8268"/>
    <n v="14.897297297297298"/>
    <x v="4"/>
    <s v="documentary"/>
    <x v="653"/>
    <d v="2011-09-12T05:00:00"/>
  </r>
  <r>
    <n v="718"/>
    <s v="Reyes PLC"/>
    <s v="Expanded optimal pricing structure"/>
    <x v="111"/>
    <n v="8317"/>
    <x v="1"/>
    <n v="297"/>
    <s v="US"/>
    <s v="USD"/>
    <n v="1371445200"/>
    <n v="1373691600"/>
    <b v="0"/>
    <b v="0"/>
    <s v="technology/wearables"/>
    <n v="17"/>
    <n v="5.7239057239057242E-2"/>
    <x v="2"/>
    <s v="wearables"/>
    <x v="654"/>
    <d v="2013-07-13T05:00:00"/>
  </r>
  <r>
    <n v="719"/>
    <s v="Pace, Simpson and Watkins"/>
    <s v="Down-sized uniform ability"/>
    <x v="350"/>
    <n v="10557"/>
    <x v="1"/>
    <n v="123"/>
    <s v="US"/>
    <s v="USD"/>
    <n v="1338267600"/>
    <n v="1339218000"/>
    <b v="0"/>
    <b v="0"/>
    <s v="publishing/fiction"/>
    <n v="3657"/>
    <n v="29.73170731707317"/>
    <x v="5"/>
    <s v="fiction"/>
    <x v="655"/>
    <d v="2012-06-09T05:00:00"/>
  </r>
  <r>
    <n v="720"/>
    <s v="Valenzuela, Davidson and Castro"/>
    <s v="Multi-layered upward-trending conglomeration"/>
    <x v="251"/>
    <n v="3227"/>
    <x v="3"/>
    <n v="38"/>
    <s v="DK"/>
    <s v="DKK"/>
    <n v="1519192800"/>
    <n v="1520402400"/>
    <b v="0"/>
    <b v="1"/>
    <s v="theater/plays"/>
    <n v="-5473"/>
    <n v="-144.02631578947367"/>
    <x v="3"/>
    <s v="plays"/>
    <x v="656"/>
    <d v="2018-03-07T06:00:00"/>
  </r>
  <r>
    <n v="721"/>
    <s v="Dominguez-Owens"/>
    <s v="Open-architected systematic intranet"/>
    <x v="375"/>
    <n v="5429"/>
    <x v="3"/>
    <n v="60"/>
    <s v="US"/>
    <s v="USD"/>
    <n v="1522818000"/>
    <n v="1523336400"/>
    <b v="0"/>
    <b v="0"/>
    <s v="music/rock"/>
    <n v="-118171"/>
    <n v="-1969.5166666666667"/>
    <x v="1"/>
    <s v="rock"/>
    <x v="657"/>
    <d v="2018-04-10T05:00:00"/>
  </r>
  <r>
    <n v="722"/>
    <s v="Thomas-Simmons"/>
    <s v="Proactive 24hour frame"/>
    <x v="376"/>
    <n v="75906"/>
    <x v="1"/>
    <n v="3036"/>
    <s v="US"/>
    <s v="USD"/>
    <n v="1509948000"/>
    <n v="1512280800"/>
    <b v="0"/>
    <b v="0"/>
    <s v="film &amp; video/documentary"/>
    <n v="27406"/>
    <n v="9.0270092226613965"/>
    <x v="4"/>
    <s v="documentary"/>
    <x v="265"/>
    <d v="2017-12-03T06:00:00"/>
  </r>
  <r>
    <n v="723"/>
    <s v="Beck-Knight"/>
    <s v="Exclusive fresh-thinking model"/>
    <x v="70"/>
    <n v="13250"/>
    <x v="1"/>
    <n v="144"/>
    <s v="AU"/>
    <s v="AUD"/>
    <n v="1456898400"/>
    <n v="1458709200"/>
    <b v="0"/>
    <b v="0"/>
    <s v="theater/plays"/>
    <n v="8350"/>
    <n v="57.986111111111114"/>
    <x v="3"/>
    <s v="plays"/>
    <x v="658"/>
    <d v="2016-03-23T05:00:00"/>
  </r>
  <r>
    <n v="724"/>
    <s v="Mccoy Ltd"/>
    <s v="Business-focused encompassing intranet"/>
    <x v="141"/>
    <n v="11261"/>
    <x v="1"/>
    <n v="121"/>
    <s v="GB"/>
    <s v="GBP"/>
    <n v="1413954000"/>
    <n v="1414126800"/>
    <b v="0"/>
    <b v="1"/>
    <s v="theater/plays"/>
    <n v="2861"/>
    <n v="23.644628099173552"/>
    <x v="3"/>
    <s v="plays"/>
    <x v="659"/>
    <d v="2014-10-24T05:00:00"/>
  </r>
  <r>
    <n v="725"/>
    <s v="Dawson-Tyler"/>
    <s v="Optional 6thgeneration access"/>
    <x v="377"/>
    <n v="97369"/>
    <x v="0"/>
    <n v="1596"/>
    <s v="US"/>
    <s v="USD"/>
    <n v="1416031200"/>
    <n v="1416204000"/>
    <b v="0"/>
    <b v="0"/>
    <s v="games/mobile games"/>
    <n v="-95831"/>
    <n v="-60.044486215538846"/>
    <x v="6"/>
    <s v="mobile games"/>
    <x v="660"/>
    <d v="2014-11-17T06:00:00"/>
  </r>
  <r>
    <n v="726"/>
    <s v="Johns-Thomas"/>
    <s v="Realigned web-enabled functionalities"/>
    <x v="378"/>
    <n v="48227"/>
    <x v="3"/>
    <n v="524"/>
    <s v="US"/>
    <s v="USD"/>
    <n v="1287982800"/>
    <n v="1288501200"/>
    <b v="0"/>
    <b v="1"/>
    <s v="theater/plays"/>
    <n v="-6073"/>
    <n v="-11.58969465648855"/>
    <x v="3"/>
    <s v="plays"/>
    <x v="661"/>
    <d v="2010-10-31T05:00:00"/>
  </r>
  <r>
    <n v="727"/>
    <s v="Quinn, Cruz and Schmidt"/>
    <s v="Enterprise-wide multimedia software"/>
    <x v="200"/>
    <n v="14685"/>
    <x v="1"/>
    <n v="181"/>
    <s v="US"/>
    <s v="USD"/>
    <n v="1547964000"/>
    <n v="1552971600"/>
    <b v="0"/>
    <b v="0"/>
    <s v="technology/web"/>
    <n v="5785"/>
    <n v="31.961325966850829"/>
    <x v="2"/>
    <s v="web"/>
    <x v="4"/>
    <d v="2019-03-19T05:00:00"/>
  </r>
  <r>
    <n v="728"/>
    <s v="Stewart Inc"/>
    <s v="Versatile mission-critical knowledgebase"/>
    <x v="3"/>
    <n v="735"/>
    <x v="0"/>
    <n v="10"/>
    <s v="US"/>
    <s v="USD"/>
    <n v="1464152400"/>
    <n v="1465102800"/>
    <b v="0"/>
    <b v="0"/>
    <s v="theater/plays"/>
    <n v="-3465"/>
    <n v="-346.5"/>
    <x v="3"/>
    <s v="plays"/>
    <x v="662"/>
    <d v="2016-06-05T05:00:00"/>
  </r>
  <r>
    <n v="729"/>
    <s v="Moore Group"/>
    <s v="Multi-lateral object-oriented open system"/>
    <x v="36"/>
    <n v="10397"/>
    <x v="1"/>
    <n v="122"/>
    <s v="US"/>
    <s v="USD"/>
    <n v="1359957600"/>
    <n v="1360130400"/>
    <b v="0"/>
    <b v="0"/>
    <s v="film &amp; video/drama"/>
    <n v="4797"/>
    <n v="39.319672131147541"/>
    <x v="4"/>
    <s v="drama"/>
    <x v="663"/>
    <d v="2013-02-06T06:00:00"/>
  </r>
  <r>
    <n v="730"/>
    <s v="Carson PLC"/>
    <s v="Visionary system-worthy attitude"/>
    <x v="379"/>
    <n v="118847"/>
    <x v="1"/>
    <n v="1071"/>
    <s v="CA"/>
    <s v="CAD"/>
    <n v="1432357200"/>
    <n v="1432875600"/>
    <b v="0"/>
    <b v="0"/>
    <s v="technology/wearables"/>
    <n v="90047"/>
    <n v="84.077497665732963"/>
    <x v="2"/>
    <s v="wearables"/>
    <x v="664"/>
    <d v="2015-05-29T05:00:00"/>
  </r>
  <r>
    <n v="731"/>
    <s v="Cruz, Hall and Mason"/>
    <s v="Synergized content-based hierarchy"/>
    <x v="48"/>
    <n v="7220"/>
    <x v="3"/>
    <n v="219"/>
    <s v="US"/>
    <s v="USD"/>
    <n v="1500786000"/>
    <n v="1500872400"/>
    <b v="0"/>
    <b v="0"/>
    <s v="technology/web"/>
    <n v="-780"/>
    <n v="-3.5616438356164384"/>
    <x v="2"/>
    <s v="web"/>
    <x v="665"/>
    <d v="2017-07-24T05:00:00"/>
  </r>
  <r>
    <n v="732"/>
    <s v="Glass, Baker and Jones"/>
    <s v="Business-focused 24hour access"/>
    <x v="380"/>
    <n v="107622"/>
    <x v="0"/>
    <n v="1121"/>
    <s v="US"/>
    <s v="USD"/>
    <n v="1490158800"/>
    <n v="1492146000"/>
    <b v="0"/>
    <b v="1"/>
    <s v="music/rock"/>
    <n v="-9378"/>
    <n v="-8.3657448706512039"/>
    <x v="1"/>
    <s v="rock"/>
    <x v="666"/>
    <d v="2017-04-14T05:00:00"/>
  </r>
  <r>
    <n v="733"/>
    <s v="Marquez-Kerr"/>
    <s v="Automated hybrid orchestration"/>
    <x v="144"/>
    <n v="83267"/>
    <x v="1"/>
    <n v="980"/>
    <s v="US"/>
    <s v="USD"/>
    <n v="1406178000"/>
    <n v="1407301200"/>
    <b v="0"/>
    <b v="0"/>
    <s v="music/metal"/>
    <n v="67467"/>
    <n v="68.843877551020412"/>
    <x v="1"/>
    <s v="metal"/>
    <x v="43"/>
    <d v="2014-08-06T05:00:00"/>
  </r>
  <r>
    <n v="734"/>
    <s v="Stone PLC"/>
    <s v="Exclusive 5thgeneration leverage"/>
    <x v="3"/>
    <n v="13404"/>
    <x v="1"/>
    <n v="536"/>
    <s v="US"/>
    <s v="USD"/>
    <n v="1485583200"/>
    <n v="1486620000"/>
    <b v="0"/>
    <b v="1"/>
    <s v="theater/plays"/>
    <n v="9204"/>
    <n v="17.171641791044777"/>
    <x v="3"/>
    <s v="plays"/>
    <x v="667"/>
    <d v="2017-02-09T06:00:00"/>
  </r>
  <r>
    <n v="735"/>
    <s v="Caldwell PLC"/>
    <s v="Grass-roots zero administration alliance"/>
    <x v="211"/>
    <n v="131404"/>
    <x v="1"/>
    <n v="1991"/>
    <s v="US"/>
    <s v="USD"/>
    <n v="1459314000"/>
    <n v="1459918800"/>
    <b v="0"/>
    <b v="0"/>
    <s v="photography/photography books"/>
    <n v="94304"/>
    <n v="47.365143144148668"/>
    <x v="7"/>
    <s v="photography books"/>
    <x v="668"/>
    <d v="2016-04-06T05:00:00"/>
  </r>
  <r>
    <n v="736"/>
    <s v="Silva-Hawkins"/>
    <s v="Proactive heuristic orchestration"/>
    <x v="106"/>
    <n v="2533"/>
    <x v="3"/>
    <n v="29"/>
    <s v="US"/>
    <s v="USD"/>
    <n v="1424412000"/>
    <n v="1424757600"/>
    <b v="0"/>
    <b v="0"/>
    <s v="publishing/nonfiction"/>
    <n v="-5167"/>
    <n v="-178.17241379310346"/>
    <x v="5"/>
    <s v="nonfiction"/>
    <x v="669"/>
    <d v="2015-02-24T06:00:00"/>
  </r>
  <r>
    <n v="737"/>
    <s v="Gardner Inc"/>
    <s v="Function-based systematic Graphical User Interface"/>
    <x v="41"/>
    <n v="5028"/>
    <x v="1"/>
    <n v="180"/>
    <s v="US"/>
    <s v="USD"/>
    <n v="1478844000"/>
    <n v="1479880800"/>
    <b v="0"/>
    <b v="0"/>
    <s v="music/indie rock"/>
    <n v="1328"/>
    <n v="7.3777777777777782"/>
    <x v="1"/>
    <s v="indie rock"/>
    <x v="670"/>
    <d v="2016-11-23T06:00:00"/>
  </r>
  <r>
    <n v="738"/>
    <s v="Garcia Group"/>
    <s v="Extended zero administration software"/>
    <x v="381"/>
    <n v="1557"/>
    <x v="0"/>
    <n v="15"/>
    <s v="US"/>
    <s v="USD"/>
    <n v="1416117600"/>
    <n v="1418018400"/>
    <b v="0"/>
    <b v="1"/>
    <s v="theater/plays"/>
    <n v="-73143"/>
    <n v="-4876.2"/>
    <x v="3"/>
    <s v="plays"/>
    <x v="671"/>
    <d v="2014-12-08T06:00:00"/>
  </r>
  <r>
    <n v="739"/>
    <s v="Meyer-Avila"/>
    <s v="Multi-tiered discrete support"/>
    <x v="83"/>
    <n v="6100"/>
    <x v="0"/>
    <n v="191"/>
    <s v="US"/>
    <s v="USD"/>
    <n v="1340946000"/>
    <n v="1341032400"/>
    <b v="0"/>
    <b v="0"/>
    <s v="music/indie rock"/>
    <n v="-3900"/>
    <n v="-20.418848167539267"/>
    <x v="1"/>
    <s v="indie rock"/>
    <x v="672"/>
    <d v="2012-06-30T05:00:00"/>
  </r>
  <r>
    <n v="740"/>
    <s v="Nelson, Smith and Graham"/>
    <s v="Phased system-worthy conglomeration"/>
    <x v="98"/>
    <n v="1592"/>
    <x v="0"/>
    <n v="16"/>
    <s v="US"/>
    <s v="USD"/>
    <n v="1486101600"/>
    <n v="1486360800"/>
    <b v="0"/>
    <b v="0"/>
    <s v="theater/plays"/>
    <n v="-3708"/>
    <n v="-231.75"/>
    <x v="3"/>
    <s v="plays"/>
    <x v="673"/>
    <d v="2017-02-06T06:00:00"/>
  </r>
  <r>
    <n v="741"/>
    <s v="Garcia Ltd"/>
    <s v="Balanced mobile alliance"/>
    <x v="272"/>
    <n v="14150"/>
    <x v="1"/>
    <n v="130"/>
    <s v="US"/>
    <s v="USD"/>
    <n v="1274590800"/>
    <n v="1274677200"/>
    <b v="0"/>
    <b v="0"/>
    <s v="theater/plays"/>
    <n v="12950"/>
    <n v="99.615384615384613"/>
    <x v="3"/>
    <s v="plays"/>
    <x v="674"/>
    <d v="2010-05-24T05:00:00"/>
  </r>
  <r>
    <n v="742"/>
    <s v="West-Stevens"/>
    <s v="Reactive solution-oriented groupware"/>
    <x v="272"/>
    <n v="13513"/>
    <x v="1"/>
    <n v="122"/>
    <s v="US"/>
    <s v="USD"/>
    <n v="1263880800"/>
    <n v="1267509600"/>
    <b v="0"/>
    <b v="0"/>
    <s v="music/electric music"/>
    <n v="12313"/>
    <n v="100.92622950819673"/>
    <x v="1"/>
    <s v="electric music"/>
    <x v="675"/>
    <d v="2010-03-02T06:00:00"/>
  </r>
  <r>
    <n v="743"/>
    <s v="Clark-Conrad"/>
    <s v="Exclusive bandwidth-monitored orchestration"/>
    <x v="61"/>
    <n v="504"/>
    <x v="0"/>
    <n v="17"/>
    <s v="US"/>
    <s v="USD"/>
    <n v="1445403600"/>
    <n v="1445922000"/>
    <b v="0"/>
    <b v="1"/>
    <s v="theater/plays"/>
    <n v="-3396"/>
    <n v="-199.76470588235293"/>
    <x v="3"/>
    <s v="plays"/>
    <x v="676"/>
    <d v="2015-10-27T05:00:00"/>
  </r>
  <r>
    <n v="744"/>
    <s v="Fitzgerald Group"/>
    <s v="Intuitive exuding initiative"/>
    <x v="22"/>
    <n v="14240"/>
    <x v="1"/>
    <n v="140"/>
    <s v="US"/>
    <s v="USD"/>
    <n v="1533877200"/>
    <n v="1534050000"/>
    <b v="0"/>
    <b v="1"/>
    <s v="theater/plays"/>
    <n v="12240"/>
    <n v="87.428571428571431"/>
    <x v="3"/>
    <s v="plays"/>
    <x v="342"/>
    <d v="2018-08-12T05:00:00"/>
  </r>
  <r>
    <n v="745"/>
    <s v="Hill, Mccann and Moore"/>
    <s v="Streamlined needs-based knowledge user"/>
    <x v="350"/>
    <n v="2091"/>
    <x v="0"/>
    <n v="34"/>
    <s v="US"/>
    <s v="USD"/>
    <n v="1275195600"/>
    <n v="1277528400"/>
    <b v="0"/>
    <b v="0"/>
    <s v="technology/wearables"/>
    <n v="-4809"/>
    <n v="-141.44117647058823"/>
    <x v="2"/>
    <s v="wearables"/>
    <x v="677"/>
    <d v="2010-06-26T05:00:00"/>
  </r>
  <r>
    <n v="746"/>
    <s v="Edwards LLC"/>
    <s v="Automated system-worthy structure"/>
    <x v="382"/>
    <n v="118580"/>
    <x v="1"/>
    <n v="3388"/>
    <s v="US"/>
    <s v="USD"/>
    <n v="1318136400"/>
    <n v="1318568400"/>
    <b v="0"/>
    <b v="0"/>
    <s v="technology/web"/>
    <n v="62780"/>
    <n v="18.530106257378986"/>
    <x v="2"/>
    <s v="web"/>
    <x v="678"/>
    <d v="2011-10-14T05:00:00"/>
  </r>
  <r>
    <n v="747"/>
    <s v="Greer and Sons"/>
    <s v="Secured clear-thinking intranet"/>
    <x v="70"/>
    <n v="11214"/>
    <x v="1"/>
    <n v="280"/>
    <s v="US"/>
    <s v="USD"/>
    <n v="1283403600"/>
    <n v="1284354000"/>
    <b v="0"/>
    <b v="0"/>
    <s v="theater/plays"/>
    <n v="6314"/>
    <n v="22.55"/>
    <x v="3"/>
    <s v="plays"/>
    <x v="679"/>
    <d v="2010-09-13T05:00:00"/>
  </r>
  <r>
    <n v="748"/>
    <s v="Martinez PLC"/>
    <s v="Cloned actuating architecture"/>
    <x v="383"/>
    <n v="68137"/>
    <x v="3"/>
    <n v="614"/>
    <s v="US"/>
    <s v="USD"/>
    <n v="1267423200"/>
    <n v="1269579600"/>
    <b v="0"/>
    <b v="1"/>
    <s v="film &amp; video/animation"/>
    <n v="-126763"/>
    <n v="-206.45439739413681"/>
    <x v="4"/>
    <s v="animation"/>
    <x v="680"/>
    <d v="2010-03-26T05:00:00"/>
  </r>
  <r>
    <n v="749"/>
    <s v="Hunter-Logan"/>
    <s v="Down-sized needs-based task-force"/>
    <x v="133"/>
    <n v="13527"/>
    <x v="1"/>
    <n v="366"/>
    <s v="IT"/>
    <s v="EUR"/>
    <n v="1412744400"/>
    <n v="1413781200"/>
    <b v="0"/>
    <b v="1"/>
    <s v="technology/wearables"/>
    <n v="4927"/>
    <n v="13.461748633879781"/>
    <x v="2"/>
    <s v="wearables"/>
    <x v="681"/>
    <d v="2014-10-20T05:00:00"/>
  </r>
  <r>
    <n v="750"/>
    <s v="Ramos and Sons"/>
    <s v="Extended responsive Internet solution"/>
    <x v="0"/>
    <n v="1"/>
    <x v="0"/>
    <n v="1"/>
    <s v="GB"/>
    <s v="GBP"/>
    <n v="1277960400"/>
    <n v="1280120400"/>
    <b v="0"/>
    <b v="0"/>
    <s v="music/electric music"/>
    <n v="-99"/>
    <n v="-99"/>
    <x v="1"/>
    <s v="electric music"/>
    <x v="682"/>
    <d v="2010-07-26T05:00:00"/>
  </r>
  <r>
    <n v="751"/>
    <s v="Lane-Barber"/>
    <s v="Universal value-added moderator"/>
    <x v="136"/>
    <n v="8363"/>
    <x v="1"/>
    <n v="270"/>
    <s v="US"/>
    <s v="USD"/>
    <n v="1458190800"/>
    <n v="1459486800"/>
    <b v="1"/>
    <b v="1"/>
    <s v="publishing/nonfiction"/>
    <n v="4763"/>
    <n v="17.640740740740739"/>
    <x v="5"/>
    <s v="nonfiction"/>
    <x v="683"/>
    <d v="2016-04-01T05:00:00"/>
  </r>
  <r>
    <n v="752"/>
    <s v="Lowery Group"/>
    <s v="Sharable motivating emulation"/>
    <x v="306"/>
    <n v="5362"/>
    <x v="3"/>
    <n v="114"/>
    <s v="US"/>
    <s v="USD"/>
    <n v="1280984400"/>
    <n v="1282539600"/>
    <b v="0"/>
    <b v="1"/>
    <s v="theater/plays"/>
    <n v="-438"/>
    <n v="-3.8421052631578947"/>
    <x v="3"/>
    <s v="plays"/>
    <x v="684"/>
    <d v="2010-08-23T05:00:00"/>
  </r>
  <r>
    <n v="753"/>
    <s v="Guerrero-Griffin"/>
    <s v="Networked web-enabled product"/>
    <x v="53"/>
    <n v="12065"/>
    <x v="1"/>
    <n v="137"/>
    <s v="US"/>
    <s v="USD"/>
    <n v="1274590800"/>
    <n v="1275886800"/>
    <b v="0"/>
    <b v="0"/>
    <s v="photography/photography books"/>
    <n v="7365"/>
    <n v="53.759124087591239"/>
    <x v="7"/>
    <s v="photography books"/>
    <x v="674"/>
    <d v="2010-06-07T05:00:00"/>
  </r>
  <r>
    <n v="754"/>
    <s v="Perez, Reed and Lee"/>
    <s v="Advanced dedicated encoding"/>
    <x v="384"/>
    <n v="118603"/>
    <x v="1"/>
    <n v="3205"/>
    <s v="US"/>
    <s v="USD"/>
    <n v="1351400400"/>
    <n v="1355983200"/>
    <b v="0"/>
    <b v="0"/>
    <s v="theater/plays"/>
    <n v="48203"/>
    <n v="15.039937597503901"/>
    <x v="3"/>
    <s v="plays"/>
    <x v="685"/>
    <d v="2012-12-20T06:00:00"/>
  </r>
  <r>
    <n v="755"/>
    <s v="Chen, Pollard and Clarke"/>
    <s v="Stand-alone multi-state project"/>
    <x v="6"/>
    <n v="7496"/>
    <x v="1"/>
    <n v="288"/>
    <s v="DK"/>
    <s v="DKK"/>
    <n v="1514354400"/>
    <n v="1515391200"/>
    <b v="0"/>
    <b v="1"/>
    <s v="theater/plays"/>
    <n v="2996"/>
    <n v="10.402777777777779"/>
    <x v="3"/>
    <s v="plays"/>
    <x v="605"/>
    <d v="2018-01-08T06:00:00"/>
  </r>
  <r>
    <n v="756"/>
    <s v="Serrano, Gallagher and Griffith"/>
    <s v="Customizable bi-directional monitoring"/>
    <x v="81"/>
    <n v="10037"/>
    <x v="1"/>
    <n v="148"/>
    <s v="US"/>
    <s v="USD"/>
    <n v="1421733600"/>
    <n v="1422252000"/>
    <b v="0"/>
    <b v="0"/>
    <s v="theater/plays"/>
    <n v="8737"/>
    <n v="59.033783783783782"/>
    <x v="3"/>
    <s v="plays"/>
    <x v="686"/>
    <d v="2015-01-26T06:00:00"/>
  </r>
  <r>
    <n v="757"/>
    <s v="Callahan-Gilbert"/>
    <s v="Profit-focused motivating function"/>
    <x v="1"/>
    <n v="5696"/>
    <x v="1"/>
    <n v="114"/>
    <s v="US"/>
    <s v="USD"/>
    <n v="1305176400"/>
    <n v="1305522000"/>
    <b v="0"/>
    <b v="0"/>
    <s v="film &amp; video/drama"/>
    <n v="4296"/>
    <n v="37.684210526315788"/>
    <x v="4"/>
    <s v="drama"/>
    <x v="687"/>
    <d v="2011-05-16T05:00:00"/>
  </r>
  <r>
    <n v="758"/>
    <s v="Logan-Miranda"/>
    <s v="Proactive systemic firmware"/>
    <x v="241"/>
    <n v="167005"/>
    <x v="1"/>
    <n v="1518"/>
    <s v="CA"/>
    <s v="CAD"/>
    <n v="1414126800"/>
    <n v="1414904400"/>
    <b v="0"/>
    <b v="0"/>
    <s v="music/rock"/>
    <n v="137405"/>
    <n v="90.5171277997365"/>
    <x v="1"/>
    <s v="rock"/>
    <x v="688"/>
    <d v="2014-11-02T05:00:00"/>
  </r>
  <r>
    <n v="759"/>
    <s v="Rodriguez PLC"/>
    <s v="Grass-roots upward-trending installation"/>
    <x v="385"/>
    <n v="114615"/>
    <x v="0"/>
    <n v="1274"/>
    <s v="US"/>
    <s v="USD"/>
    <n v="1517810400"/>
    <n v="1520402400"/>
    <b v="0"/>
    <b v="0"/>
    <s v="music/electric music"/>
    <n v="-52885"/>
    <n v="-41.510989010989015"/>
    <x v="1"/>
    <s v="electric music"/>
    <x v="689"/>
    <d v="2018-03-07T06:00:00"/>
  </r>
  <r>
    <n v="760"/>
    <s v="Smith-Kennedy"/>
    <s v="Virtual heuristic hub"/>
    <x v="386"/>
    <n v="16592"/>
    <x v="0"/>
    <n v="210"/>
    <s v="IT"/>
    <s v="EUR"/>
    <n v="1564635600"/>
    <n v="1567141200"/>
    <b v="0"/>
    <b v="1"/>
    <s v="games/video games"/>
    <n v="-31708"/>
    <n v="-150.99047619047619"/>
    <x v="6"/>
    <s v="video games"/>
    <x v="690"/>
    <d v="2019-08-30T05:00:00"/>
  </r>
  <r>
    <n v="761"/>
    <s v="Mitchell-Lee"/>
    <s v="Customizable leadingedge model"/>
    <x v="196"/>
    <n v="14420"/>
    <x v="1"/>
    <n v="166"/>
    <s v="US"/>
    <s v="USD"/>
    <n v="1500699600"/>
    <n v="1501131600"/>
    <b v="0"/>
    <b v="0"/>
    <s v="music/rock"/>
    <n v="12220"/>
    <n v="73.614457831325296"/>
    <x v="1"/>
    <s v="rock"/>
    <x v="691"/>
    <d v="2017-07-27T05:00:00"/>
  </r>
  <r>
    <n v="762"/>
    <s v="Davis Ltd"/>
    <s v="Upgradable uniform service-desk"/>
    <x v="26"/>
    <n v="6204"/>
    <x v="1"/>
    <n v="100"/>
    <s v="AU"/>
    <s v="AUD"/>
    <n v="1354082400"/>
    <n v="1355032800"/>
    <b v="0"/>
    <b v="0"/>
    <s v="music/jazz"/>
    <n v="2704"/>
    <n v="27.04"/>
    <x v="1"/>
    <s v="jazz"/>
    <x v="692"/>
    <d v="2012-12-09T06:00:00"/>
  </r>
  <r>
    <n v="763"/>
    <s v="Rowland PLC"/>
    <s v="Inverse client-driven product"/>
    <x v="36"/>
    <n v="6338"/>
    <x v="1"/>
    <n v="235"/>
    <s v="US"/>
    <s v="USD"/>
    <n v="1336453200"/>
    <n v="1339477200"/>
    <b v="0"/>
    <b v="1"/>
    <s v="theater/plays"/>
    <n v="738"/>
    <n v="3.1404255319148935"/>
    <x v="3"/>
    <s v="plays"/>
    <x v="693"/>
    <d v="2012-06-12T05:00:00"/>
  </r>
  <r>
    <n v="764"/>
    <s v="Shaffer-Mason"/>
    <s v="Managed bandwidth-monitored system engine"/>
    <x v="65"/>
    <n v="8010"/>
    <x v="1"/>
    <n v="148"/>
    <s v="US"/>
    <s v="USD"/>
    <n v="1305262800"/>
    <n v="1305954000"/>
    <b v="0"/>
    <b v="0"/>
    <s v="music/rock"/>
    <n v="6910"/>
    <n v="46.689189189189186"/>
    <x v="1"/>
    <s v="rock"/>
    <x v="694"/>
    <d v="2011-05-21T05:00:00"/>
  </r>
  <r>
    <n v="765"/>
    <s v="Matthews LLC"/>
    <s v="Advanced transitional help-desk"/>
    <x v="61"/>
    <n v="8125"/>
    <x v="1"/>
    <n v="198"/>
    <s v="US"/>
    <s v="USD"/>
    <n v="1492232400"/>
    <n v="1494392400"/>
    <b v="1"/>
    <b v="1"/>
    <s v="music/indie rock"/>
    <n v="4225"/>
    <n v="21.338383838383837"/>
    <x v="1"/>
    <s v="indie rock"/>
    <x v="695"/>
    <d v="2017-05-10T05:00:00"/>
  </r>
  <r>
    <n v="766"/>
    <s v="Montgomery-Castro"/>
    <s v="De-engineered disintermediate encryption"/>
    <x v="316"/>
    <n v="13653"/>
    <x v="0"/>
    <n v="248"/>
    <s v="AU"/>
    <s v="AUD"/>
    <n v="1537333200"/>
    <n v="1537419600"/>
    <b v="0"/>
    <b v="0"/>
    <s v="film &amp; video/science fiction"/>
    <n v="-30147"/>
    <n v="-121.56048387096774"/>
    <x v="4"/>
    <s v="science fiction"/>
    <x v="123"/>
    <d v="2018-09-20T05:00:00"/>
  </r>
  <r>
    <n v="767"/>
    <s v="Hale, Pearson and Jenkins"/>
    <s v="Upgradable attitude-oriented project"/>
    <x v="387"/>
    <n v="55372"/>
    <x v="0"/>
    <n v="513"/>
    <s v="US"/>
    <s v="USD"/>
    <n v="1444107600"/>
    <n v="1447999200"/>
    <b v="0"/>
    <b v="0"/>
    <s v="publishing/translations"/>
    <n v="-41828"/>
    <n v="-81.536062378167642"/>
    <x v="5"/>
    <s v="translations"/>
    <x v="696"/>
    <d v="2015-11-20T06:00:00"/>
  </r>
  <r>
    <n v="768"/>
    <s v="Ramirez-Calderon"/>
    <s v="Fundamental zero tolerance alliance"/>
    <x v="73"/>
    <n v="11088"/>
    <x v="1"/>
    <n v="150"/>
    <s v="US"/>
    <s v="USD"/>
    <n v="1386741600"/>
    <n v="1388037600"/>
    <b v="0"/>
    <b v="0"/>
    <s v="theater/plays"/>
    <n v="6288"/>
    <n v="41.92"/>
    <x v="3"/>
    <s v="plays"/>
    <x v="626"/>
    <d v="2013-12-26T06:00:00"/>
  </r>
  <r>
    <n v="769"/>
    <s v="Johnson-Morales"/>
    <s v="Devolved 24hour forecast"/>
    <x v="388"/>
    <n v="109106"/>
    <x v="0"/>
    <n v="3410"/>
    <s v="US"/>
    <s v="USD"/>
    <n v="1376542800"/>
    <n v="1378789200"/>
    <b v="0"/>
    <b v="0"/>
    <s v="games/video games"/>
    <n v="-16494"/>
    <n v="-4.8369501466275659"/>
    <x v="6"/>
    <s v="video games"/>
    <x v="697"/>
    <d v="2013-09-10T05:00:00"/>
  </r>
  <r>
    <n v="770"/>
    <s v="Mathis-Rodriguez"/>
    <s v="User-centric attitude-oriented intranet"/>
    <x v="333"/>
    <n v="11642"/>
    <x v="1"/>
    <n v="216"/>
    <s v="IT"/>
    <s v="EUR"/>
    <n v="1397451600"/>
    <n v="1398056400"/>
    <b v="0"/>
    <b v="1"/>
    <s v="theater/plays"/>
    <n v="7342"/>
    <n v="33.99074074074074"/>
    <x v="3"/>
    <s v="plays"/>
    <x v="698"/>
    <d v="2014-04-21T05:00:00"/>
  </r>
  <r>
    <n v="771"/>
    <s v="Smith, Mack and Williams"/>
    <s v="Self-enabling 5thgeneration paradigm"/>
    <x v="36"/>
    <n v="2769"/>
    <x v="3"/>
    <n v="26"/>
    <s v="US"/>
    <s v="USD"/>
    <n v="1548482400"/>
    <n v="1550815200"/>
    <b v="0"/>
    <b v="0"/>
    <s v="theater/plays"/>
    <n v="-2831"/>
    <n v="-108.88461538461539"/>
    <x v="3"/>
    <s v="plays"/>
    <x v="699"/>
    <d v="2019-02-22T06:00:00"/>
  </r>
  <r>
    <n v="772"/>
    <s v="Johnson-Pace"/>
    <s v="Persistent 3rdgeneration moratorium"/>
    <x v="389"/>
    <n v="169586"/>
    <x v="1"/>
    <n v="5139"/>
    <s v="US"/>
    <s v="USD"/>
    <n v="1549692000"/>
    <n v="1550037600"/>
    <b v="0"/>
    <b v="0"/>
    <s v="music/indie rock"/>
    <n v="19986"/>
    <n v="3.889083479276124"/>
    <x v="1"/>
    <s v="indie rock"/>
    <x v="700"/>
    <d v="2019-02-13T06:00:00"/>
  </r>
  <r>
    <n v="773"/>
    <s v="Meza, Kirby and Patel"/>
    <s v="Cross-platform empowering project"/>
    <x v="390"/>
    <n v="101185"/>
    <x v="1"/>
    <n v="2353"/>
    <s v="US"/>
    <s v="USD"/>
    <n v="1492059600"/>
    <n v="1492923600"/>
    <b v="0"/>
    <b v="0"/>
    <s v="theater/plays"/>
    <n v="48085"/>
    <n v="20.435614109647258"/>
    <x v="3"/>
    <s v="plays"/>
    <x v="701"/>
    <d v="2017-04-23T05:00:00"/>
  </r>
  <r>
    <n v="774"/>
    <s v="Gonzalez-Snow"/>
    <s v="Polarized user-facing interface"/>
    <x v="92"/>
    <n v="6775"/>
    <x v="1"/>
    <n v="78"/>
    <s v="IT"/>
    <s v="EUR"/>
    <n v="1463979600"/>
    <n v="1467522000"/>
    <b v="0"/>
    <b v="0"/>
    <s v="technology/web"/>
    <n v="1775"/>
    <n v="22.756410256410255"/>
    <x v="2"/>
    <s v="web"/>
    <x v="702"/>
    <d v="2016-07-03T05:00:00"/>
  </r>
  <r>
    <n v="775"/>
    <s v="Murphy LLC"/>
    <s v="Customer-focused non-volatile framework"/>
    <x v="151"/>
    <n v="968"/>
    <x v="0"/>
    <n v="10"/>
    <s v="US"/>
    <s v="USD"/>
    <n v="1415253600"/>
    <n v="1416117600"/>
    <b v="0"/>
    <b v="0"/>
    <s v="music/rock"/>
    <n v="-8432"/>
    <n v="-843.2"/>
    <x v="1"/>
    <s v="rock"/>
    <x v="703"/>
    <d v="2014-11-16T06:00:00"/>
  </r>
  <r>
    <n v="776"/>
    <s v="Taylor-Rowe"/>
    <s v="Synchronized multimedia frame"/>
    <x v="391"/>
    <n v="72623"/>
    <x v="0"/>
    <n v="2201"/>
    <s v="US"/>
    <s v="USD"/>
    <n v="1562216400"/>
    <n v="1563771600"/>
    <b v="0"/>
    <b v="0"/>
    <s v="theater/plays"/>
    <n v="-38177"/>
    <n v="-17.345297592003636"/>
    <x v="3"/>
    <s v="plays"/>
    <x v="704"/>
    <d v="2019-07-22T05:00:00"/>
  </r>
  <r>
    <n v="777"/>
    <s v="Henderson Ltd"/>
    <s v="Open-architected stable algorithm"/>
    <x v="202"/>
    <n v="45987"/>
    <x v="0"/>
    <n v="676"/>
    <s v="US"/>
    <s v="USD"/>
    <n v="1316754000"/>
    <n v="1319259600"/>
    <b v="0"/>
    <b v="0"/>
    <s v="theater/plays"/>
    <n v="-47813"/>
    <n v="-70.729289940828409"/>
    <x v="3"/>
    <s v="plays"/>
    <x v="431"/>
    <d v="2011-10-22T05:00:00"/>
  </r>
  <r>
    <n v="778"/>
    <s v="Moss-Guzman"/>
    <s v="Cross-platform optimizing website"/>
    <x v="81"/>
    <n v="10243"/>
    <x v="1"/>
    <n v="174"/>
    <s v="CH"/>
    <s v="CHF"/>
    <n v="1313211600"/>
    <n v="1313643600"/>
    <b v="0"/>
    <b v="0"/>
    <s v="film &amp; video/animation"/>
    <n v="8943"/>
    <n v="51.396551724137929"/>
    <x v="4"/>
    <s v="animation"/>
    <x v="705"/>
    <d v="2011-08-18T05:00:00"/>
  </r>
  <r>
    <n v="779"/>
    <s v="Webb Group"/>
    <s v="Public-key actuating projection"/>
    <x v="392"/>
    <n v="87293"/>
    <x v="0"/>
    <n v="831"/>
    <s v="US"/>
    <s v="USD"/>
    <n v="1439528400"/>
    <n v="1440306000"/>
    <b v="0"/>
    <b v="1"/>
    <s v="theater/plays"/>
    <n v="-21407"/>
    <n v="-25.760529482551142"/>
    <x v="3"/>
    <s v="plays"/>
    <x v="706"/>
    <d v="2015-08-23T05:00:00"/>
  </r>
  <r>
    <n v="780"/>
    <s v="Brooks-Rodriguez"/>
    <s v="Implemented intangible instruction set"/>
    <x v="135"/>
    <n v="5421"/>
    <x v="1"/>
    <n v="164"/>
    <s v="US"/>
    <s v="USD"/>
    <n v="1469163600"/>
    <n v="1470805200"/>
    <b v="0"/>
    <b v="1"/>
    <s v="film &amp; video/drama"/>
    <n v="321"/>
    <n v="1.9573170731707317"/>
    <x v="4"/>
    <s v="drama"/>
    <x v="707"/>
    <d v="2016-08-10T05:00:00"/>
  </r>
  <r>
    <n v="781"/>
    <s v="Thomas Ltd"/>
    <s v="Cross-group interactive architecture"/>
    <x v="251"/>
    <n v="4414"/>
    <x v="3"/>
    <n v="56"/>
    <s v="CH"/>
    <s v="CHF"/>
    <n v="1288501200"/>
    <n v="1292911200"/>
    <b v="0"/>
    <b v="0"/>
    <s v="theater/plays"/>
    <n v="-4286"/>
    <n v="-76.535714285714292"/>
    <x v="3"/>
    <s v="plays"/>
    <x v="708"/>
    <d v="2010-12-21T06:00:00"/>
  </r>
  <r>
    <n v="782"/>
    <s v="Williams and Sons"/>
    <s v="Centralized asymmetric framework"/>
    <x v="135"/>
    <n v="10981"/>
    <x v="1"/>
    <n v="161"/>
    <s v="US"/>
    <s v="USD"/>
    <n v="1298959200"/>
    <n v="1301374800"/>
    <b v="0"/>
    <b v="1"/>
    <s v="film &amp; video/animation"/>
    <n v="5881"/>
    <n v="36.527950310559007"/>
    <x v="4"/>
    <s v="animation"/>
    <x v="709"/>
    <d v="2011-03-29T05:00:00"/>
  </r>
  <r>
    <n v="783"/>
    <s v="Vega, Chan and Carney"/>
    <s v="Down-sized systematic utilization"/>
    <x v="71"/>
    <n v="10451"/>
    <x v="1"/>
    <n v="138"/>
    <s v="US"/>
    <s v="USD"/>
    <n v="1387260000"/>
    <n v="1387864800"/>
    <b v="0"/>
    <b v="0"/>
    <s v="music/rock"/>
    <n v="3051"/>
    <n v="22.108695652173914"/>
    <x v="1"/>
    <s v="rock"/>
    <x v="710"/>
    <d v="2013-12-24T06:00:00"/>
  </r>
  <r>
    <n v="784"/>
    <s v="Byrd Group"/>
    <s v="Profound fault-tolerant model"/>
    <x v="393"/>
    <n v="102535"/>
    <x v="1"/>
    <n v="3308"/>
    <s v="US"/>
    <s v="USD"/>
    <n v="1457244000"/>
    <n v="1458190800"/>
    <b v="0"/>
    <b v="0"/>
    <s v="technology/web"/>
    <n v="13635"/>
    <n v="4.1218258766626361"/>
    <x v="2"/>
    <s v="web"/>
    <x v="711"/>
    <d v="2016-03-17T05:00:00"/>
  </r>
  <r>
    <n v="785"/>
    <s v="Peterson, Fletcher and Sanchez"/>
    <s v="Multi-channeled bi-directional moratorium"/>
    <x v="313"/>
    <n v="12939"/>
    <x v="1"/>
    <n v="127"/>
    <s v="AU"/>
    <s v="AUD"/>
    <n v="1556341200"/>
    <n v="1559278800"/>
    <b v="0"/>
    <b v="1"/>
    <s v="film &amp; video/animation"/>
    <n v="6239"/>
    <n v="49.125984251968504"/>
    <x v="4"/>
    <s v="animation"/>
    <x v="157"/>
    <d v="2019-05-31T05:00:00"/>
  </r>
  <r>
    <n v="786"/>
    <s v="Smith-Brown"/>
    <s v="Object-based content-based ability"/>
    <x v="42"/>
    <n v="10946"/>
    <x v="1"/>
    <n v="207"/>
    <s v="IT"/>
    <s v="EUR"/>
    <n v="1522126800"/>
    <n v="1522731600"/>
    <b v="0"/>
    <b v="1"/>
    <s v="music/jazz"/>
    <n v="9446"/>
    <n v="45.632850241545896"/>
    <x v="1"/>
    <s v="jazz"/>
    <x v="630"/>
    <d v="2018-04-03T05:00:00"/>
  </r>
  <r>
    <n v="787"/>
    <s v="Vance-Glover"/>
    <s v="Progressive coherent secured line"/>
    <x v="394"/>
    <n v="60994"/>
    <x v="0"/>
    <n v="859"/>
    <s v="CA"/>
    <s v="CAD"/>
    <n v="1305954000"/>
    <n v="1306731600"/>
    <b v="0"/>
    <b v="0"/>
    <s v="music/rock"/>
    <n v="-206"/>
    <n v="-0.23981373690337601"/>
    <x v="1"/>
    <s v="rock"/>
    <x v="712"/>
    <d v="2011-05-30T05:00:00"/>
  </r>
  <r>
    <n v="788"/>
    <s v="Joyce PLC"/>
    <s v="Synchronized directional capability"/>
    <x v="136"/>
    <n v="3174"/>
    <x v="2"/>
    <n v="31"/>
    <s v="US"/>
    <s v="USD"/>
    <n v="1350709200"/>
    <n v="1352527200"/>
    <b v="0"/>
    <b v="0"/>
    <s v="film &amp; video/animation"/>
    <n v="-426"/>
    <n v="-13.741935483870968"/>
    <x v="4"/>
    <s v="animation"/>
    <x v="93"/>
    <d v="2012-11-10T06:00:00"/>
  </r>
  <r>
    <n v="789"/>
    <s v="Kennedy-Miller"/>
    <s v="Cross-platform composite migration"/>
    <x v="25"/>
    <n v="3351"/>
    <x v="0"/>
    <n v="45"/>
    <s v="US"/>
    <s v="USD"/>
    <n v="1401166800"/>
    <n v="1404363600"/>
    <b v="0"/>
    <b v="0"/>
    <s v="theater/plays"/>
    <n v="-5649"/>
    <n v="-125.53333333333333"/>
    <x v="3"/>
    <s v="plays"/>
    <x v="713"/>
    <d v="2014-07-03T05:00:00"/>
  </r>
  <r>
    <n v="790"/>
    <s v="White-Obrien"/>
    <s v="Operative local pricing structure"/>
    <x v="395"/>
    <n v="56774"/>
    <x v="3"/>
    <n v="1113"/>
    <s v="US"/>
    <s v="USD"/>
    <n v="1266127200"/>
    <n v="1266645600"/>
    <b v="0"/>
    <b v="0"/>
    <s v="theater/plays"/>
    <n v="-129126"/>
    <n v="-116.01617250673854"/>
    <x v="3"/>
    <s v="plays"/>
    <x v="714"/>
    <d v="2010-02-20T06:00:00"/>
  </r>
  <r>
    <n v="791"/>
    <s v="Stafford, Hess and Raymond"/>
    <s v="Optional web-enabled extranet"/>
    <x v="118"/>
    <n v="540"/>
    <x v="0"/>
    <n v="6"/>
    <s v="US"/>
    <s v="USD"/>
    <n v="1481436000"/>
    <n v="1482818400"/>
    <b v="0"/>
    <b v="0"/>
    <s v="food/food trucks"/>
    <n v="-1560"/>
    <n v="-260"/>
    <x v="0"/>
    <s v="food trucks"/>
    <x v="715"/>
    <d v="2016-12-27T06:00:00"/>
  </r>
  <r>
    <n v="792"/>
    <s v="Jordan, Schneider and Hall"/>
    <s v="Reduced 6thgeneration intranet"/>
    <x v="22"/>
    <n v="680"/>
    <x v="0"/>
    <n v="7"/>
    <s v="US"/>
    <s v="USD"/>
    <n v="1372222800"/>
    <n v="1374642000"/>
    <b v="0"/>
    <b v="1"/>
    <s v="theater/plays"/>
    <n v="-1320"/>
    <n v="-188.57142857142858"/>
    <x v="3"/>
    <s v="plays"/>
    <x v="716"/>
    <d v="2013-07-24T05:00:00"/>
  </r>
  <r>
    <n v="793"/>
    <s v="Rodriguez, Cox and Rodriguez"/>
    <s v="Networked disintermediate leverage"/>
    <x v="65"/>
    <n v="13045"/>
    <x v="1"/>
    <n v="181"/>
    <s v="CH"/>
    <s v="CHF"/>
    <n v="1372136400"/>
    <n v="1372482000"/>
    <b v="0"/>
    <b v="0"/>
    <s v="publishing/nonfiction"/>
    <n v="11945"/>
    <n v="65.994475138121544"/>
    <x v="5"/>
    <s v="nonfiction"/>
    <x v="448"/>
    <d v="2013-06-29T05:00:00"/>
  </r>
  <r>
    <n v="794"/>
    <s v="Welch Inc"/>
    <s v="Optional optimal website"/>
    <x v="47"/>
    <n v="8276"/>
    <x v="1"/>
    <n v="110"/>
    <s v="US"/>
    <s v="USD"/>
    <n v="1513922400"/>
    <n v="1514959200"/>
    <b v="0"/>
    <b v="0"/>
    <s v="music/rock"/>
    <n v="1676"/>
    <n v="15.236363636363636"/>
    <x v="1"/>
    <s v="rock"/>
    <x v="717"/>
    <d v="2018-01-03T06:00:00"/>
  </r>
  <r>
    <n v="795"/>
    <s v="Vasquez Inc"/>
    <s v="Stand-alone asynchronous functionalities"/>
    <x v="143"/>
    <n v="1022"/>
    <x v="0"/>
    <n v="31"/>
    <s v="US"/>
    <s v="USD"/>
    <n v="1477976400"/>
    <n v="1478235600"/>
    <b v="0"/>
    <b v="0"/>
    <s v="film &amp; video/drama"/>
    <n v="-6078"/>
    <n v="-196.06451612903226"/>
    <x v="4"/>
    <s v="drama"/>
    <x v="718"/>
    <d v="2016-11-04T05:00:00"/>
  </r>
  <r>
    <n v="796"/>
    <s v="Freeman-Ferguson"/>
    <s v="Profound full-range open system"/>
    <x v="75"/>
    <n v="4275"/>
    <x v="0"/>
    <n v="78"/>
    <s v="US"/>
    <s v="USD"/>
    <n v="1407474000"/>
    <n v="1408078800"/>
    <b v="0"/>
    <b v="1"/>
    <s v="games/mobile games"/>
    <n v="-3525"/>
    <n v="-45.192307692307693"/>
    <x v="6"/>
    <s v="mobile games"/>
    <x v="719"/>
    <d v="2014-08-15T05:00:00"/>
  </r>
  <r>
    <n v="797"/>
    <s v="Houston, Moore and Rogers"/>
    <s v="Optional tangible utilization"/>
    <x v="4"/>
    <n v="8332"/>
    <x v="1"/>
    <n v="185"/>
    <s v="US"/>
    <s v="USD"/>
    <n v="1546149600"/>
    <n v="1548136800"/>
    <b v="0"/>
    <b v="0"/>
    <s v="technology/web"/>
    <n v="732"/>
    <n v="3.9567567567567568"/>
    <x v="2"/>
    <s v="web"/>
    <x v="720"/>
    <d v="2019-01-22T06:00:00"/>
  </r>
  <r>
    <n v="798"/>
    <s v="Small-Fuentes"/>
    <s v="Seamless maximized product"/>
    <x v="74"/>
    <n v="6408"/>
    <x v="1"/>
    <n v="121"/>
    <s v="US"/>
    <s v="USD"/>
    <n v="1338440400"/>
    <n v="1340859600"/>
    <b v="0"/>
    <b v="1"/>
    <s v="theater/plays"/>
    <n v="3008"/>
    <n v="24.859504132231404"/>
    <x v="3"/>
    <s v="plays"/>
    <x v="721"/>
    <d v="2012-06-28T05:00:00"/>
  </r>
  <r>
    <n v="799"/>
    <s v="Reid-Day"/>
    <s v="Devolved tertiary time-frame"/>
    <x v="396"/>
    <n v="73522"/>
    <x v="0"/>
    <n v="1225"/>
    <s v="GB"/>
    <s v="GBP"/>
    <n v="1454133600"/>
    <n v="1454479200"/>
    <b v="0"/>
    <b v="0"/>
    <s v="theater/plays"/>
    <n v="-10978"/>
    <n v="-8.9616326530612245"/>
    <x v="3"/>
    <s v="plays"/>
    <x v="722"/>
    <d v="2016-02-03T06:00:00"/>
  </r>
  <r>
    <n v="800"/>
    <s v="Wallace LLC"/>
    <s v="Centralized regional function"/>
    <x v="0"/>
    <n v="1"/>
    <x v="0"/>
    <n v="1"/>
    <s v="CH"/>
    <s v="CHF"/>
    <n v="1434085200"/>
    <n v="1434430800"/>
    <b v="0"/>
    <b v="0"/>
    <s v="music/rock"/>
    <n v="-99"/>
    <n v="-99"/>
    <x v="1"/>
    <s v="rock"/>
    <x v="139"/>
    <d v="2015-06-16T05:00:00"/>
  </r>
  <r>
    <n v="801"/>
    <s v="Olson-Bishop"/>
    <s v="User-friendly high-level initiative"/>
    <x v="173"/>
    <n v="4667"/>
    <x v="1"/>
    <n v="106"/>
    <s v="US"/>
    <s v="USD"/>
    <n v="1577772000"/>
    <n v="1579672800"/>
    <b v="0"/>
    <b v="1"/>
    <s v="photography/photography books"/>
    <n v="2367"/>
    <n v="22.330188679245282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n v="142"/>
    <s v="US"/>
    <s v="USD"/>
    <n v="1562216400"/>
    <n v="1562389200"/>
    <b v="0"/>
    <b v="0"/>
    <s v="photography/photography books"/>
    <n v="6016"/>
    <n v="42.366197183098592"/>
    <x v="7"/>
    <s v="photography books"/>
    <x v="704"/>
    <d v="2019-07-06T05:00:00"/>
  </r>
  <r>
    <n v="803"/>
    <s v="Perez, Brown and Meyers"/>
    <s v="Stand-alone background customer loyalty"/>
    <x v="55"/>
    <n v="6527"/>
    <x v="1"/>
    <n v="233"/>
    <s v="US"/>
    <s v="USD"/>
    <n v="1548568800"/>
    <n v="1551506400"/>
    <b v="0"/>
    <b v="0"/>
    <s v="theater/plays"/>
    <n v="427"/>
    <n v="1.8326180257510729"/>
    <x v="3"/>
    <s v="plays"/>
    <x v="724"/>
    <d v="2019-03-02T06:00:00"/>
  </r>
  <r>
    <n v="804"/>
    <s v="English-Mccullough"/>
    <s v="Business-focused discrete software"/>
    <x v="97"/>
    <n v="6987"/>
    <x v="1"/>
    <n v="218"/>
    <s v="US"/>
    <s v="USD"/>
    <n v="1514872800"/>
    <n v="1516600800"/>
    <b v="0"/>
    <b v="0"/>
    <s v="music/rock"/>
    <n v="4387"/>
    <n v="20.123853211009173"/>
    <x v="1"/>
    <s v="rock"/>
    <x v="725"/>
    <d v="2018-01-22T06:00:00"/>
  </r>
  <r>
    <n v="805"/>
    <s v="Smith-Nguyen"/>
    <s v="Advanced intermediate Graphic Interface"/>
    <x v="62"/>
    <n v="4932"/>
    <x v="0"/>
    <n v="67"/>
    <s v="AU"/>
    <s v="AUD"/>
    <n v="1416031200"/>
    <n v="1420437600"/>
    <b v="0"/>
    <b v="0"/>
    <s v="film &amp; video/documentary"/>
    <n v="-4768"/>
    <n v="-71.164179104477611"/>
    <x v="4"/>
    <s v="documentary"/>
    <x v="660"/>
    <d v="2015-01-05T06:00:00"/>
  </r>
  <r>
    <n v="806"/>
    <s v="Harmon-Madden"/>
    <s v="Adaptive holistic hub"/>
    <x v="31"/>
    <n v="8262"/>
    <x v="1"/>
    <n v="76"/>
    <s v="US"/>
    <s v="USD"/>
    <n v="1330927200"/>
    <n v="1332997200"/>
    <b v="0"/>
    <b v="1"/>
    <s v="film &amp; video/drama"/>
    <n v="7562"/>
    <n v="99.5"/>
    <x v="4"/>
    <s v="drama"/>
    <x v="726"/>
    <d v="2012-03-29T05:00:00"/>
  </r>
  <r>
    <n v="807"/>
    <s v="Walker-Taylor"/>
    <s v="Automated uniform concept"/>
    <x v="31"/>
    <n v="1848"/>
    <x v="1"/>
    <n v="43"/>
    <s v="US"/>
    <s v="USD"/>
    <n v="1571115600"/>
    <n v="1574920800"/>
    <b v="0"/>
    <b v="1"/>
    <s v="theater/plays"/>
    <n v="1148"/>
    <n v="26.697674418604652"/>
    <x v="3"/>
    <s v="plays"/>
    <x v="727"/>
    <d v="2019-11-28T06:00:00"/>
  </r>
  <r>
    <n v="808"/>
    <s v="Harris, Medina and Mitchell"/>
    <s v="Enhanced regional flexibility"/>
    <x v="5"/>
    <n v="1583"/>
    <x v="0"/>
    <n v="19"/>
    <s v="US"/>
    <s v="USD"/>
    <n v="1463461200"/>
    <n v="1464930000"/>
    <b v="0"/>
    <b v="0"/>
    <s v="food/food trucks"/>
    <n v="-3617"/>
    <n v="-190.36842105263159"/>
    <x v="0"/>
    <s v="food trucks"/>
    <x v="728"/>
    <d v="2016-06-03T05:00:00"/>
  </r>
  <r>
    <n v="809"/>
    <s v="Williams and Sons"/>
    <s v="Public-key bottom-line algorithm"/>
    <x v="397"/>
    <n v="88536"/>
    <x v="0"/>
    <n v="2108"/>
    <s v="CH"/>
    <s v="CHF"/>
    <n v="1344920400"/>
    <n v="1345006800"/>
    <b v="0"/>
    <b v="0"/>
    <s v="film &amp; video/documentary"/>
    <n v="-52264"/>
    <n v="-24.793168880455408"/>
    <x v="4"/>
    <s v="documentary"/>
    <x v="729"/>
    <d v="2012-08-15T05:00:00"/>
  </r>
  <r>
    <n v="810"/>
    <s v="Ball-Fisher"/>
    <s v="Multi-layered intangible instruction set"/>
    <x v="330"/>
    <n v="12360"/>
    <x v="1"/>
    <n v="221"/>
    <s v="US"/>
    <s v="USD"/>
    <n v="1511848800"/>
    <n v="1512712800"/>
    <b v="0"/>
    <b v="1"/>
    <s v="theater/plays"/>
    <n v="5960"/>
    <n v="26.968325791855204"/>
    <x v="3"/>
    <s v="plays"/>
    <x v="730"/>
    <d v="2017-12-08T06:00:00"/>
  </r>
  <r>
    <n v="811"/>
    <s v="Page, Holt and Mack"/>
    <s v="Fundamental methodical emulation"/>
    <x v="398"/>
    <n v="71320"/>
    <x v="0"/>
    <n v="679"/>
    <s v="US"/>
    <s v="USD"/>
    <n v="1452319200"/>
    <n v="1452492000"/>
    <b v="0"/>
    <b v="1"/>
    <s v="games/video games"/>
    <n v="-21180"/>
    <n v="-31.192930780559646"/>
    <x v="6"/>
    <s v="video games"/>
    <x v="731"/>
    <d v="2016-01-11T06:00:00"/>
  </r>
  <r>
    <n v="812"/>
    <s v="Landry Group"/>
    <s v="Expanded value-added hardware"/>
    <x v="221"/>
    <n v="134640"/>
    <x v="1"/>
    <n v="2805"/>
    <s v="CA"/>
    <s v="CAD"/>
    <n v="1523854800"/>
    <n v="1524286800"/>
    <b v="0"/>
    <b v="0"/>
    <s v="publishing/nonfiction"/>
    <n v="74940"/>
    <n v="26.71657754010695"/>
    <x v="5"/>
    <s v="nonfiction"/>
    <x v="78"/>
    <d v="2018-04-21T05:00:00"/>
  </r>
  <r>
    <n v="813"/>
    <s v="Buckley Group"/>
    <s v="Diverse high-level attitude"/>
    <x v="170"/>
    <n v="7661"/>
    <x v="1"/>
    <n v="68"/>
    <s v="US"/>
    <s v="USD"/>
    <n v="1346043600"/>
    <n v="1346907600"/>
    <b v="0"/>
    <b v="0"/>
    <s v="games/video games"/>
    <n v="4461"/>
    <n v="65.602941176470594"/>
    <x v="6"/>
    <s v="video games"/>
    <x v="732"/>
    <d v="2012-09-06T05:00:00"/>
  </r>
  <r>
    <n v="814"/>
    <s v="Vincent PLC"/>
    <s v="Visionary 24hour analyzer"/>
    <x v="170"/>
    <n v="2950"/>
    <x v="0"/>
    <n v="36"/>
    <s v="DK"/>
    <s v="DKK"/>
    <n v="1464325200"/>
    <n v="1464498000"/>
    <b v="0"/>
    <b v="1"/>
    <s v="music/rock"/>
    <n v="-250"/>
    <n v="-6.9444444444444446"/>
    <x v="1"/>
    <s v="rock"/>
    <x v="733"/>
    <d v="2016-05-29T05:00:00"/>
  </r>
  <r>
    <n v="815"/>
    <s v="Watson-Douglas"/>
    <s v="Centralized bandwidth-monitored leverage"/>
    <x v="25"/>
    <n v="11721"/>
    <x v="1"/>
    <n v="183"/>
    <s v="CA"/>
    <s v="CAD"/>
    <n v="1511935200"/>
    <n v="1514181600"/>
    <b v="0"/>
    <b v="0"/>
    <s v="music/rock"/>
    <n v="2721"/>
    <n v="14.868852459016393"/>
    <x v="1"/>
    <s v="rock"/>
    <x v="734"/>
    <d v="2017-12-25T06:00:00"/>
  </r>
  <r>
    <n v="816"/>
    <s v="Jones, Casey and Jones"/>
    <s v="Ergonomic mission-critical moratorium"/>
    <x v="173"/>
    <n v="14150"/>
    <x v="1"/>
    <n v="133"/>
    <s v="US"/>
    <s v="USD"/>
    <n v="1392012000"/>
    <n v="1392184800"/>
    <b v="1"/>
    <b v="1"/>
    <s v="theater/plays"/>
    <n v="11850"/>
    <n v="89.097744360902254"/>
    <x v="3"/>
    <s v="plays"/>
    <x v="406"/>
    <d v="2014-02-12T06:00:00"/>
  </r>
  <r>
    <n v="817"/>
    <s v="Alvarez-Bauer"/>
    <s v="Front-line intermediate moderator"/>
    <x v="399"/>
    <n v="189192"/>
    <x v="1"/>
    <n v="2489"/>
    <s v="IT"/>
    <s v="EUR"/>
    <n v="1556946000"/>
    <n v="1559365200"/>
    <b v="0"/>
    <b v="1"/>
    <s v="publishing/nonfiction"/>
    <n v="137892"/>
    <n v="55.400562474889512"/>
    <x v="5"/>
    <s v="nonfiction"/>
    <x v="735"/>
    <d v="2019-06-01T05:00:00"/>
  </r>
  <r>
    <n v="818"/>
    <s v="Martinez LLC"/>
    <s v="Automated local secured line"/>
    <x v="31"/>
    <n v="7664"/>
    <x v="1"/>
    <n v="69"/>
    <s v="US"/>
    <s v="USD"/>
    <n v="1548050400"/>
    <n v="1549173600"/>
    <b v="0"/>
    <b v="1"/>
    <s v="theater/plays"/>
    <n v="6964"/>
    <n v="100.92753623188406"/>
    <x v="3"/>
    <s v="plays"/>
    <x v="736"/>
    <d v="2019-02-03T06:00:00"/>
  </r>
  <r>
    <n v="819"/>
    <s v="Buck-Khan"/>
    <s v="Integrated bandwidth-monitored alliance"/>
    <x v="200"/>
    <n v="4509"/>
    <x v="0"/>
    <n v="47"/>
    <s v="US"/>
    <s v="USD"/>
    <n v="1353736800"/>
    <n v="1355032800"/>
    <b v="1"/>
    <b v="0"/>
    <s v="games/video games"/>
    <n v="-4391"/>
    <n v="-93.425531914893611"/>
    <x v="6"/>
    <s v="video games"/>
    <x v="737"/>
    <d v="2012-12-09T06:00:00"/>
  </r>
  <r>
    <n v="820"/>
    <s v="Valdez, Williams and Meyer"/>
    <s v="Cross-group heuristic forecast"/>
    <x v="42"/>
    <n v="12009"/>
    <x v="1"/>
    <n v="279"/>
    <s v="GB"/>
    <s v="GBP"/>
    <n v="1532840400"/>
    <n v="1533963600"/>
    <b v="0"/>
    <b v="1"/>
    <s v="music/rock"/>
    <n v="10509"/>
    <n v="37.666666666666664"/>
    <x v="1"/>
    <s v="rock"/>
    <x v="192"/>
    <d v="2018-08-11T05:00:00"/>
  </r>
  <r>
    <n v="821"/>
    <s v="Alvarez-Andrews"/>
    <s v="Extended impactful secured line"/>
    <x v="70"/>
    <n v="14273"/>
    <x v="1"/>
    <n v="210"/>
    <s v="US"/>
    <s v="USD"/>
    <n v="1488261600"/>
    <n v="1489381200"/>
    <b v="0"/>
    <b v="0"/>
    <s v="film &amp; video/documentary"/>
    <n v="9373"/>
    <n v="44.633333333333333"/>
    <x v="4"/>
    <s v="documentary"/>
    <x v="738"/>
    <d v="2017-03-13T05:00:00"/>
  </r>
  <r>
    <n v="822"/>
    <s v="Stewart and Sons"/>
    <s v="Distributed optimizing protocol"/>
    <x v="400"/>
    <n v="188982"/>
    <x v="1"/>
    <n v="2100"/>
    <s v="US"/>
    <s v="USD"/>
    <n v="1393567200"/>
    <n v="1395032400"/>
    <b v="0"/>
    <b v="0"/>
    <s v="music/rock"/>
    <n v="134982"/>
    <n v="64.277142857142863"/>
    <x v="1"/>
    <s v="rock"/>
    <x v="739"/>
    <d v="2014-03-17T05:00:00"/>
  </r>
  <r>
    <n v="823"/>
    <s v="Dyer Inc"/>
    <s v="Secured well-modulated system engine"/>
    <x v="178"/>
    <n v="14640"/>
    <x v="1"/>
    <n v="252"/>
    <s v="US"/>
    <s v="USD"/>
    <n v="1410325200"/>
    <n v="1412485200"/>
    <b v="1"/>
    <b v="1"/>
    <s v="music/rock"/>
    <n v="10540"/>
    <n v="41.825396825396822"/>
    <x v="1"/>
    <s v="rock"/>
    <x v="613"/>
    <d v="2014-10-05T05:00:00"/>
  </r>
  <r>
    <n v="824"/>
    <s v="Anderson, Williams and Cox"/>
    <s v="Streamlined national benchmark"/>
    <x v="401"/>
    <n v="107516"/>
    <x v="1"/>
    <n v="1280"/>
    <s v="US"/>
    <s v="USD"/>
    <n v="1276923600"/>
    <n v="1279688400"/>
    <b v="0"/>
    <b v="1"/>
    <s v="publishing/nonfiction"/>
    <n v="22516"/>
    <n v="17.590624999999999"/>
    <x v="5"/>
    <s v="nonfiction"/>
    <x v="740"/>
    <d v="2010-07-21T05:00:00"/>
  </r>
  <r>
    <n v="825"/>
    <s v="Solomon PLC"/>
    <s v="Open-architected 24/7 infrastructure"/>
    <x v="136"/>
    <n v="13950"/>
    <x v="1"/>
    <n v="157"/>
    <s v="GB"/>
    <s v="GBP"/>
    <n v="1500958800"/>
    <n v="1501995600"/>
    <b v="0"/>
    <b v="0"/>
    <s v="film &amp; video/shorts"/>
    <n v="10350"/>
    <n v="65.923566878980893"/>
    <x v="4"/>
    <s v="shorts"/>
    <x v="145"/>
    <d v="2017-08-06T05:00:00"/>
  </r>
  <r>
    <n v="826"/>
    <s v="Miller-Hubbard"/>
    <s v="Digitized 6thgeneration Local Area Network"/>
    <x v="54"/>
    <n v="12797"/>
    <x v="1"/>
    <n v="194"/>
    <s v="US"/>
    <s v="USD"/>
    <n v="1292220000"/>
    <n v="1294639200"/>
    <b v="0"/>
    <b v="1"/>
    <s v="theater/plays"/>
    <n v="9997"/>
    <n v="51.53092783505155"/>
    <x v="3"/>
    <s v="plays"/>
    <x v="741"/>
    <d v="2011-01-10T06:00:00"/>
  </r>
  <r>
    <n v="827"/>
    <s v="Miranda, Martinez and Lowery"/>
    <s v="Innovative actuating artificial intelligence"/>
    <x v="173"/>
    <n v="6134"/>
    <x v="1"/>
    <n v="82"/>
    <s v="AU"/>
    <s v="AUD"/>
    <n v="1304398800"/>
    <n v="1305435600"/>
    <b v="0"/>
    <b v="1"/>
    <s v="film &amp; video/drama"/>
    <n v="3834"/>
    <n v="46.756097560975611"/>
    <x v="4"/>
    <s v="drama"/>
    <x v="742"/>
    <d v="2011-05-15T05:00:00"/>
  </r>
  <r>
    <n v="828"/>
    <s v="Munoz, Cherry and Bell"/>
    <s v="Cross-platform reciprocal budgetary management"/>
    <x v="143"/>
    <n v="4899"/>
    <x v="0"/>
    <n v="70"/>
    <s v="US"/>
    <s v="USD"/>
    <n v="1535432400"/>
    <n v="1537592400"/>
    <b v="0"/>
    <b v="0"/>
    <s v="theater/plays"/>
    <n v="-2201"/>
    <n v="-31.442857142857143"/>
    <x v="3"/>
    <s v="plays"/>
    <x v="202"/>
    <d v="2018-09-22T05:00:00"/>
  </r>
  <r>
    <n v="829"/>
    <s v="Baker-Higgins"/>
    <s v="Vision-oriented scalable portal"/>
    <x v="103"/>
    <n v="4929"/>
    <x v="0"/>
    <n v="154"/>
    <s v="US"/>
    <s v="USD"/>
    <n v="1433826000"/>
    <n v="1435122000"/>
    <b v="0"/>
    <b v="0"/>
    <s v="theater/plays"/>
    <n v="-4671"/>
    <n v="-30.331168831168831"/>
    <x v="3"/>
    <s v="plays"/>
    <x v="743"/>
    <d v="2015-06-24T05:00:00"/>
  </r>
  <r>
    <n v="830"/>
    <s v="Johnson, Turner and Carroll"/>
    <s v="Persevering zero administration knowledge user"/>
    <x v="319"/>
    <n v="1424"/>
    <x v="0"/>
    <n v="22"/>
    <s v="US"/>
    <s v="USD"/>
    <n v="1514959200"/>
    <n v="1520056800"/>
    <b v="0"/>
    <b v="0"/>
    <s v="theater/plays"/>
    <n v="-120176"/>
    <n v="-5462.545454545455"/>
    <x v="3"/>
    <s v="plays"/>
    <x v="744"/>
    <d v="2018-03-03T06:00:00"/>
  </r>
  <r>
    <n v="831"/>
    <s v="Ward PLC"/>
    <s v="Front-line bottom-line Graphic Interface"/>
    <x v="402"/>
    <n v="105817"/>
    <x v="1"/>
    <n v="4233"/>
    <s v="US"/>
    <s v="USD"/>
    <n v="1332738000"/>
    <n v="1335675600"/>
    <b v="0"/>
    <b v="0"/>
    <s v="photography/photography books"/>
    <n v="8717"/>
    <n v="2.0592960075596505"/>
    <x v="7"/>
    <s v="photography books"/>
    <x v="745"/>
    <d v="2012-04-29T05:00:00"/>
  </r>
  <r>
    <n v="832"/>
    <s v="Bradley, Beck and Mayo"/>
    <s v="Synergized fault-tolerant hierarchy"/>
    <x v="403"/>
    <n v="136156"/>
    <x v="1"/>
    <n v="1297"/>
    <s v="DK"/>
    <s v="DKK"/>
    <n v="1445490000"/>
    <n v="1448431200"/>
    <b v="1"/>
    <b v="0"/>
    <s v="publishing/translations"/>
    <n v="92956"/>
    <n v="71.670007710100236"/>
    <x v="5"/>
    <s v="translations"/>
    <x v="746"/>
    <d v="2015-11-25T06:00:00"/>
  </r>
  <r>
    <n v="833"/>
    <s v="Levine, Martin and Hernandez"/>
    <s v="Expanded asynchronous groupware"/>
    <x v="85"/>
    <n v="10723"/>
    <x v="1"/>
    <n v="165"/>
    <s v="DK"/>
    <s v="DKK"/>
    <n v="1297663200"/>
    <n v="1298613600"/>
    <b v="0"/>
    <b v="0"/>
    <s v="publishing/translations"/>
    <n v="3923"/>
    <n v="23.775757575757577"/>
    <x v="5"/>
    <s v="translations"/>
    <x v="747"/>
    <d v="2011-02-25T06:00:00"/>
  </r>
  <r>
    <n v="834"/>
    <s v="Gallegos, Wagner and Gaines"/>
    <s v="Expanded fault-tolerant emulation"/>
    <x v="190"/>
    <n v="11228"/>
    <x v="1"/>
    <n v="119"/>
    <s v="US"/>
    <s v="USD"/>
    <n v="1371963600"/>
    <n v="1372482000"/>
    <b v="0"/>
    <b v="0"/>
    <s v="theater/plays"/>
    <n v="3928"/>
    <n v="33.008403361344541"/>
    <x v="3"/>
    <s v="plays"/>
    <x v="362"/>
    <d v="2013-06-29T05:00:00"/>
  </r>
  <r>
    <n v="835"/>
    <s v="Hodges, Smith and Kelly"/>
    <s v="Future-proofed 24hour model"/>
    <x v="404"/>
    <n v="77355"/>
    <x v="0"/>
    <n v="1758"/>
    <s v="US"/>
    <s v="USD"/>
    <n v="1425103200"/>
    <n v="1425621600"/>
    <b v="0"/>
    <b v="0"/>
    <s v="technology/web"/>
    <n v="-8845"/>
    <n v="-5.0312855517633679"/>
    <x v="2"/>
    <s v="web"/>
    <x v="748"/>
    <d v="2015-03-06T06:00:00"/>
  </r>
  <r>
    <n v="836"/>
    <s v="Macias Inc"/>
    <s v="Optimized didactic intranet"/>
    <x v="32"/>
    <n v="6086"/>
    <x v="0"/>
    <n v="94"/>
    <s v="US"/>
    <s v="USD"/>
    <n v="1265349600"/>
    <n v="1266300000"/>
    <b v="0"/>
    <b v="0"/>
    <s v="music/indie rock"/>
    <n v="-2014"/>
    <n v="-21.425531914893618"/>
    <x v="1"/>
    <s v="indie rock"/>
    <x v="749"/>
    <d v="2010-02-16T06:00:00"/>
  </r>
  <r>
    <n v="837"/>
    <s v="Cook-Ortiz"/>
    <s v="Right-sized dedicated standardization"/>
    <x v="405"/>
    <n v="150960"/>
    <x v="1"/>
    <n v="1797"/>
    <s v="US"/>
    <s v="USD"/>
    <n v="1301202000"/>
    <n v="1305867600"/>
    <b v="0"/>
    <b v="0"/>
    <s v="music/jazz"/>
    <n v="133260"/>
    <n v="74.156928213689483"/>
    <x v="1"/>
    <s v="jazz"/>
    <x v="643"/>
    <d v="2011-05-20T05:00:00"/>
  </r>
  <r>
    <n v="838"/>
    <s v="Jordan-Fischer"/>
    <s v="Vision-oriented high-level extranet"/>
    <x v="330"/>
    <n v="8890"/>
    <x v="1"/>
    <n v="261"/>
    <s v="US"/>
    <s v="USD"/>
    <n v="1538024400"/>
    <n v="1538802000"/>
    <b v="0"/>
    <b v="0"/>
    <s v="theater/plays"/>
    <n v="2490"/>
    <n v="9.5402298850574709"/>
    <x v="3"/>
    <s v="plays"/>
    <x v="750"/>
    <d v="2018-10-06T05:00:00"/>
  </r>
  <r>
    <n v="839"/>
    <s v="Pierce-Ramirez"/>
    <s v="Organized scalable initiative"/>
    <x v="106"/>
    <n v="14644"/>
    <x v="1"/>
    <n v="157"/>
    <s v="US"/>
    <s v="USD"/>
    <n v="1395032400"/>
    <n v="1398920400"/>
    <b v="0"/>
    <b v="1"/>
    <s v="film &amp; video/documentary"/>
    <n v="6944"/>
    <n v="44.229299363057322"/>
    <x v="4"/>
    <s v="documentary"/>
    <x v="751"/>
    <d v="2014-05-01T05:00:00"/>
  </r>
  <r>
    <n v="840"/>
    <s v="Howell and Sons"/>
    <s v="Enhanced regional moderator"/>
    <x v="406"/>
    <n v="116583"/>
    <x v="1"/>
    <n v="3533"/>
    <s v="US"/>
    <s v="USD"/>
    <n v="1405486800"/>
    <n v="1405659600"/>
    <b v="0"/>
    <b v="1"/>
    <s v="theater/plays"/>
    <n v="283"/>
    <n v="8.0101896405321255E-2"/>
    <x v="3"/>
    <s v="plays"/>
    <x v="752"/>
    <d v="2014-07-18T05:00:00"/>
  </r>
  <r>
    <n v="841"/>
    <s v="Garcia, Dunn and Richardson"/>
    <s v="Automated even-keeled emulation"/>
    <x v="14"/>
    <n v="12991"/>
    <x v="1"/>
    <n v="155"/>
    <s v="US"/>
    <s v="USD"/>
    <n v="1455861600"/>
    <n v="1457244000"/>
    <b v="0"/>
    <b v="0"/>
    <s v="technology/web"/>
    <n v="3891"/>
    <n v="25.103225806451611"/>
    <x v="2"/>
    <s v="web"/>
    <x v="753"/>
    <d v="2016-03-06T06:00:00"/>
  </r>
  <r>
    <n v="842"/>
    <s v="Lawson and Sons"/>
    <s v="Reverse-engineered multi-tasking product"/>
    <x v="42"/>
    <n v="8447"/>
    <x v="1"/>
    <n v="132"/>
    <s v="IT"/>
    <s v="EUR"/>
    <n v="1529038800"/>
    <n v="1529298000"/>
    <b v="0"/>
    <b v="0"/>
    <s v="technology/wearables"/>
    <n v="6947"/>
    <n v="52.628787878787875"/>
    <x v="2"/>
    <s v="wearables"/>
    <x v="754"/>
    <d v="2018-06-18T05:00:00"/>
  </r>
  <r>
    <n v="843"/>
    <s v="Porter-Hicks"/>
    <s v="De-engineered next generation parallelism"/>
    <x v="35"/>
    <n v="2703"/>
    <x v="0"/>
    <n v="33"/>
    <s v="US"/>
    <s v="USD"/>
    <n v="1535259600"/>
    <n v="1535778000"/>
    <b v="0"/>
    <b v="0"/>
    <s v="photography/photography books"/>
    <n v="-6097"/>
    <n v="-184.75757575757575"/>
    <x v="7"/>
    <s v="photography books"/>
    <x v="755"/>
    <d v="2018-09-01T05:00:00"/>
  </r>
  <r>
    <n v="844"/>
    <s v="Rodriguez-Hansen"/>
    <s v="Intuitive cohesive groupware"/>
    <x v="35"/>
    <n v="8747"/>
    <x v="3"/>
    <n v="94"/>
    <s v="US"/>
    <s v="USD"/>
    <n v="1327212000"/>
    <n v="1327471200"/>
    <b v="0"/>
    <b v="0"/>
    <s v="film &amp; video/documentary"/>
    <n v="-53"/>
    <n v="-0.56382978723404253"/>
    <x v="4"/>
    <s v="documentary"/>
    <x v="756"/>
    <d v="2012-01-25T06:00:00"/>
  </r>
  <r>
    <n v="845"/>
    <s v="Williams LLC"/>
    <s v="Up-sized high-level access"/>
    <x v="407"/>
    <n v="138087"/>
    <x v="1"/>
    <n v="1354"/>
    <s v="GB"/>
    <s v="GBP"/>
    <n v="1526360400"/>
    <n v="1529557200"/>
    <b v="0"/>
    <b v="0"/>
    <s v="technology/web"/>
    <n v="68187"/>
    <n v="50.359675036927619"/>
    <x v="2"/>
    <s v="web"/>
    <x v="757"/>
    <d v="2018-06-21T05:00:00"/>
  </r>
  <r>
    <n v="846"/>
    <s v="Cooper, Stanley and Bryant"/>
    <s v="Phased empowering success"/>
    <x v="67"/>
    <n v="5085"/>
    <x v="1"/>
    <n v="48"/>
    <s v="US"/>
    <s v="USD"/>
    <n v="1532149200"/>
    <n v="1535259600"/>
    <b v="1"/>
    <b v="1"/>
    <s v="technology/web"/>
    <n v="4085"/>
    <n v="85.104166666666671"/>
    <x v="2"/>
    <s v="web"/>
    <x v="758"/>
    <d v="2018-08-26T05:00:00"/>
  </r>
  <r>
    <n v="847"/>
    <s v="Miller, Glenn and Adams"/>
    <s v="Distributed actuating project"/>
    <x v="53"/>
    <n v="11174"/>
    <x v="1"/>
    <n v="110"/>
    <s v="US"/>
    <s v="USD"/>
    <n v="1515304800"/>
    <n v="1515564000"/>
    <b v="0"/>
    <b v="0"/>
    <s v="food/food trucks"/>
    <n v="6474"/>
    <n v="58.854545454545452"/>
    <x v="0"/>
    <s v="food trucks"/>
    <x v="759"/>
    <d v="2018-01-10T06:00:00"/>
  </r>
  <r>
    <n v="848"/>
    <s v="Cole, Salazar and Moreno"/>
    <s v="Robust motivating orchestration"/>
    <x v="170"/>
    <n v="10831"/>
    <x v="1"/>
    <n v="172"/>
    <s v="US"/>
    <s v="USD"/>
    <n v="1276318800"/>
    <n v="1277096400"/>
    <b v="0"/>
    <b v="0"/>
    <s v="film &amp; video/drama"/>
    <n v="7631"/>
    <n v="44.366279069767444"/>
    <x v="4"/>
    <s v="drama"/>
    <x v="760"/>
    <d v="2010-06-21T05:00:00"/>
  </r>
  <r>
    <n v="849"/>
    <s v="Jones-Ryan"/>
    <s v="Vision-oriented uniform instruction set"/>
    <x v="313"/>
    <n v="8917"/>
    <x v="1"/>
    <n v="307"/>
    <s v="US"/>
    <s v="USD"/>
    <n v="1328767200"/>
    <n v="1329026400"/>
    <b v="0"/>
    <b v="1"/>
    <s v="music/indie rock"/>
    <n v="2217"/>
    <n v="7.221498371335505"/>
    <x v="1"/>
    <s v="indie rock"/>
    <x v="761"/>
    <d v="2012-02-12T06:00:00"/>
  </r>
  <r>
    <n v="850"/>
    <s v="Hood, Perez and Meadows"/>
    <s v="Cross-group upward-trending hierarchy"/>
    <x v="0"/>
    <n v="1"/>
    <x v="0"/>
    <n v="1"/>
    <s v="US"/>
    <s v="USD"/>
    <n v="1321682400"/>
    <n v="1322978400"/>
    <b v="1"/>
    <b v="0"/>
    <s v="music/rock"/>
    <n v="-99"/>
    <n v="-99"/>
    <x v="1"/>
    <s v="rock"/>
    <x v="762"/>
    <d v="2011-12-04T06:00:00"/>
  </r>
  <r>
    <n v="851"/>
    <s v="Bright and Sons"/>
    <s v="Object-based needs-based info-mediaries"/>
    <x v="46"/>
    <n v="12468"/>
    <x v="1"/>
    <n v="160"/>
    <s v="US"/>
    <s v="USD"/>
    <n v="1335934800"/>
    <n v="1338786000"/>
    <b v="0"/>
    <b v="0"/>
    <s v="music/electric music"/>
    <n v="6468"/>
    <n v="40.424999999999997"/>
    <x v="1"/>
    <s v="electric music"/>
    <x v="444"/>
    <d v="2012-06-04T05:00:00"/>
  </r>
  <r>
    <n v="852"/>
    <s v="Brady Ltd"/>
    <s v="Open-source reciprocal standardization"/>
    <x v="70"/>
    <n v="2505"/>
    <x v="0"/>
    <n v="31"/>
    <s v="US"/>
    <s v="USD"/>
    <n v="1310792400"/>
    <n v="1311656400"/>
    <b v="0"/>
    <b v="1"/>
    <s v="games/video games"/>
    <n v="-2395"/>
    <n v="-77.258064516129039"/>
    <x v="6"/>
    <s v="video games"/>
    <x v="763"/>
    <d v="2011-07-26T05:00:00"/>
  </r>
  <r>
    <n v="853"/>
    <s v="Collier LLC"/>
    <s v="Secured well-modulated projection"/>
    <x v="408"/>
    <n v="111502"/>
    <x v="1"/>
    <n v="1467"/>
    <s v="CA"/>
    <s v="CAD"/>
    <n v="1308546000"/>
    <n v="1308978000"/>
    <b v="0"/>
    <b v="1"/>
    <s v="music/indie rock"/>
    <n v="94402"/>
    <n v="64.350374914792098"/>
    <x v="1"/>
    <s v="indie rock"/>
    <x v="764"/>
    <d v="2011-06-25T05:00:00"/>
  </r>
  <r>
    <n v="854"/>
    <s v="Campbell, Thomas and Obrien"/>
    <s v="Multi-channeled secondary middleware"/>
    <x v="409"/>
    <n v="194309"/>
    <x v="1"/>
    <n v="2662"/>
    <s v="CA"/>
    <s v="CAD"/>
    <n v="1574056800"/>
    <n v="1576389600"/>
    <b v="0"/>
    <b v="0"/>
    <s v="publishing/fiction"/>
    <n v="23309"/>
    <n v="8.7561983471074374"/>
    <x v="5"/>
    <s v="fiction"/>
    <x v="765"/>
    <d v="2019-12-15T06:00:00"/>
  </r>
  <r>
    <n v="855"/>
    <s v="Moses-Terry"/>
    <s v="Horizontal clear-thinking framework"/>
    <x v="410"/>
    <n v="23956"/>
    <x v="1"/>
    <n v="452"/>
    <s v="AU"/>
    <s v="AUD"/>
    <n v="1308373200"/>
    <n v="1311051600"/>
    <b v="0"/>
    <b v="0"/>
    <s v="theater/plays"/>
    <n v="556"/>
    <n v="1.2300884955752212"/>
    <x v="3"/>
    <s v="plays"/>
    <x v="766"/>
    <d v="2011-07-19T05:00:00"/>
  </r>
  <r>
    <n v="856"/>
    <s v="Williams and Sons"/>
    <s v="Profound composite core"/>
    <x v="166"/>
    <n v="8558"/>
    <x v="1"/>
    <n v="158"/>
    <s v="US"/>
    <s v="USD"/>
    <n v="1335243600"/>
    <n v="1336712400"/>
    <b v="0"/>
    <b v="0"/>
    <s v="food/food trucks"/>
    <n v="6158"/>
    <n v="38.974683544303801"/>
    <x v="0"/>
    <s v="food trucks"/>
    <x v="767"/>
    <d v="2012-05-11T05:00:00"/>
  </r>
  <r>
    <n v="857"/>
    <s v="Miranda, Gray and Hale"/>
    <s v="Programmable disintermediate matrices"/>
    <x v="98"/>
    <n v="7413"/>
    <x v="1"/>
    <n v="225"/>
    <s v="CH"/>
    <s v="CHF"/>
    <n v="1328421600"/>
    <n v="1330408800"/>
    <b v="1"/>
    <b v="0"/>
    <s v="film &amp; video/shorts"/>
    <n v="2113"/>
    <n v="9.3911111111111119"/>
    <x v="4"/>
    <s v="shorts"/>
    <x v="768"/>
    <d v="2012-02-28T06:00:00"/>
  </r>
  <r>
    <n v="858"/>
    <s v="Ayala, Crawford and Taylor"/>
    <s v="Realigned 5thgeneration knowledge user"/>
    <x v="220"/>
    <n v="2778"/>
    <x v="0"/>
    <n v="35"/>
    <s v="US"/>
    <s v="USD"/>
    <n v="1524286800"/>
    <n v="1524891600"/>
    <b v="1"/>
    <b v="0"/>
    <s v="food/food trucks"/>
    <n v="-1222"/>
    <n v="-34.914285714285711"/>
    <x v="0"/>
    <s v="food trucks"/>
    <x v="769"/>
    <d v="2018-04-28T05:00:00"/>
  </r>
  <r>
    <n v="859"/>
    <s v="Martinez Ltd"/>
    <s v="Multi-layered upward-trending groupware"/>
    <x v="190"/>
    <n v="2594"/>
    <x v="0"/>
    <n v="63"/>
    <s v="US"/>
    <s v="USD"/>
    <n v="1362117600"/>
    <n v="1363669200"/>
    <b v="0"/>
    <b v="1"/>
    <s v="theater/plays"/>
    <n v="-4706"/>
    <n v="-74.698412698412696"/>
    <x v="3"/>
    <s v="plays"/>
    <x v="770"/>
    <d v="2013-03-19T05:00:00"/>
  </r>
  <r>
    <n v="860"/>
    <s v="Lee PLC"/>
    <s v="Re-contextualized leadingedge firmware"/>
    <x v="22"/>
    <n v="5033"/>
    <x v="1"/>
    <n v="65"/>
    <s v="US"/>
    <s v="USD"/>
    <n v="1550556000"/>
    <n v="1551420000"/>
    <b v="0"/>
    <b v="1"/>
    <s v="technology/wearables"/>
    <n v="3033"/>
    <n v="46.661538461538463"/>
    <x v="2"/>
    <s v="wearables"/>
    <x v="771"/>
    <d v="2019-03-01T06:00:00"/>
  </r>
  <r>
    <n v="861"/>
    <s v="Young, Ramsey and Powell"/>
    <s v="Devolved disintermediate analyzer"/>
    <x v="35"/>
    <n v="9317"/>
    <x v="1"/>
    <n v="163"/>
    <s v="US"/>
    <s v="USD"/>
    <n v="1269147600"/>
    <n v="1269838800"/>
    <b v="0"/>
    <b v="0"/>
    <s v="theater/plays"/>
    <n v="517"/>
    <n v="3.1717791411042944"/>
    <x v="3"/>
    <s v="plays"/>
    <x v="772"/>
    <d v="2010-03-29T05:00:00"/>
  </r>
  <r>
    <n v="862"/>
    <s v="Lewis and Sons"/>
    <s v="Profound disintermediate open system"/>
    <x v="26"/>
    <n v="6560"/>
    <x v="1"/>
    <n v="85"/>
    <s v="US"/>
    <s v="USD"/>
    <n v="1312174800"/>
    <n v="1312520400"/>
    <b v="0"/>
    <b v="0"/>
    <s v="theater/plays"/>
    <n v="3060"/>
    <n v="36"/>
    <x v="3"/>
    <s v="plays"/>
    <x v="773"/>
    <d v="2011-08-05T05:00:00"/>
  </r>
  <r>
    <n v="863"/>
    <s v="Davis-Johnson"/>
    <s v="Automated reciprocal protocol"/>
    <x v="1"/>
    <n v="5415"/>
    <x v="1"/>
    <n v="217"/>
    <s v="US"/>
    <s v="USD"/>
    <n v="1434517200"/>
    <n v="1436504400"/>
    <b v="0"/>
    <b v="1"/>
    <s v="film &amp; video/television"/>
    <n v="4015"/>
    <n v="18.502304147465438"/>
    <x v="4"/>
    <s v="television"/>
    <x v="774"/>
    <d v="2015-07-10T05:00:00"/>
  </r>
  <r>
    <n v="864"/>
    <s v="Stevenson-Thompson"/>
    <s v="Automated static workforce"/>
    <x v="3"/>
    <n v="14577"/>
    <x v="1"/>
    <n v="150"/>
    <s v="US"/>
    <s v="USD"/>
    <n v="1471582800"/>
    <n v="1472014800"/>
    <b v="0"/>
    <b v="0"/>
    <s v="film &amp; video/shorts"/>
    <n v="10377"/>
    <n v="69.180000000000007"/>
    <x v="4"/>
    <s v="shorts"/>
    <x v="775"/>
    <d v="2016-08-24T05:00:00"/>
  </r>
  <r>
    <n v="865"/>
    <s v="Ellis, Smith and Armstrong"/>
    <s v="Horizontal attitude-oriented help-desk"/>
    <x v="411"/>
    <n v="150515"/>
    <x v="1"/>
    <n v="3272"/>
    <s v="US"/>
    <s v="USD"/>
    <n v="1410757200"/>
    <n v="1411534800"/>
    <b v="0"/>
    <b v="0"/>
    <s v="theater/plays"/>
    <n v="69515"/>
    <n v="21.24541564792176"/>
    <x v="3"/>
    <s v="plays"/>
    <x v="776"/>
    <d v="2014-09-24T05:00:00"/>
  </r>
  <r>
    <n v="866"/>
    <s v="Jackson-Brown"/>
    <s v="Versatile 5thgeneration matrices"/>
    <x v="412"/>
    <n v="79045"/>
    <x v="3"/>
    <n v="898"/>
    <s v="US"/>
    <s v="USD"/>
    <n v="1304830800"/>
    <n v="1304917200"/>
    <b v="0"/>
    <b v="0"/>
    <s v="photography/photography books"/>
    <n v="-103755"/>
    <n v="-115.54008908685969"/>
    <x v="7"/>
    <s v="photography books"/>
    <x v="777"/>
    <d v="2011-05-09T05:00:00"/>
  </r>
  <r>
    <n v="867"/>
    <s v="Kane, Pruitt and Rivera"/>
    <s v="Cross-platform next generation service-desk"/>
    <x v="73"/>
    <n v="7797"/>
    <x v="1"/>
    <n v="300"/>
    <s v="US"/>
    <s v="USD"/>
    <n v="1539061200"/>
    <n v="1539579600"/>
    <b v="0"/>
    <b v="0"/>
    <s v="food/food trucks"/>
    <n v="2997"/>
    <n v="9.99"/>
    <x v="0"/>
    <s v="food trucks"/>
    <x v="778"/>
    <d v="2018-10-15T05:00:00"/>
  </r>
  <r>
    <n v="868"/>
    <s v="Wood, Buckley and Meza"/>
    <s v="Front-line web-enabled installation"/>
    <x v="260"/>
    <n v="12939"/>
    <x v="1"/>
    <n v="126"/>
    <s v="US"/>
    <s v="USD"/>
    <n v="1381554000"/>
    <n v="1382504400"/>
    <b v="0"/>
    <b v="0"/>
    <s v="theater/plays"/>
    <n v="5939"/>
    <n v="47.134920634920633"/>
    <x v="3"/>
    <s v="plays"/>
    <x v="779"/>
    <d v="2013-10-23T05:00:00"/>
  </r>
  <r>
    <n v="869"/>
    <s v="Brown-Williams"/>
    <s v="Multi-channeled responsive product"/>
    <x v="413"/>
    <n v="38376"/>
    <x v="0"/>
    <n v="526"/>
    <s v="US"/>
    <s v="USD"/>
    <n v="1277096400"/>
    <n v="1278306000"/>
    <b v="0"/>
    <b v="0"/>
    <s v="film &amp; video/drama"/>
    <n v="-123524"/>
    <n v="-234.83650190114068"/>
    <x v="4"/>
    <s v="drama"/>
    <x v="780"/>
    <d v="2010-07-05T05:00:00"/>
  </r>
  <r>
    <n v="870"/>
    <s v="Hansen-Austin"/>
    <s v="Adaptive demand-driven encryption"/>
    <x v="106"/>
    <n v="6920"/>
    <x v="0"/>
    <n v="121"/>
    <s v="US"/>
    <s v="USD"/>
    <n v="1440392400"/>
    <n v="1442552400"/>
    <b v="0"/>
    <b v="0"/>
    <s v="theater/plays"/>
    <n v="-780"/>
    <n v="-6.446280991735537"/>
    <x v="3"/>
    <s v="plays"/>
    <x v="335"/>
    <d v="2015-09-18T05:00:00"/>
  </r>
  <r>
    <n v="871"/>
    <s v="Santana-George"/>
    <s v="Re-engineered client-driven knowledge user"/>
    <x v="414"/>
    <n v="194912"/>
    <x v="1"/>
    <n v="2320"/>
    <s v="US"/>
    <s v="USD"/>
    <n v="1509512400"/>
    <n v="1511071200"/>
    <b v="0"/>
    <b v="1"/>
    <s v="theater/plays"/>
    <n v="123412"/>
    <n v="53.194827586206898"/>
    <x v="3"/>
    <s v="plays"/>
    <x v="535"/>
    <d v="2017-11-19T06:00:00"/>
  </r>
  <r>
    <n v="872"/>
    <s v="Davis LLC"/>
    <s v="Compatible logistical paradigm"/>
    <x v="53"/>
    <n v="7992"/>
    <x v="1"/>
    <n v="81"/>
    <s v="AU"/>
    <s v="AUD"/>
    <n v="1535950800"/>
    <n v="1536382800"/>
    <b v="0"/>
    <b v="0"/>
    <s v="film &amp; video/science fiction"/>
    <n v="3292"/>
    <n v="40.641975308641975"/>
    <x v="4"/>
    <s v="science fiction"/>
    <x v="270"/>
    <d v="2018-09-08T05:00:00"/>
  </r>
  <r>
    <n v="873"/>
    <s v="Vazquez, Ochoa and Clark"/>
    <s v="Intuitive value-added installation"/>
    <x v="369"/>
    <n v="79268"/>
    <x v="1"/>
    <n v="1887"/>
    <s v="US"/>
    <s v="USD"/>
    <n v="1389160800"/>
    <n v="1389592800"/>
    <b v="0"/>
    <b v="0"/>
    <s v="photography/photography books"/>
    <n v="37168"/>
    <n v="19.696873343932168"/>
    <x v="7"/>
    <s v="photography books"/>
    <x v="781"/>
    <d v="2014-01-13T06:00:00"/>
  </r>
  <r>
    <n v="874"/>
    <s v="Chung-Nguyen"/>
    <s v="Managed discrete parallelism"/>
    <x v="415"/>
    <n v="139468"/>
    <x v="1"/>
    <n v="4358"/>
    <s v="US"/>
    <s v="USD"/>
    <n v="1271998800"/>
    <n v="1275282000"/>
    <b v="0"/>
    <b v="1"/>
    <s v="photography/photography books"/>
    <n v="99268"/>
    <n v="22.778338687471319"/>
    <x v="7"/>
    <s v="photography books"/>
    <x v="782"/>
    <d v="2010-05-31T05:00:00"/>
  </r>
  <r>
    <n v="875"/>
    <s v="Mueller-Harmon"/>
    <s v="Implemented tangible approach"/>
    <x v="58"/>
    <n v="5465"/>
    <x v="0"/>
    <n v="67"/>
    <s v="US"/>
    <s v="USD"/>
    <n v="1294898400"/>
    <n v="1294984800"/>
    <b v="0"/>
    <b v="0"/>
    <s v="music/rock"/>
    <n v="-2435"/>
    <n v="-36.343283582089555"/>
    <x v="1"/>
    <s v="rock"/>
    <x v="783"/>
    <d v="2011-01-14T06:00:00"/>
  </r>
  <r>
    <n v="876"/>
    <s v="Dixon, Perez and Banks"/>
    <s v="Re-engineered encompassing definition"/>
    <x v="111"/>
    <n v="2111"/>
    <x v="0"/>
    <n v="57"/>
    <s v="CA"/>
    <s v="CAD"/>
    <n v="1559970000"/>
    <n v="1562043600"/>
    <b v="0"/>
    <b v="0"/>
    <s v="photography/photography books"/>
    <n v="-6189"/>
    <n v="-108.57894736842105"/>
    <x v="7"/>
    <s v="photography books"/>
    <x v="784"/>
    <d v="2019-07-02T05:00:00"/>
  </r>
  <r>
    <n v="877"/>
    <s v="Estrada Group"/>
    <s v="Multi-lateral uniform collaboration"/>
    <x v="416"/>
    <n v="126628"/>
    <x v="0"/>
    <n v="1229"/>
    <s v="US"/>
    <s v="USD"/>
    <n v="1469509200"/>
    <n v="1469595600"/>
    <b v="0"/>
    <b v="0"/>
    <s v="food/food trucks"/>
    <n v="-36972"/>
    <n v="-30.08299430431245"/>
    <x v="0"/>
    <s v="food trucks"/>
    <x v="785"/>
    <d v="2016-07-27T05:00:00"/>
  </r>
  <r>
    <n v="878"/>
    <s v="Lutz Group"/>
    <s v="Enterprise-wide foreground paradigm"/>
    <x v="50"/>
    <n v="1012"/>
    <x v="0"/>
    <n v="12"/>
    <s v="IT"/>
    <s v="EUR"/>
    <n v="1579068000"/>
    <n v="1581141600"/>
    <b v="0"/>
    <b v="0"/>
    <s v="music/metal"/>
    <n v="-1688"/>
    <n v="-140.66666666666666"/>
    <x v="1"/>
    <s v="metal"/>
    <x v="786"/>
    <d v="2020-02-08T06:00:00"/>
  </r>
  <r>
    <n v="879"/>
    <s v="Ortiz Inc"/>
    <s v="Stand-alone incremental parallelism"/>
    <x v="67"/>
    <n v="5438"/>
    <x v="1"/>
    <n v="53"/>
    <s v="US"/>
    <s v="USD"/>
    <n v="1487743200"/>
    <n v="1488520800"/>
    <b v="0"/>
    <b v="0"/>
    <s v="publishing/nonfiction"/>
    <n v="4438"/>
    <n v="83.735849056603769"/>
    <x v="5"/>
    <s v="nonfiction"/>
    <x v="787"/>
    <d v="2017-03-03T06:00:00"/>
  </r>
  <r>
    <n v="880"/>
    <s v="Craig, Ellis and Miller"/>
    <s v="Persevering 5thgeneration throughput"/>
    <x v="396"/>
    <n v="193101"/>
    <x v="1"/>
    <n v="2414"/>
    <s v="US"/>
    <s v="USD"/>
    <n v="1563685200"/>
    <n v="1563858000"/>
    <b v="0"/>
    <b v="0"/>
    <s v="music/electric music"/>
    <n v="108601"/>
    <n v="44.987986743993375"/>
    <x v="1"/>
    <s v="electric music"/>
    <x v="788"/>
    <d v="2019-07-23T05:00:00"/>
  </r>
  <r>
    <n v="881"/>
    <s v="Charles Inc"/>
    <s v="Implemented object-oriented synergy"/>
    <x v="417"/>
    <n v="31665"/>
    <x v="0"/>
    <n v="452"/>
    <s v="US"/>
    <s v="USD"/>
    <n v="1436418000"/>
    <n v="1438923600"/>
    <b v="0"/>
    <b v="1"/>
    <s v="theater/plays"/>
    <n v="-49635"/>
    <n v="-109.81194690265487"/>
    <x v="3"/>
    <s v="plays"/>
    <x v="330"/>
    <d v="2015-08-07T05:00:00"/>
  </r>
  <r>
    <n v="882"/>
    <s v="White-Rosario"/>
    <s v="Balanced demand-driven definition"/>
    <x v="126"/>
    <n v="2960"/>
    <x v="1"/>
    <n v="80"/>
    <s v="US"/>
    <s v="USD"/>
    <n v="1421820000"/>
    <n v="1422165600"/>
    <b v="0"/>
    <b v="0"/>
    <s v="theater/plays"/>
    <n v="2160"/>
    <n v="27"/>
    <x v="3"/>
    <s v="plays"/>
    <x v="789"/>
    <d v="2015-01-25T06:00:00"/>
  </r>
  <r>
    <n v="883"/>
    <s v="Simmons-Villarreal"/>
    <s v="Customer-focused mobile Graphic Interface"/>
    <x v="74"/>
    <n v="8089"/>
    <x v="1"/>
    <n v="193"/>
    <s v="US"/>
    <s v="USD"/>
    <n v="1274763600"/>
    <n v="1277874000"/>
    <b v="0"/>
    <b v="0"/>
    <s v="film &amp; video/shorts"/>
    <n v="4689"/>
    <n v="24.295336787564768"/>
    <x v="4"/>
    <s v="shorts"/>
    <x v="790"/>
    <d v="2010-06-30T05:00:00"/>
  </r>
  <r>
    <n v="884"/>
    <s v="Strickland Group"/>
    <s v="Horizontal secondary interface"/>
    <x v="418"/>
    <n v="109374"/>
    <x v="0"/>
    <n v="1886"/>
    <s v="US"/>
    <s v="USD"/>
    <n v="1399179600"/>
    <n v="1399352400"/>
    <b v="0"/>
    <b v="1"/>
    <s v="theater/plays"/>
    <n v="-61426"/>
    <n v="-32.569459172852596"/>
    <x v="3"/>
    <s v="plays"/>
    <x v="791"/>
    <d v="2014-05-06T05:00:00"/>
  </r>
  <r>
    <n v="885"/>
    <s v="Lynch Ltd"/>
    <s v="Virtual analyzing collaboration"/>
    <x v="37"/>
    <n v="2129"/>
    <x v="1"/>
    <n v="52"/>
    <s v="US"/>
    <s v="USD"/>
    <n v="1275800400"/>
    <n v="1279083600"/>
    <b v="0"/>
    <b v="0"/>
    <s v="theater/plays"/>
    <n v="329"/>
    <n v="6.3269230769230766"/>
    <x v="3"/>
    <s v="plays"/>
    <x v="792"/>
    <d v="2010-07-14T05:00:00"/>
  </r>
  <r>
    <n v="886"/>
    <s v="Sanders LLC"/>
    <s v="Multi-tiered explicit focus group"/>
    <x v="419"/>
    <n v="127745"/>
    <x v="0"/>
    <n v="1825"/>
    <s v="US"/>
    <s v="USD"/>
    <n v="1282798800"/>
    <n v="1284354000"/>
    <b v="0"/>
    <b v="0"/>
    <s v="music/indie rock"/>
    <n v="-22855"/>
    <n v="-12.523287671232877"/>
    <x v="1"/>
    <s v="indie rock"/>
    <x v="793"/>
    <d v="2010-09-13T05:00:00"/>
  </r>
  <r>
    <n v="887"/>
    <s v="Cooper LLC"/>
    <s v="Multi-layered systematic knowledgebase"/>
    <x v="75"/>
    <n v="2289"/>
    <x v="0"/>
    <n v="31"/>
    <s v="US"/>
    <s v="USD"/>
    <n v="1437109200"/>
    <n v="1441170000"/>
    <b v="0"/>
    <b v="1"/>
    <s v="theater/plays"/>
    <n v="-5511"/>
    <n v="-177.7741935483871"/>
    <x v="3"/>
    <s v="plays"/>
    <x v="794"/>
    <d v="2015-09-02T05:00:00"/>
  </r>
  <r>
    <n v="888"/>
    <s v="Palmer Ltd"/>
    <s v="Reverse-engineered uniform knowledge user"/>
    <x v="306"/>
    <n v="12174"/>
    <x v="1"/>
    <n v="290"/>
    <s v="US"/>
    <s v="USD"/>
    <n v="1491886800"/>
    <n v="1493528400"/>
    <b v="0"/>
    <b v="0"/>
    <s v="theater/plays"/>
    <n v="6374"/>
    <n v="21.979310344827585"/>
    <x v="3"/>
    <s v="plays"/>
    <x v="795"/>
    <d v="2017-04-30T05:00:00"/>
  </r>
  <r>
    <n v="889"/>
    <s v="Santos Group"/>
    <s v="Secured dynamic capacity"/>
    <x v="36"/>
    <n v="9508"/>
    <x v="1"/>
    <n v="122"/>
    <s v="US"/>
    <s v="USD"/>
    <n v="1394600400"/>
    <n v="1395205200"/>
    <b v="0"/>
    <b v="1"/>
    <s v="music/electric music"/>
    <n v="3908"/>
    <n v="32.032786885245905"/>
    <x v="1"/>
    <s v="electric music"/>
    <x v="796"/>
    <d v="2014-03-19T05:00:00"/>
  </r>
  <r>
    <n v="890"/>
    <s v="Christian, Kim and Jimenez"/>
    <s v="Devolved foreground throughput"/>
    <x v="420"/>
    <n v="155849"/>
    <x v="1"/>
    <n v="1470"/>
    <s v="US"/>
    <s v="USD"/>
    <n v="1561352400"/>
    <n v="1561438800"/>
    <b v="0"/>
    <b v="0"/>
    <s v="music/indie rock"/>
    <n v="21449"/>
    <n v="14.591156462585033"/>
    <x v="1"/>
    <s v="indie rock"/>
    <x v="797"/>
    <d v="2019-06-25T05:00:00"/>
  </r>
  <r>
    <n v="891"/>
    <s v="Williams, Price and Hurley"/>
    <s v="Synchronized demand-driven infrastructure"/>
    <x v="162"/>
    <n v="7758"/>
    <x v="1"/>
    <n v="165"/>
    <s v="CA"/>
    <s v="CAD"/>
    <n v="1322892000"/>
    <n v="1326693600"/>
    <b v="0"/>
    <b v="0"/>
    <s v="film &amp; video/documentary"/>
    <n v="4758"/>
    <n v="28.836363636363636"/>
    <x v="4"/>
    <s v="documentary"/>
    <x v="798"/>
    <d v="2012-01-16T06:00:00"/>
  </r>
  <r>
    <n v="892"/>
    <s v="Anderson, Parks and Estrada"/>
    <s v="Realigned discrete structure"/>
    <x v="46"/>
    <n v="13835"/>
    <x v="1"/>
    <n v="182"/>
    <s v="US"/>
    <s v="USD"/>
    <n v="1274418000"/>
    <n v="1277960400"/>
    <b v="0"/>
    <b v="0"/>
    <s v="publishing/translations"/>
    <n v="7835"/>
    <n v="43.049450549450547"/>
    <x v="5"/>
    <s v="translations"/>
    <x v="799"/>
    <d v="2010-07-01T05:00:00"/>
  </r>
  <r>
    <n v="893"/>
    <s v="Collins-Martinez"/>
    <s v="Progressive grid-enabled website"/>
    <x v="141"/>
    <n v="10770"/>
    <x v="1"/>
    <n v="199"/>
    <s v="IT"/>
    <s v="EUR"/>
    <n v="1434344400"/>
    <n v="1434690000"/>
    <b v="0"/>
    <b v="1"/>
    <s v="film &amp; video/documentary"/>
    <n v="2370"/>
    <n v="11.909547738693467"/>
    <x v="4"/>
    <s v="documentary"/>
    <x v="800"/>
    <d v="2015-06-19T05:00:00"/>
  </r>
  <r>
    <n v="894"/>
    <s v="Barrett Inc"/>
    <s v="Organic cohesive neural-net"/>
    <x v="12"/>
    <n v="3208"/>
    <x v="1"/>
    <n v="56"/>
    <s v="GB"/>
    <s v="GBP"/>
    <n v="1373518800"/>
    <n v="1376110800"/>
    <b v="0"/>
    <b v="1"/>
    <s v="film &amp; video/television"/>
    <n v="1508"/>
    <n v="26.928571428571427"/>
    <x v="4"/>
    <s v="television"/>
    <x v="801"/>
    <d v="2013-08-10T05:00:00"/>
  </r>
  <r>
    <n v="895"/>
    <s v="Adams-Rollins"/>
    <s v="Integrated demand-driven info-mediaries"/>
    <x v="421"/>
    <n v="11108"/>
    <x v="0"/>
    <n v="107"/>
    <s v="US"/>
    <s v="USD"/>
    <n v="1517637600"/>
    <n v="1518415200"/>
    <b v="0"/>
    <b v="0"/>
    <s v="theater/plays"/>
    <n v="-148692"/>
    <n v="-1389.6448598130842"/>
    <x v="3"/>
    <s v="plays"/>
    <x v="802"/>
    <d v="2018-02-12T06:00:00"/>
  </r>
  <r>
    <n v="896"/>
    <s v="Wright-Bryant"/>
    <s v="Reverse-engineered client-server extranet"/>
    <x v="174"/>
    <n v="153338"/>
    <x v="1"/>
    <n v="1460"/>
    <s v="AU"/>
    <s v="AUD"/>
    <n v="1310619600"/>
    <n v="1310878800"/>
    <b v="0"/>
    <b v="1"/>
    <s v="food/food trucks"/>
    <n v="133538"/>
    <n v="91.464383561643842"/>
    <x v="0"/>
    <s v="food trucks"/>
    <x v="803"/>
    <d v="2011-07-17T05:00:00"/>
  </r>
  <r>
    <n v="897"/>
    <s v="Berry-Cannon"/>
    <s v="Organized discrete encoding"/>
    <x v="35"/>
    <n v="2437"/>
    <x v="0"/>
    <n v="27"/>
    <s v="US"/>
    <s v="USD"/>
    <n v="1556427600"/>
    <n v="1556600400"/>
    <b v="0"/>
    <b v="0"/>
    <s v="theater/plays"/>
    <n v="-6363"/>
    <n v="-235.66666666666666"/>
    <x v="3"/>
    <s v="plays"/>
    <x v="212"/>
    <d v="2019-04-30T05:00:00"/>
  </r>
  <r>
    <n v="898"/>
    <s v="Davis-Gonzalez"/>
    <s v="Balanced regional flexibility"/>
    <x v="422"/>
    <n v="93991"/>
    <x v="0"/>
    <n v="1221"/>
    <s v="US"/>
    <s v="USD"/>
    <n v="1576476000"/>
    <n v="1576994400"/>
    <b v="0"/>
    <b v="0"/>
    <s v="film &amp; video/documentary"/>
    <n v="-85109"/>
    <n v="-69.704340704340709"/>
    <x v="4"/>
    <s v="documentary"/>
    <x v="804"/>
    <d v="2019-12-22T06:00:00"/>
  </r>
  <r>
    <n v="899"/>
    <s v="Best-Young"/>
    <s v="Implemented multimedia time-frame"/>
    <x v="33"/>
    <n v="12620"/>
    <x v="1"/>
    <n v="123"/>
    <s v="CH"/>
    <s v="CHF"/>
    <n v="1381122000"/>
    <n v="1382677200"/>
    <b v="0"/>
    <b v="0"/>
    <s v="music/jazz"/>
    <n v="9520"/>
    <n v="77.39837398373983"/>
    <x v="1"/>
    <s v="jazz"/>
    <x v="805"/>
    <d v="2013-10-25T05:00:00"/>
  </r>
  <r>
    <n v="900"/>
    <s v="Powers, Smith and Deleon"/>
    <s v="Enhanced uniform service-desk"/>
    <x v="0"/>
    <n v="2"/>
    <x v="0"/>
    <n v="1"/>
    <s v="US"/>
    <s v="USD"/>
    <n v="1411102800"/>
    <n v="1411189200"/>
    <b v="0"/>
    <b v="1"/>
    <s v="technology/web"/>
    <n v="-98"/>
    <n v="-98"/>
    <x v="2"/>
    <s v="web"/>
    <x v="806"/>
    <d v="2014-09-20T05:00:00"/>
  </r>
  <r>
    <n v="901"/>
    <s v="Hogan Group"/>
    <s v="Versatile bottom-line definition"/>
    <x v="36"/>
    <n v="8746"/>
    <x v="1"/>
    <n v="159"/>
    <s v="US"/>
    <s v="USD"/>
    <n v="1531803600"/>
    <n v="1534654800"/>
    <b v="0"/>
    <b v="1"/>
    <s v="music/rock"/>
    <n v="3146"/>
    <n v="19.786163522012579"/>
    <x v="1"/>
    <s v="rock"/>
    <x v="807"/>
    <d v="2018-08-19T05:00:00"/>
  </r>
  <r>
    <n v="902"/>
    <s v="Wang, Silva and Byrd"/>
    <s v="Integrated bifurcated software"/>
    <x v="1"/>
    <n v="3534"/>
    <x v="1"/>
    <n v="110"/>
    <s v="US"/>
    <s v="USD"/>
    <n v="1454133600"/>
    <n v="1457762400"/>
    <b v="0"/>
    <b v="0"/>
    <s v="technology/web"/>
    <n v="2134"/>
    <n v="19.399999999999999"/>
    <x v="2"/>
    <s v="web"/>
    <x v="722"/>
    <d v="2016-03-12T06:00:00"/>
  </r>
  <r>
    <n v="903"/>
    <s v="Parker-Morris"/>
    <s v="Assimilated next generation instruction set"/>
    <x v="423"/>
    <n v="709"/>
    <x v="2"/>
    <n v="14"/>
    <s v="US"/>
    <s v="USD"/>
    <n v="1336194000"/>
    <n v="1337490000"/>
    <b v="0"/>
    <b v="1"/>
    <s v="publishing/nonfiction"/>
    <n v="-40291"/>
    <n v="-2877.9285714285716"/>
    <x v="5"/>
    <s v="nonfiction"/>
    <x v="477"/>
    <d v="2012-05-20T05:00:00"/>
  </r>
  <r>
    <n v="904"/>
    <s v="Rodriguez, Johnson and Jackson"/>
    <s v="Digitized foreground array"/>
    <x v="191"/>
    <n v="795"/>
    <x v="0"/>
    <n v="16"/>
    <s v="US"/>
    <s v="USD"/>
    <n v="1349326800"/>
    <n v="1349672400"/>
    <b v="0"/>
    <b v="0"/>
    <s v="publishing/radio &amp; podcasts"/>
    <n v="-5705"/>
    <n v="-356.5625"/>
    <x v="5"/>
    <s v="radio &amp; podcasts"/>
    <x v="259"/>
    <d v="2012-10-08T05:00:00"/>
  </r>
  <r>
    <n v="905"/>
    <s v="Haynes PLC"/>
    <s v="Re-engineered clear-thinking project"/>
    <x v="58"/>
    <n v="12955"/>
    <x v="1"/>
    <n v="236"/>
    <s v="US"/>
    <s v="USD"/>
    <n v="1379566800"/>
    <n v="1379826000"/>
    <b v="0"/>
    <b v="0"/>
    <s v="theater/plays"/>
    <n v="5055"/>
    <n v="21.41949152542373"/>
    <x v="3"/>
    <s v="plays"/>
    <x v="9"/>
    <d v="2013-09-22T05:00:00"/>
  </r>
  <r>
    <n v="906"/>
    <s v="Hayes Group"/>
    <s v="Implemented even-keeled standardization"/>
    <x v="20"/>
    <n v="8964"/>
    <x v="1"/>
    <n v="191"/>
    <s v="US"/>
    <s v="USD"/>
    <n v="1494651600"/>
    <n v="1497762000"/>
    <b v="1"/>
    <b v="1"/>
    <s v="film &amp; video/documentary"/>
    <n v="3464"/>
    <n v="18.136125654450261"/>
    <x v="4"/>
    <s v="documentary"/>
    <x v="808"/>
    <d v="2017-06-18T05:00:00"/>
  </r>
  <r>
    <n v="907"/>
    <s v="White, Pena and Calhoun"/>
    <s v="Quality-focused asymmetric adapter"/>
    <x v="14"/>
    <n v="1843"/>
    <x v="0"/>
    <n v="41"/>
    <s v="US"/>
    <s v="USD"/>
    <n v="1303880400"/>
    <n v="1304485200"/>
    <b v="0"/>
    <b v="0"/>
    <s v="theater/plays"/>
    <n v="-7257"/>
    <n v="-177"/>
    <x v="3"/>
    <s v="plays"/>
    <x v="809"/>
    <d v="2011-05-04T05:00:00"/>
  </r>
  <r>
    <n v="908"/>
    <s v="Bryant-Pope"/>
    <s v="Networked intangible help-desk"/>
    <x v="424"/>
    <n v="121950"/>
    <x v="1"/>
    <n v="3934"/>
    <s v="US"/>
    <s v="USD"/>
    <n v="1335934800"/>
    <n v="1336885200"/>
    <b v="0"/>
    <b v="0"/>
    <s v="games/video games"/>
    <n v="83750"/>
    <n v="21.288764616166752"/>
    <x v="6"/>
    <s v="video games"/>
    <x v="444"/>
    <d v="2012-05-13T05:00:00"/>
  </r>
  <r>
    <n v="909"/>
    <s v="Gates, Li and Thompson"/>
    <s v="Synchronized attitude-oriented frame"/>
    <x v="37"/>
    <n v="8621"/>
    <x v="1"/>
    <n v="80"/>
    <s v="CA"/>
    <s v="CAD"/>
    <n v="1528088400"/>
    <n v="1530421200"/>
    <b v="0"/>
    <b v="1"/>
    <s v="theater/plays"/>
    <n v="6821"/>
    <n v="85.262500000000003"/>
    <x v="3"/>
    <s v="plays"/>
    <x v="384"/>
    <d v="2018-07-01T05:00:00"/>
  </r>
  <r>
    <n v="910"/>
    <s v="King-Morris"/>
    <s v="Proactive incremental architecture"/>
    <x v="425"/>
    <n v="30215"/>
    <x v="3"/>
    <n v="296"/>
    <s v="US"/>
    <s v="USD"/>
    <n v="1421906400"/>
    <n v="1421992800"/>
    <b v="0"/>
    <b v="0"/>
    <s v="theater/plays"/>
    <n v="-124285"/>
    <n v="-419.88175675675677"/>
    <x v="3"/>
    <s v="plays"/>
    <x v="810"/>
    <d v="2015-01-23T06:00:00"/>
  </r>
  <r>
    <n v="911"/>
    <s v="Carter, Cole and Curtis"/>
    <s v="Cloned responsive standardization"/>
    <x v="306"/>
    <n v="11539"/>
    <x v="1"/>
    <n v="462"/>
    <s v="US"/>
    <s v="USD"/>
    <n v="1568005200"/>
    <n v="1568178000"/>
    <b v="1"/>
    <b v="0"/>
    <s v="technology/web"/>
    <n v="5739"/>
    <n v="12.422077922077921"/>
    <x v="2"/>
    <s v="web"/>
    <x v="811"/>
    <d v="2019-09-11T05:00:00"/>
  </r>
  <r>
    <n v="912"/>
    <s v="Sanchez-Parsons"/>
    <s v="Reduced bifurcated pricing structure"/>
    <x v="37"/>
    <n v="14310"/>
    <x v="1"/>
    <n v="179"/>
    <s v="US"/>
    <s v="USD"/>
    <n v="1346821200"/>
    <n v="1347944400"/>
    <b v="1"/>
    <b v="0"/>
    <s v="film &amp; video/drama"/>
    <n v="12510"/>
    <n v="69.888268156424587"/>
    <x v="4"/>
    <s v="drama"/>
    <x v="812"/>
    <d v="2012-09-18T05:00:00"/>
  </r>
  <r>
    <n v="913"/>
    <s v="Rivera-Pearson"/>
    <s v="Re-engineered asymmetric challenge"/>
    <x v="426"/>
    <n v="35536"/>
    <x v="0"/>
    <n v="523"/>
    <s v="AU"/>
    <s v="AUD"/>
    <n v="1557637200"/>
    <n v="1558760400"/>
    <b v="0"/>
    <b v="0"/>
    <s v="film &amp; video/drama"/>
    <n v="-34664"/>
    <n v="-66.279158699808789"/>
    <x v="4"/>
    <s v="drama"/>
    <x v="813"/>
    <d v="2019-05-25T05:00:00"/>
  </r>
  <r>
    <n v="914"/>
    <s v="Ramirez, Padilla and Barrera"/>
    <s v="Diverse client-driven conglomeration"/>
    <x v="330"/>
    <n v="3676"/>
    <x v="0"/>
    <n v="141"/>
    <s v="GB"/>
    <s v="GBP"/>
    <n v="1375592400"/>
    <n v="1376629200"/>
    <b v="0"/>
    <b v="0"/>
    <s v="theater/plays"/>
    <n v="-2724"/>
    <n v="-19.319148936170212"/>
    <x v="3"/>
    <s v="plays"/>
    <x v="814"/>
    <d v="2013-08-16T05:00:00"/>
  </r>
  <r>
    <n v="915"/>
    <s v="Riggs Group"/>
    <s v="Configurable upward-trending solution"/>
    <x v="427"/>
    <n v="195936"/>
    <x v="1"/>
    <n v="1866"/>
    <s v="GB"/>
    <s v="GBP"/>
    <n v="1503982800"/>
    <n v="1504760400"/>
    <b v="0"/>
    <b v="0"/>
    <s v="film &amp; video/television"/>
    <n v="70036"/>
    <n v="37.532690246516616"/>
    <x v="4"/>
    <s v="television"/>
    <x v="80"/>
    <d v="2017-09-07T05:00:00"/>
  </r>
  <r>
    <n v="916"/>
    <s v="Clements Ltd"/>
    <s v="Persistent bandwidth-monitored framework"/>
    <x v="41"/>
    <n v="1343"/>
    <x v="0"/>
    <n v="52"/>
    <s v="US"/>
    <s v="USD"/>
    <n v="1418882400"/>
    <n v="1419660000"/>
    <b v="0"/>
    <b v="0"/>
    <s v="photography/photography books"/>
    <n v="-2357"/>
    <n v="-45.32692307692308"/>
    <x v="7"/>
    <s v="photography books"/>
    <x v="815"/>
    <d v="2014-12-27T06:00:00"/>
  </r>
  <r>
    <n v="917"/>
    <s v="Cooper Inc"/>
    <s v="Polarized discrete product"/>
    <x v="136"/>
    <n v="2097"/>
    <x v="2"/>
    <n v="27"/>
    <s v="GB"/>
    <s v="GBP"/>
    <n v="1309237200"/>
    <n v="1311310800"/>
    <b v="0"/>
    <b v="1"/>
    <s v="film &amp; video/shorts"/>
    <n v="-1503"/>
    <n v="-55.666666666666664"/>
    <x v="4"/>
    <s v="shorts"/>
    <x v="816"/>
    <d v="2011-07-22T05:00:00"/>
  </r>
  <r>
    <n v="918"/>
    <s v="Jones-Gonzalez"/>
    <s v="Seamless dynamic website"/>
    <x v="167"/>
    <n v="9021"/>
    <x v="1"/>
    <n v="156"/>
    <s v="CH"/>
    <s v="CHF"/>
    <n v="1343365200"/>
    <n v="1344315600"/>
    <b v="0"/>
    <b v="0"/>
    <s v="publishing/radio &amp; podcasts"/>
    <n v="5221"/>
    <n v="33.467948717948715"/>
    <x v="5"/>
    <s v="radio &amp; podcasts"/>
    <x v="474"/>
    <d v="2012-08-07T05:00:00"/>
  </r>
  <r>
    <n v="919"/>
    <s v="Fox Ltd"/>
    <s v="Extended multimedia firmware"/>
    <x v="428"/>
    <n v="20915"/>
    <x v="0"/>
    <n v="225"/>
    <s v="AU"/>
    <s v="AUD"/>
    <n v="1507957200"/>
    <n v="1510725600"/>
    <b v="0"/>
    <b v="1"/>
    <s v="theater/plays"/>
    <n v="-14685"/>
    <n v="-65.266666666666666"/>
    <x v="3"/>
    <s v="plays"/>
    <x v="817"/>
    <d v="2017-11-15T06:00:00"/>
  </r>
  <r>
    <n v="920"/>
    <s v="Green, Murphy and Webb"/>
    <s v="Versatile directional project"/>
    <x v="98"/>
    <n v="9676"/>
    <x v="1"/>
    <n v="255"/>
    <s v="US"/>
    <s v="USD"/>
    <n v="1549519200"/>
    <n v="1551247200"/>
    <b v="1"/>
    <b v="0"/>
    <s v="film &amp; video/animation"/>
    <n v="4376"/>
    <n v="17.16078431372549"/>
    <x v="4"/>
    <s v="animation"/>
    <x v="818"/>
    <d v="2019-02-27T06:00:00"/>
  </r>
  <r>
    <n v="921"/>
    <s v="Stevenson PLC"/>
    <s v="Profound directional knowledge user"/>
    <x v="429"/>
    <n v="1210"/>
    <x v="0"/>
    <n v="38"/>
    <s v="US"/>
    <s v="USD"/>
    <n v="1329026400"/>
    <n v="1330236000"/>
    <b v="0"/>
    <b v="0"/>
    <s v="technology/web"/>
    <n v="-159190"/>
    <n v="-4189.2105263157891"/>
    <x v="2"/>
    <s v="web"/>
    <x v="819"/>
    <d v="2012-02-26T06:00:00"/>
  </r>
  <r>
    <n v="922"/>
    <s v="Soto-Anthony"/>
    <s v="Ameliorated logistical capability"/>
    <x v="430"/>
    <n v="90440"/>
    <x v="1"/>
    <n v="2261"/>
    <s v="US"/>
    <s v="USD"/>
    <n v="1544335200"/>
    <n v="1545112800"/>
    <b v="0"/>
    <b v="1"/>
    <s v="music/world music"/>
    <n v="39040"/>
    <n v="17.266696152145069"/>
    <x v="1"/>
    <s v="world music"/>
    <x v="609"/>
    <d v="2018-12-18T06:00:00"/>
  </r>
  <r>
    <n v="923"/>
    <s v="Wise and Sons"/>
    <s v="Sharable discrete definition"/>
    <x v="12"/>
    <n v="4044"/>
    <x v="1"/>
    <n v="40"/>
    <s v="US"/>
    <s v="USD"/>
    <n v="1279083600"/>
    <n v="1279170000"/>
    <b v="0"/>
    <b v="0"/>
    <s v="theater/plays"/>
    <n v="2344"/>
    <n v="58.6"/>
    <x v="3"/>
    <s v="plays"/>
    <x v="547"/>
    <d v="2010-07-15T05:00:00"/>
  </r>
  <r>
    <n v="924"/>
    <s v="Butler-Barr"/>
    <s v="User-friendly next generation core"/>
    <x v="431"/>
    <n v="192292"/>
    <x v="1"/>
    <n v="2289"/>
    <s v="IT"/>
    <s v="EUR"/>
    <n v="1572498000"/>
    <n v="1573452000"/>
    <b v="0"/>
    <b v="0"/>
    <s v="theater/plays"/>
    <n v="152892"/>
    <n v="66.794233289646129"/>
    <x v="3"/>
    <s v="plays"/>
    <x v="820"/>
    <d v="2019-11-11T06:00:00"/>
  </r>
  <r>
    <n v="925"/>
    <s v="Wilson, Jefferson and Anderson"/>
    <s v="Profit-focused empowering system engine"/>
    <x v="162"/>
    <n v="6722"/>
    <x v="1"/>
    <n v="65"/>
    <s v="US"/>
    <s v="USD"/>
    <n v="1506056400"/>
    <n v="1507093200"/>
    <b v="0"/>
    <b v="0"/>
    <s v="theater/plays"/>
    <n v="3722"/>
    <n v="57.261538461538464"/>
    <x v="3"/>
    <s v="plays"/>
    <x v="821"/>
    <d v="2017-10-04T05:00:00"/>
  </r>
  <r>
    <n v="926"/>
    <s v="Brown-Oliver"/>
    <s v="Synchronized cohesive encoding"/>
    <x v="251"/>
    <n v="1577"/>
    <x v="0"/>
    <n v="15"/>
    <s v="US"/>
    <s v="USD"/>
    <n v="1463029200"/>
    <n v="1463374800"/>
    <b v="0"/>
    <b v="0"/>
    <s v="food/food trucks"/>
    <n v="-7123"/>
    <n v="-474.86666666666667"/>
    <x v="0"/>
    <s v="food trucks"/>
    <x v="151"/>
    <d v="2016-05-16T05:00:00"/>
  </r>
  <r>
    <n v="927"/>
    <s v="Davis-Gardner"/>
    <s v="Synergistic dynamic utilization"/>
    <x v="44"/>
    <n v="3301"/>
    <x v="0"/>
    <n v="37"/>
    <s v="US"/>
    <s v="USD"/>
    <n v="1342069200"/>
    <n v="1344574800"/>
    <b v="0"/>
    <b v="0"/>
    <s v="theater/plays"/>
    <n v="-3899"/>
    <n v="-105.37837837837837"/>
    <x v="3"/>
    <s v="plays"/>
    <x v="822"/>
    <d v="2012-08-10T05:00:00"/>
  </r>
  <r>
    <n v="928"/>
    <s v="Dawson Group"/>
    <s v="Triple-buffered bi-directional model"/>
    <x v="225"/>
    <n v="196386"/>
    <x v="1"/>
    <n v="3777"/>
    <s v="IT"/>
    <s v="EUR"/>
    <n v="1388296800"/>
    <n v="1389074400"/>
    <b v="0"/>
    <b v="0"/>
    <s v="technology/web"/>
    <n v="28986"/>
    <n v="7.6743447180301825"/>
    <x v="2"/>
    <s v="web"/>
    <x v="823"/>
    <d v="2014-01-07T06:00:00"/>
  </r>
  <r>
    <n v="929"/>
    <s v="Turner-Terrell"/>
    <s v="Polarized tertiary function"/>
    <x v="20"/>
    <n v="11952"/>
    <x v="1"/>
    <n v="184"/>
    <s v="GB"/>
    <s v="GBP"/>
    <n v="1493787600"/>
    <n v="1494997200"/>
    <b v="0"/>
    <b v="0"/>
    <s v="theater/plays"/>
    <n v="6452"/>
    <n v="35.065217391304351"/>
    <x v="3"/>
    <s v="plays"/>
    <x v="824"/>
    <d v="2017-05-17T05:00:00"/>
  </r>
  <r>
    <n v="930"/>
    <s v="Hall, Buchanan and Benton"/>
    <s v="Configurable fault-tolerant structure"/>
    <x v="26"/>
    <n v="3930"/>
    <x v="1"/>
    <n v="85"/>
    <s v="US"/>
    <s v="USD"/>
    <n v="1424844000"/>
    <n v="1425448800"/>
    <b v="0"/>
    <b v="1"/>
    <s v="theater/plays"/>
    <n v="430"/>
    <n v="5.0588235294117645"/>
    <x v="3"/>
    <s v="plays"/>
    <x v="825"/>
    <d v="2015-03-04T06:00:00"/>
  </r>
  <r>
    <n v="931"/>
    <s v="Lowery, Hayden and Cruz"/>
    <s v="Digitized 24/7 budgetary management"/>
    <x v="58"/>
    <n v="5729"/>
    <x v="0"/>
    <n v="112"/>
    <s v="US"/>
    <s v="USD"/>
    <n v="1403931600"/>
    <n v="1404104400"/>
    <b v="0"/>
    <b v="1"/>
    <s v="theater/plays"/>
    <n v="-2171"/>
    <n v="-19.383928571428573"/>
    <x v="3"/>
    <s v="plays"/>
    <x v="826"/>
    <d v="2014-06-30T05:00:00"/>
  </r>
  <r>
    <n v="932"/>
    <s v="Mora, Miller and Harper"/>
    <s v="Stand-alone zero tolerance algorithm"/>
    <x v="173"/>
    <n v="4883"/>
    <x v="1"/>
    <n v="144"/>
    <s v="US"/>
    <s v="USD"/>
    <n v="1394514000"/>
    <n v="1394773200"/>
    <b v="0"/>
    <b v="0"/>
    <s v="music/rock"/>
    <n v="2583"/>
    <n v="17.9375"/>
    <x v="1"/>
    <s v="rock"/>
    <x v="827"/>
    <d v="2014-03-14T05:00:00"/>
  </r>
  <r>
    <n v="933"/>
    <s v="Espinoza Group"/>
    <s v="Implemented tangible support"/>
    <x v="432"/>
    <n v="175015"/>
    <x v="1"/>
    <n v="1902"/>
    <s v="US"/>
    <s v="USD"/>
    <n v="1365397200"/>
    <n v="1366520400"/>
    <b v="0"/>
    <b v="0"/>
    <s v="theater/plays"/>
    <n v="102015"/>
    <n v="53.635646687697161"/>
    <x v="3"/>
    <s v="plays"/>
    <x v="828"/>
    <d v="2013-04-21T05:00:00"/>
  </r>
  <r>
    <n v="934"/>
    <s v="Davis, Crawford and Lopez"/>
    <s v="Reactive radical framework"/>
    <x v="8"/>
    <n v="11280"/>
    <x v="1"/>
    <n v="105"/>
    <s v="US"/>
    <s v="USD"/>
    <n v="1456120800"/>
    <n v="1456639200"/>
    <b v="0"/>
    <b v="0"/>
    <s v="theater/plays"/>
    <n v="5080"/>
    <n v="48.38095238095238"/>
    <x v="3"/>
    <s v="plays"/>
    <x v="829"/>
    <d v="2016-02-28T06:00:00"/>
  </r>
  <r>
    <n v="935"/>
    <s v="Richards, Stevens and Fleming"/>
    <s v="Object-based full-range knowledge user"/>
    <x v="55"/>
    <n v="10012"/>
    <x v="1"/>
    <n v="132"/>
    <s v="US"/>
    <s v="USD"/>
    <n v="1437714000"/>
    <n v="1438318800"/>
    <b v="0"/>
    <b v="0"/>
    <s v="theater/plays"/>
    <n v="3912"/>
    <n v="29.636363636363637"/>
    <x v="3"/>
    <s v="plays"/>
    <x v="830"/>
    <d v="2015-07-31T05:00:00"/>
  </r>
  <r>
    <n v="936"/>
    <s v="Brown Ltd"/>
    <s v="Enhanced composite contingency"/>
    <x v="100"/>
    <n v="1690"/>
    <x v="0"/>
    <n v="21"/>
    <s v="US"/>
    <s v="USD"/>
    <n v="1563771600"/>
    <n v="1564030800"/>
    <b v="1"/>
    <b v="0"/>
    <s v="theater/plays"/>
    <n v="-101510"/>
    <n v="-4833.8095238095239"/>
    <x v="3"/>
    <s v="plays"/>
    <x v="831"/>
    <d v="2019-07-25T05:00:00"/>
  </r>
  <r>
    <n v="937"/>
    <s v="Tapia, Sandoval and Hurley"/>
    <s v="Cloned fresh-thinking model"/>
    <x v="409"/>
    <n v="84891"/>
    <x v="3"/>
    <n v="976"/>
    <s v="US"/>
    <s v="USD"/>
    <n v="1448517600"/>
    <n v="1449295200"/>
    <b v="0"/>
    <b v="0"/>
    <s v="film &amp; video/documentary"/>
    <n v="-86109"/>
    <n v="-88.226434426229503"/>
    <x v="4"/>
    <s v="documentary"/>
    <x v="832"/>
    <d v="2015-12-05T06:00:00"/>
  </r>
  <r>
    <n v="938"/>
    <s v="Allen Inc"/>
    <s v="Total dedicated benchmark"/>
    <x v="243"/>
    <n v="10093"/>
    <x v="1"/>
    <n v="96"/>
    <s v="US"/>
    <s v="USD"/>
    <n v="1528779600"/>
    <n v="1531890000"/>
    <b v="0"/>
    <b v="1"/>
    <s v="publishing/fiction"/>
    <n v="893"/>
    <n v="9.3020833333333339"/>
    <x v="5"/>
    <s v="fiction"/>
    <x v="833"/>
    <d v="2018-07-18T05:00:00"/>
  </r>
  <r>
    <n v="939"/>
    <s v="Williams, Johnson and Campbell"/>
    <s v="Streamlined human-resource Graphic Interface"/>
    <x v="75"/>
    <n v="3839"/>
    <x v="0"/>
    <n v="67"/>
    <s v="US"/>
    <s v="USD"/>
    <n v="1304744400"/>
    <n v="1306213200"/>
    <b v="0"/>
    <b v="1"/>
    <s v="games/video games"/>
    <n v="-3961"/>
    <n v="-59.119402985074629"/>
    <x v="6"/>
    <s v="video games"/>
    <x v="834"/>
    <d v="2011-05-24T05:00:00"/>
  </r>
  <r>
    <n v="940"/>
    <s v="Wiggins Ltd"/>
    <s v="Upgradable analyzing core"/>
    <x v="34"/>
    <n v="6161"/>
    <x v="2"/>
    <n v="66"/>
    <s v="CA"/>
    <s v="CAD"/>
    <n v="1354341600"/>
    <n v="1356242400"/>
    <b v="0"/>
    <b v="0"/>
    <s v="technology/web"/>
    <n v="-3739"/>
    <n v="-56.651515151515149"/>
    <x v="2"/>
    <s v="web"/>
    <x v="835"/>
    <d v="2012-12-23T06:00:00"/>
  </r>
  <r>
    <n v="941"/>
    <s v="Luna-Horne"/>
    <s v="Profound exuding pricing structure"/>
    <x v="433"/>
    <n v="5615"/>
    <x v="0"/>
    <n v="78"/>
    <s v="US"/>
    <s v="USD"/>
    <n v="1294552800"/>
    <n v="1297576800"/>
    <b v="1"/>
    <b v="0"/>
    <s v="theater/plays"/>
    <n v="-37385"/>
    <n v="-479.29487179487177"/>
    <x v="3"/>
    <s v="plays"/>
    <x v="836"/>
    <d v="2011-02-13T06:00:00"/>
  </r>
  <r>
    <n v="942"/>
    <s v="Allen Inc"/>
    <s v="Horizontal optimizing model"/>
    <x v="103"/>
    <n v="6205"/>
    <x v="0"/>
    <n v="67"/>
    <s v="AU"/>
    <s v="AUD"/>
    <n v="1295935200"/>
    <n v="1296194400"/>
    <b v="0"/>
    <b v="0"/>
    <s v="theater/plays"/>
    <n v="-3395"/>
    <n v="-50.671641791044777"/>
    <x v="3"/>
    <s v="plays"/>
    <x v="837"/>
    <d v="2011-01-28T06:00:00"/>
  </r>
  <r>
    <n v="943"/>
    <s v="Peterson, Gonzalez and Spencer"/>
    <s v="Synchronized fault-tolerant algorithm"/>
    <x v="168"/>
    <n v="11969"/>
    <x v="1"/>
    <n v="114"/>
    <s v="US"/>
    <s v="USD"/>
    <n v="1411534800"/>
    <n v="1414558800"/>
    <b v="0"/>
    <b v="0"/>
    <s v="food/food trucks"/>
    <n v="4469"/>
    <n v="39.201754385964911"/>
    <x v="0"/>
    <s v="food trucks"/>
    <x v="219"/>
    <d v="2014-10-29T05:00:00"/>
  </r>
  <r>
    <n v="944"/>
    <s v="Walter Inc"/>
    <s v="Streamlined 5thgeneration intranet"/>
    <x v="83"/>
    <n v="8142"/>
    <x v="0"/>
    <n v="263"/>
    <s v="AU"/>
    <s v="AUD"/>
    <n v="1486706400"/>
    <n v="1488348000"/>
    <b v="0"/>
    <b v="0"/>
    <s v="photography/photography books"/>
    <n v="-1858"/>
    <n v="-7.0646387832699622"/>
    <x v="7"/>
    <s v="photography books"/>
    <x v="365"/>
    <d v="2017-03-01T06:00:00"/>
  </r>
  <r>
    <n v="945"/>
    <s v="Sanders, Farley and Huffman"/>
    <s v="Cross-group clear-thinking task-force"/>
    <x v="434"/>
    <n v="55805"/>
    <x v="0"/>
    <n v="1691"/>
    <s v="US"/>
    <s v="USD"/>
    <n v="1333602000"/>
    <n v="1334898000"/>
    <b v="1"/>
    <b v="0"/>
    <s v="photography/photography books"/>
    <n v="-116195"/>
    <n v="-68.713778829095205"/>
    <x v="7"/>
    <s v="photography books"/>
    <x v="838"/>
    <d v="2012-04-20T05:00:00"/>
  </r>
  <r>
    <n v="946"/>
    <s v="Hall, Holmes and Walker"/>
    <s v="Public-key bandwidth-monitored intranet"/>
    <x v="184"/>
    <n v="15238"/>
    <x v="0"/>
    <n v="181"/>
    <s v="US"/>
    <s v="USD"/>
    <n v="1308200400"/>
    <n v="1308373200"/>
    <b v="0"/>
    <b v="0"/>
    <s v="theater/plays"/>
    <n v="-138462"/>
    <n v="-764.98342541436466"/>
    <x v="3"/>
    <s v="plays"/>
    <x v="839"/>
    <d v="2011-06-18T05:00:00"/>
  </r>
  <r>
    <n v="947"/>
    <s v="Smith-Powell"/>
    <s v="Upgradable clear-thinking hardware"/>
    <x v="136"/>
    <n v="961"/>
    <x v="0"/>
    <n v="13"/>
    <s v="US"/>
    <s v="USD"/>
    <n v="1411707600"/>
    <n v="1412312400"/>
    <b v="0"/>
    <b v="0"/>
    <s v="theater/plays"/>
    <n v="-2639"/>
    <n v="-203"/>
    <x v="3"/>
    <s v="plays"/>
    <x v="840"/>
    <d v="2014-10-03T05:00:00"/>
  </r>
  <r>
    <n v="948"/>
    <s v="Smith-Hill"/>
    <s v="Integrated holistic paradigm"/>
    <x v="151"/>
    <n v="5918"/>
    <x v="3"/>
    <n v="160"/>
    <s v="US"/>
    <s v="USD"/>
    <n v="1418364000"/>
    <n v="1419228000"/>
    <b v="1"/>
    <b v="1"/>
    <s v="film &amp; video/documentary"/>
    <n v="-3482"/>
    <n v="-21.762499999999999"/>
    <x v="4"/>
    <s v="documentary"/>
    <x v="841"/>
    <d v="2014-12-22T06:00:00"/>
  </r>
  <r>
    <n v="949"/>
    <s v="Wright LLC"/>
    <s v="Seamless clear-thinking conglomeration"/>
    <x v="291"/>
    <n v="9520"/>
    <x v="1"/>
    <n v="203"/>
    <s v="US"/>
    <s v="USD"/>
    <n v="1429333200"/>
    <n v="1430974800"/>
    <b v="0"/>
    <b v="0"/>
    <s v="technology/web"/>
    <n v="3620"/>
    <n v="17.832512315270936"/>
    <x v="2"/>
    <s v="web"/>
    <x v="842"/>
    <d v="2015-05-07T05:00:00"/>
  </r>
  <r>
    <n v="950"/>
    <s v="Williams, Orozco and Gomez"/>
    <s v="Persistent content-based methodology"/>
    <x v="0"/>
    <n v="5"/>
    <x v="0"/>
    <n v="1"/>
    <s v="US"/>
    <s v="USD"/>
    <n v="1555390800"/>
    <n v="1555822800"/>
    <b v="0"/>
    <b v="1"/>
    <s v="theater/plays"/>
    <n v="-95"/>
    <n v="-95"/>
    <x v="3"/>
    <s v="plays"/>
    <x v="843"/>
    <d v="2019-04-21T05:00:00"/>
  </r>
  <r>
    <n v="951"/>
    <s v="Peterson Ltd"/>
    <s v="Re-engineered 24hour matrix"/>
    <x v="435"/>
    <n v="159056"/>
    <x v="1"/>
    <n v="1559"/>
    <s v="US"/>
    <s v="USD"/>
    <n v="1482732000"/>
    <n v="1482818400"/>
    <b v="0"/>
    <b v="1"/>
    <s v="music/rock"/>
    <n v="144556"/>
    <n v="92.723540731237975"/>
    <x v="1"/>
    <s v="rock"/>
    <x v="844"/>
    <d v="2016-12-27T06:00:00"/>
  </r>
  <r>
    <n v="952"/>
    <s v="Cummings-Hayes"/>
    <s v="Virtual multi-tasking core"/>
    <x v="436"/>
    <n v="101987"/>
    <x v="3"/>
    <n v="2266"/>
    <s v="US"/>
    <s v="USD"/>
    <n v="1470718800"/>
    <n v="1471928400"/>
    <b v="0"/>
    <b v="0"/>
    <s v="film &amp; video/documentary"/>
    <n v="-43513"/>
    <n v="-19.202559576345983"/>
    <x v="4"/>
    <s v="documentary"/>
    <x v="845"/>
    <d v="2016-08-23T05:00:00"/>
  </r>
  <r>
    <n v="953"/>
    <s v="Boyle Ltd"/>
    <s v="Streamlined fault-tolerant conglomeration"/>
    <x v="88"/>
    <n v="1980"/>
    <x v="0"/>
    <n v="21"/>
    <s v="US"/>
    <s v="USD"/>
    <n v="1450591200"/>
    <n v="1453701600"/>
    <b v="0"/>
    <b v="1"/>
    <s v="film &amp; video/science fiction"/>
    <n v="-1320"/>
    <n v="-62.857142857142854"/>
    <x v="4"/>
    <s v="science fiction"/>
    <x v="846"/>
    <d v="2016-01-25T06:00:00"/>
  </r>
  <r>
    <n v="954"/>
    <s v="Henderson, Parker and Diaz"/>
    <s v="Enterprise-wide client-driven policy"/>
    <x v="142"/>
    <n v="156384"/>
    <x v="1"/>
    <n v="1548"/>
    <s v="AU"/>
    <s v="AUD"/>
    <n v="1348290000"/>
    <n v="1350363600"/>
    <b v="0"/>
    <b v="0"/>
    <s v="technology/web"/>
    <n v="113784"/>
    <n v="73.503875968992247"/>
    <x v="2"/>
    <s v="web"/>
    <x v="110"/>
    <d v="2012-10-16T05:00:00"/>
  </r>
  <r>
    <n v="955"/>
    <s v="Moss-Obrien"/>
    <s v="Function-based next generation emulation"/>
    <x v="31"/>
    <n v="7763"/>
    <x v="1"/>
    <n v="80"/>
    <s v="US"/>
    <s v="USD"/>
    <n v="1353823200"/>
    <n v="1353996000"/>
    <b v="0"/>
    <b v="0"/>
    <s v="theater/plays"/>
    <n v="7063"/>
    <n v="88.287499999999994"/>
    <x v="3"/>
    <s v="plays"/>
    <x v="847"/>
    <d v="2012-11-27T06:00:00"/>
  </r>
  <r>
    <n v="956"/>
    <s v="Wood Inc"/>
    <s v="Re-engineered composite focus group"/>
    <x v="437"/>
    <n v="35698"/>
    <x v="0"/>
    <n v="830"/>
    <s v="US"/>
    <s v="USD"/>
    <n v="1450764000"/>
    <n v="1451109600"/>
    <b v="0"/>
    <b v="0"/>
    <s v="film &amp; video/science fiction"/>
    <n v="-151902"/>
    <n v="-183.0144578313253"/>
    <x v="4"/>
    <s v="science fiction"/>
    <x v="848"/>
    <d v="2015-12-26T06:00:00"/>
  </r>
  <r>
    <n v="957"/>
    <s v="Riley, Cohen and Goodman"/>
    <s v="Profound mission-critical function"/>
    <x v="122"/>
    <n v="12434"/>
    <x v="1"/>
    <n v="131"/>
    <s v="US"/>
    <s v="USD"/>
    <n v="1329372000"/>
    <n v="1329631200"/>
    <b v="0"/>
    <b v="0"/>
    <s v="theater/plays"/>
    <n v="2634"/>
    <n v="20.106870229007633"/>
    <x v="3"/>
    <s v="plays"/>
    <x v="849"/>
    <d v="2012-02-19T06:00:00"/>
  </r>
  <r>
    <n v="958"/>
    <s v="Green, Robinson and Ho"/>
    <s v="De-engineered zero-defect open system"/>
    <x v="65"/>
    <n v="8081"/>
    <x v="1"/>
    <n v="112"/>
    <s v="US"/>
    <s v="USD"/>
    <n v="1277096400"/>
    <n v="1278997200"/>
    <b v="0"/>
    <b v="0"/>
    <s v="film &amp; video/animation"/>
    <n v="6981"/>
    <n v="62.330357142857146"/>
    <x v="4"/>
    <s v="animation"/>
    <x v="780"/>
    <d v="2010-07-13T05:00:00"/>
  </r>
  <r>
    <n v="959"/>
    <s v="Black-Graham"/>
    <s v="Operative hybrid utilization"/>
    <x v="438"/>
    <n v="6631"/>
    <x v="0"/>
    <n v="130"/>
    <s v="US"/>
    <s v="USD"/>
    <n v="1277701200"/>
    <n v="1280120400"/>
    <b v="0"/>
    <b v="0"/>
    <s v="publishing/translations"/>
    <n v="-138369"/>
    <n v="-1064.376923076923"/>
    <x v="5"/>
    <s v="translations"/>
    <x v="140"/>
    <d v="2010-07-26T05:00:00"/>
  </r>
  <r>
    <n v="960"/>
    <s v="Robbins Group"/>
    <s v="Function-based interactive matrix"/>
    <x v="20"/>
    <n v="4678"/>
    <x v="0"/>
    <n v="55"/>
    <s v="US"/>
    <s v="USD"/>
    <n v="1454911200"/>
    <n v="1458104400"/>
    <b v="0"/>
    <b v="0"/>
    <s v="technology/web"/>
    <n v="-822"/>
    <n v="-14.945454545454545"/>
    <x v="2"/>
    <s v="web"/>
    <x v="850"/>
    <d v="2016-03-16T05:00:00"/>
  </r>
  <r>
    <n v="961"/>
    <s v="Mason, Case and May"/>
    <s v="Optimized content-based collaboration"/>
    <x v="57"/>
    <n v="6800"/>
    <x v="1"/>
    <n v="155"/>
    <s v="US"/>
    <s v="USD"/>
    <n v="1297922400"/>
    <n v="1298268000"/>
    <b v="0"/>
    <b v="0"/>
    <s v="publishing/translations"/>
    <n v="1100"/>
    <n v="7.096774193548387"/>
    <x v="5"/>
    <s v="translations"/>
    <x v="851"/>
    <d v="2011-02-21T06:00:00"/>
  </r>
  <r>
    <n v="962"/>
    <s v="Harris, Russell and Mitchell"/>
    <s v="User-centric cohesive policy"/>
    <x v="136"/>
    <n v="10657"/>
    <x v="1"/>
    <n v="266"/>
    <s v="US"/>
    <s v="USD"/>
    <n v="1384408800"/>
    <n v="1386223200"/>
    <b v="0"/>
    <b v="0"/>
    <s v="food/food trucks"/>
    <n v="7057"/>
    <n v="26.530075187969924"/>
    <x v="0"/>
    <s v="food trucks"/>
    <x v="852"/>
    <d v="2013-12-05T06:00:00"/>
  </r>
  <r>
    <n v="963"/>
    <s v="Rodriguez-Robinson"/>
    <s v="Ergonomic methodical hub"/>
    <x v="291"/>
    <n v="4997"/>
    <x v="0"/>
    <n v="114"/>
    <s v="IT"/>
    <s v="EUR"/>
    <n v="1299304800"/>
    <n v="1299823200"/>
    <b v="0"/>
    <b v="1"/>
    <s v="photography/photography books"/>
    <n v="-903"/>
    <n v="-7.9210526315789478"/>
    <x v="7"/>
    <s v="photography books"/>
    <x v="853"/>
    <d v="2011-03-11T06:00:00"/>
  </r>
  <r>
    <n v="964"/>
    <s v="Peck, Higgins and Smith"/>
    <s v="Devolved disintermediate encryption"/>
    <x v="41"/>
    <n v="13164"/>
    <x v="1"/>
    <n v="155"/>
    <s v="US"/>
    <s v="USD"/>
    <n v="1431320400"/>
    <n v="1431752400"/>
    <b v="0"/>
    <b v="0"/>
    <s v="theater/plays"/>
    <n v="9464"/>
    <n v="61.058064516129029"/>
    <x v="3"/>
    <s v="plays"/>
    <x v="854"/>
    <d v="2015-05-16T05:00:00"/>
  </r>
  <r>
    <n v="965"/>
    <s v="Nunez-King"/>
    <s v="Phased clear-thinking policy"/>
    <x v="196"/>
    <n v="8501"/>
    <x v="1"/>
    <n v="207"/>
    <s v="GB"/>
    <s v="GBP"/>
    <n v="1264399200"/>
    <n v="1267855200"/>
    <b v="0"/>
    <b v="0"/>
    <s v="music/rock"/>
    <n v="6301"/>
    <n v="30.439613526570049"/>
    <x v="1"/>
    <s v="rock"/>
    <x v="67"/>
    <d v="2010-03-06T06:00:00"/>
  </r>
  <r>
    <n v="966"/>
    <s v="Davis and Sons"/>
    <s v="Seamless solution-oriented capacity"/>
    <x v="12"/>
    <n v="13468"/>
    <x v="1"/>
    <n v="245"/>
    <s v="US"/>
    <s v="USD"/>
    <n v="1497502800"/>
    <n v="1497675600"/>
    <b v="0"/>
    <b v="0"/>
    <s v="theater/plays"/>
    <n v="11768"/>
    <n v="48.032653061224487"/>
    <x v="3"/>
    <s v="plays"/>
    <x v="855"/>
    <d v="2017-06-17T05:00:00"/>
  </r>
  <r>
    <n v="967"/>
    <s v="Howard-Douglas"/>
    <s v="Organized human-resource attitude"/>
    <x v="439"/>
    <n v="121138"/>
    <x v="1"/>
    <n v="1573"/>
    <s v="US"/>
    <s v="USD"/>
    <n v="1333688400"/>
    <n v="1336885200"/>
    <b v="0"/>
    <b v="0"/>
    <s v="music/world music"/>
    <n v="32738"/>
    <n v="20.812460267005722"/>
    <x v="1"/>
    <s v="world music"/>
    <x v="107"/>
    <d v="2012-05-13T05:00:00"/>
  </r>
  <r>
    <n v="968"/>
    <s v="Gonzalez-White"/>
    <s v="Open-architected disintermediate budgetary management"/>
    <x v="166"/>
    <n v="8117"/>
    <x v="1"/>
    <n v="114"/>
    <s v="US"/>
    <s v="USD"/>
    <n v="1293861600"/>
    <n v="1295157600"/>
    <b v="0"/>
    <b v="0"/>
    <s v="food/food trucks"/>
    <n v="5717"/>
    <n v="50.149122807017541"/>
    <x v="0"/>
    <s v="food trucks"/>
    <x v="344"/>
    <d v="2011-01-16T06:00:00"/>
  </r>
  <r>
    <n v="969"/>
    <s v="Lopez-King"/>
    <s v="Multi-lateral radical solution"/>
    <x v="58"/>
    <n v="8550"/>
    <x v="1"/>
    <n v="93"/>
    <s v="US"/>
    <s v="USD"/>
    <n v="1576994400"/>
    <n v="1577599200"/>
    <b v="0"/>
    <b v="0"/>
    <s v="theater/plays"/>
    <n v="650"/>
    <n v="6.989247311827957"/>
    <x v="3"/>
    <s v="plays"/>
    <x v="856"/>
    <d v="2019-12-29T06:00:00"/>
  </r>
  <r>
    <n v="970"/>
    <s v="Glover-Nelson"/>
    <s v="Inverse context-sensitive info-mediaries"/>
    <x v="309"/>
    <n v="57659"/>
    <x v="0"/>
    <n v="594"/>
    <s v="US"/>
    <s v="USD"/>
    <n v="1304917200"/>
    <n v="1305003600"/>
    <b v="0"/>
    <b v="0"/>
    <s v="theater/plays"/>
    <n v="-37241"/>
    <n v="-62.695286195286194"/>
    <x v="3"/>
    <s v="plays"/>
    <x v="857"/>
    <d v="2011-05-10T05:00:00"/>
  </r>
  <r>
    <n v="971"/>
    <s v="Garner and Sons"/>
    <s v="Versatile neutral workforce"/>
    <x v="135"/>
    <n v="1414"/>
    <x v="0"/>
    <n v="24"/>
    <s v="US"/>
    <s v="USD"/>
    <n v="1381208400"/>
    <n v="1381726800"/>
    <b v="0"/>
    <b v="0"/>
    <s v="film &amp; video/television"/>
    <n v="-3686"/>
    <n v="-153.58333333333334"/>
    <x v="4"/>
    <s v="television"/>
    <x v="858"/>
    <d v="2013-10-14T05:00:00"/>
  </r>
  <r>
    <n v="972"/>
    <s v="Sellers, Roach and Garrison"/>
    <s v="Multi-tiered systematic knowledge user"/>
    <x v="440"/>
    <n v="97524"/>
    <x v="1"/>
    <n v="1681"/>
    <s v="US"/>
    <s v="USD"/>
    <n v="1401685200"/>
    <n v="1402462800"/>
    <b v="0"/>
    <b v="1"/>
    <s v="technology/web"/>
    <n v="54824"/>
    <n v="32.613920285544317"/>
    <x v="2"/>
    <s v="web"/>
    <x v="859"/>
    <d v="2014-06-11T05:00:00"/>
  </r>
  <r>
    <n v="973"/>
    <s v="Herrera, Bennett and Silva"/>
    <s v="Programmable multi-state algorithm"/>
    <x v="441"/>
    <n v="26176"/>
    <x v="0"/>
    <n v="252"/>
    <s v="US"/>
    <s v="USD"/>
    <n v="1291960800"/>
    <n v="1292133600"/>
    <b v="0"/>
    <b v="1"/>
    <s v="theater/plays"/>
    <n v="-94924"/>
    <n v="-376.6825396825397"/>
    <x v="3"/>
    <s v="plays"/>
    <x v="860"/>
    <d v="2010-12-12T06:00:00"/>
  </r>
  <r>
    <n v="974"/>
    <s v="Thomas, Clay and Mendoza"/>
    <s v="Multi-channeled reciprocal interface"/>
    <x v="126"/>
    <n v="2991"/>
    <x v="1"/>
    <n v="32"/>
    <s v="US"/>
    <s v="USD"/>
    <n v="1368853200"/>
    <n v="1368939600"/>
    <b v="0"/>
    <b v="0"/>
    <s v="music/indie rock"/>
    <n v="2191"/>
    <n v="68.46875"/>
    <x v="1"/>
    <s v="indie rock"/>
    <x v="170"/>
    <d v="2013-05-19T05:00:00"/>
  </r>
  <r>
    <n v="975"/>
    <s v="Ayala Group"/>
    <s v="Right-sized maximized migration"/>
    <x v="91"/>
    <n v="8366"/>
    <x v="1"/>
    <n v="135"/>
    <s v="US"/>
    <s v="USD"/>
    <n v="1448776800"/>
    <n v="1452146400"/>
    <b v="0"/>
    <b v="1"/>
    <s v="theater/plays"/>
    <n v="2966"/>
    <n v="21.970370370370372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n v="140"/>
    <s v="US"/>
    <s v="USD"/>
    <n v="1296194400"/>
    <n v="1296712800"/>
    <b v="0"/>
    <b v="1"/>
    <s v="theater/plays"/>
    <n v="8886"/>
    <n v="63.471428571428568"/>
    <x v="3"/>
    <s v="plays"/>
    <x v="862"/>
    <d v="2011-02-03T06:00:00"/>
  </r>
  <r>
    <n v="977"/>
    <s v="Johnson Group"/>
    <s v="Vision-oriented interactive solution"/>
    <x v="260"/>
    <n v="5177"/>
    <x v="0"/>
    <n v="67"/>
    <s v="US"/>
    <s v="USD"/>
    <n v="1517983200"/>
    <n v="1520748000"/>
    <b v="0"/>
    <b v="0"/>
    <s v="food/food trucks"/>
    <n v="-1823"/>
    <n v="-27.208955223880597"/>
    <x v="0"/>
    <s v="food trucks"/>
    <x v="863"/>
    <d v="2018-03-11T06:00:00"/>
  </r>
  <r>
    <n v="978"/>
    <s v="Bailey, Nguyen and Martinez"/>
    <s v="Fundamental user-facing productivity"/>
    <x v="67"/>
    <n v="8641"/>
    <x v="1"/>
    <n v="92"/>
    <s v="US"/>
    <s v="USD"/>
    <n v="1478930400"/>
    <n v="1480831200"/>
    <b v="0"/>
    <b v="0"/>
    <s v="games/video games"/>
    <n v="7641"/>
    <n v="83.054347826086953"/>
    <x v="6"/>
    <s v="video games"/>
    <x v="864"/>
    <d v="2016-12-04T06:00:00"/>
  </r>
  <r>
    <n v="979"/>
    <s v="Williams, Martin and Meyer"/>
    <s v="Innovative well-modulated capability"/>
    <x v="138"/>
    <n v="86244"/>
    <x v="1"/>
    <n v="1015"/>
    <s v="GB"/>
    <s v="GBP"/>
    <n v="1426395600"/>
    <n v="1426914000"/>
    <b v="0"/>
    <b v="0"/>
    <s v="theater/plays"/>
    <n v="26044"/>
    <n v="25.65911330049261"/>
    <x v="3"/>
    <s v="plays"/>
    <x v="527"/>
    <d v="2015-03-21T05:00:00"/>
  </r>
  <r>
    <n v="980"/>
    <s v="Huff-Johnson"/>
    <s v="Universal fault-tolerant orchestration"/>
    <x v="442"/>
    <n v="78630"/>
    <x v="0"/>
    <n v="742"/>
    <s v="US"/>
    <s v="USD"/>
    <n v="1446181200"/>
    <n v="1446616800"/>
    <b v="1"/>
    <b v="0"/>
    <s v="publishing/nonfiction"/>
    <n v="-116570"/>
    <n v="-157.10242587601078"/>
    <x v="5"/>
    <s v="nonfiction"/>
    <x v="865"/>
    <d v="2015-11-04T06:00:00"/>
  </r>
  <r>
    <n v="981"/>
    <s v="Diaz-Little"/>
    <s v="Grass-roots executive synergy"/>
    <x v="313"/>
    <n v="11941"/>
    <x v="1"/>
    <n v="323"/>
    <s v="US"/>
    <s v="USD"/>
    <n v="1514181600"/>
    <n v="1517032800"/>
    <b v="0"/>
    <b v="0"/>
    <s v="technology/web"/>
    <n v="5241"/>
    <n v="16.226006191950464"/>
    <x v="2"/>
    <s v="web"/>
    <x v="866"/>
    <d v="2018-01-27T06:00:00"/>
  </r>
  <r>
    <n v="982"/>
    <s v="Freeman-French"/>
    <s v="Multi-layered optimal application"/>
    <x v="44"/>
    <n v="6115"/>
    <x v="0"/>
    <n v="75"/>
    <s v="US"/>
    <s v="USD"/>
    <n v="1311051600"/>
    <n v="1311224400"/>
    <b v="0"/>
    <b v="1"/>
    <s v="film &amp; video/documentary"/>
    <n v="-1085"/>
    <n v="-14.466666666666667"/>
    <x v="4"/>
    <s v="documentary"/>
    <x v="867"/>
    <d v="2011-07-21T05:00:00"/>
  </r>
  <r>
    <n v="983"/>
    <s v="Beck-Weber"/>
    <s v="Business-focused full-range core"/>
    <x v="443"/>
    <n v="188404"/>
    <x v="1"/>
    <n v="2326"/>
    <s v="US"/>
    <s v="USD"/>
    <n v="1564894800"/>
    <n v="1566190800"/>
    <b v="0"/>
    <b v="0"/>
    <s v="film &amp; video/documentary"/>
    <n v="59304"/>
    <n v="25.496130696474633"/>
    <x v="4"/>
    <s v="documentary"/>
    <x v="868"/>
    <d v="2019-08-19T05:00:00"/>
  </r>
  <r>
    <n v="984"/>
    <s v="Lewis-Jacobson"/>
    <s v="Exclusive system-worthy Graphic Interface"/>
    <x v="191"/>
    <n v="9910"/>
    <x v="1"/>
    <n v="381"/>
    <s v="US"/>
    <s v="USD"/>
    <n v="1567918800"/>
    <n v="1570165200"/>
    <b v="0"/>
    <b v="0"/>
    <s v="theater/plays"/>
    <n v="3410"/>
    <n v="8.9501312335958012"/>
    <x v="3"/>
    <s v="plays"/>
    <x v="105"/>
    <d v="2019-10-04T05:00:00"/>
  </r>
  <r>
    <n v="985"/>
    <s v="Logan-Curtis"/>
    <s v="Enhanced optimal ability"/>
    <x v="305"/>
    <n v="114523"/>
    <x v="0"/>
    <n v="4405"/>
    <s v="US"/>
    <s v="USD"/>
    <n v="1386309600"/>
    <n v="1388556000"/>
    <b v="0"/>
    <b v="1"/>
    <s v="music/rock"/>
    <n v="-56077"/>
    <n v="-12.730306469920546"/>
    <x v="1"/>
    <s v="rock"/>
    <x v="481"/>
    <d v="2014-01-01T06:00:00"/>
  </r>
  <r>
    <n v="986"/>
    <s v="Chan, Washington and Callahan"/>
    <s v="Optional zero administration neural-net"/>
    <x v="75"/>
    <n v="3144"/>
    <x v="0"/>
    <n v="92"/>
    <s v="US"/>
    <s v="USD"/>
    <n v="1301979600"/>
    <n v="1303189200"/>
    <b v="0"/>
    <b v="0"/>
    <s v="music/rock"/>
    <n v="-4656"/>
    <n v="-50.608695652173914"/>
    <x v="1"/>
    <s v="rock"/>
    <x v="253"/>
    <d v="2011-04-19T05:00:00"/>
  </r>
  <r>
    <n v="987"/>
    <s v="Wilson Group"/>
    <s v="Ameliorated foreground focus group"/>
    <x v="8"/>
    <n v="13441"/>
    <x v="1"/>
    <n v="480"/>
    <s v="US"/>
    <s v="USD"/>
    <n v="1493269200"/>
    <n v="1494478800"/>
    <b v="0"/>
    <b v="0"/>
    <s v="film &amp; video/documentary"/>
    <n v="7241"/>
    <n v="15.085416666666667"/>
    <x v="4"/>
    <s v="documentary"/>
    <x v="869"/>
    <d v="2017-05-11T05:00:00"/>
  </r>
  <r>
    <n v="988"/>
    <s v="Gardner, Ryan and Gutierrez"/>
    <s v="Triple-buffered multi-tasking matrices"/>
    <x v="151"/>
    <n v="4899"/>
    <x v="0"/>
    <n v="64"/>
    <s v="US"/>
    <s v="USD"/>
    <n v="1478930400"/>
    <n v="1480744800"/>
    <b v="0"/>
    <b v="0"/>
    <s v="publishing/radio &amp; podcasts"/>
    <n v="-4501"/>
    <n v="-70.328125"/>
    <x v="5"/>
    <s v="radio &amp; podcasts"/>
    <x v="864"/>
    <d v="2016-12-03T06:00:00"/>
  </r>
  <r>
    <n v="989"/>
    <s v="Hernandez Inc"/>
    <s v="Versatile dedicated migration"/>
    <x v="166"/>
    <n v="11990"/>
    <x v="1"/>
    <n v="226"/>
    <s v="US"/>
    <s v="USD"/>
    <n v="1555390800"/>
    <n v="1555822800"/>
    <b v="0"/>
    <b v="0"/>
    <s v="publishing/translations"/>
    <n v="9590"/>
    <n v="42.43362831858407"/>
    <x v="5"/>
    <s v="translations"/>
    <x v="843"/>
    <d v="2019-04-21T05:00:00"/>
  </r>
  <r>
    <n v="990"/>
    <s v="Ortiz-Roberts"/>
    <s v="Devolved foreground customer loyalty"/>
    <x v="75"/>
    <n v="6839"/>
    <x v="0"/>
    <n v="64"/>
    <s v="US"/>
    <s v="USD"/>
    <n v="1456984800"/>
    <n v="1458882000"/>
    <b v="0"/>
    <b v="1"/>
    <s v="film &amp; video/drama"/>
    <n v="-961"/>
    <n v="-15.015625"/>
    <x v="4"/>
    <s v="drama"/>
    <x v="289"/>
    <d v="2016-03-25T05:00:00"/>
  </r>
  <r>
    <n v="991"/>
    <s v="Ramirez LLC"/>
    <s v="Reduced reciprocal focus group"/>
    <x v="122"/>
    <n v="11091"/>
    <x v="1"/>
    <n v="241"/>
    <s v="US"/>
    <s v="USD"/>
    <n v="1411621200"/>
    <n v="1411966800"/>
    <b v="0"/>
    <b v="1"/>
    <s v="music/rock"/>
    <n v="1291"/>
    <n v="5.3568464730290453"/>
    <x v="1"/>
    <s v="rock"/>
    <x v="870"/>
    <d v="2014-09-29T05:00:00"/>
  </r>
  <r>
    <n v="992"/>
    <s v="Morrow Inc"/>
    <s v="Networked global migration"/>
    <x v="33"/>
    <n v="13223"/>
    <x v="1"/>
    <n v="132"/>
    <s v="US"/>
    <s v="USD"/>
    <n v="1525669200"/>
    <n v="1526878800"/>
    <b v="0"/>
    <b v="1"/>
    <s v="film &amp; video/drama"/>
    <n v="10123"/>
    <n v="76.689393939393938"/>
    <x v="4"/>
    <s v="drama"/>
    <x v="871"/>
    <d v="2018-05-21T05:00:00"/>
  </r>
  <r>
    <n v="993"/>
    <s v="Erickson-Rogers"/>
    <s v="De-engineered even-keeled definition"/>
    <x v="122"/>
    <n v="7608"/>
    <x v="3"/>
    <n v="75"/>
    <s v="IT"/>
    <s v="EUR"/>
    <n v="1450936800"/>
    <n v="1452405600"/>
    <b v="0"/>
    <b v="1"/>
    <s v="photography/photography books"/>
    <n v="-2192"/>
    <n v="-29.226666666666667"/>
    <x v="7"/>
    <s v="photography books"/>
    <x v="872"/>
    <d v="2016-01-10T06:00:00"/>
  </r>
  <r>
    <n v="994"/>
    <s v="Leach, Rich and Price"/>
    <s v="Implemented bi-directional flexibility"/>
    <x v="444"/>
    <n v="74073"/>
    <x v="0"/>
    <n v="842"/>
    <s v="US"/>
    <s v="USD"/>
    <n v="1413522000"/>
    <n v="1414040400"/>
    <b v="0"/>
    <b v="1"/>
    <s v="publishing/translations"/>
    <n v="-67027"/>
    <n v="-79.604513064133016"/>
    <x v="5"/>
    <s v="translations"/>
    <x v="873"/>
    <d v="2014-10-23T05:00:00"/>
  </r>
  <r>
    <n v="995"/>
    <s v="Manning-Hamilton"/>
    <s v="Vision-oriented scalable definition"/>
    <x v="238"/>
    <n v="153216"/>
    <x v="1"/>
    <n v="2043"/>
    <s v="US"/>
    <s v="USD"/>
    <n v="1541307600"/>
    <n v="1543816800"/>
    <b v="0"/>
    <b v="1"/>
    <s v="food/food trucks"/>
    <n v="55916"/>
    <n v="27.369554576603036"/>
    <x v="0"/>
    <s v="food trucks"/>
    <x v="874"/>
    <d v="2018-12-03T06:00:00"/>
  </r>
  <r>
    <n v="996"/>
    <s v="Butler LLC"/>
    <s v="Future-proofed upward-trending migration"/>
    <x v="47"/>
    <n v="4814"/>
    <x v="0"/>
    <n v="112"/>
    <s v="US"/>
    <s v="USD"/>
    <n v="1357106400"/>
    <n v="1359698400"/>
    <b v="0"/>
    <b v="0"/>
    <s v="theater/plays"/>
    <n v="-1786"/>
    <n v="-15.946428571428571"/>
    <x v="3"/>
    <s v="plays"/>
    <x v="875"/>
    <d v="2013-02-01T06:00:00"/>
  </r>
  <r>
    <n v="997"/>
    <s v="Ball LLC"/>
    <s v="Right-sized full-range throughput"/>
    <x v="4"/>
    <n v="4603"/>
    <x v="3"/>
    <n v="139"/>
    <s v="IT"/>
    <s v="EUR"/>
    <n v="1390197600"/>
    <n v="1390629600"/>
    <b v="0"/>
    <b v="0"/>
    <s v="theater/plays"/>
    <n v="-2997"/>
    <n v="-21.561151079136689"/>
    <x v="3"/>
    <s v="plays"/>
    <x v="876"/>
    <d v="2014-01-25T06:00:00"/>
  </r>
  <r>
    <n v="998"/>
    <s v="Taylor, Santiago and Flores"/>
    <s v="Polarized composite customer loyalty"/>
    <x v="445"/>
    <n v="37823"/>
    <x v="0"/>
    <n v="374"/>
    <s v="US"/>
    <s v="USD"/>
    <n v="1265868000"/>
    <n v="1267077600"/>
    <b v="0"/>
    <b v="1"/>
    <s v="music/indie rock"/>
    <n v="-28777"/>
    <n v="-76.943850267379673"/>
    <x v="1"/>
    <s v="indie rock"/>
    <x v="877"/>
    <d v="2010-02-25T06:00:00"/>
  </r>
  <r>
    <n v="999"/>
    <s v="Hernandez, Norton and Kelley"/>
    <s v="Expanded eco-centric policy"/>
    <x v="446"/>
    <n v="62819"/>
    <x v="3"/>
    <n v="1122"/>
    <s v="US"/>
    <s v="USD"/>
    <n v="1467176400"/>
    <n v="1467781200"/>
    <b v="0"/>
    <b v="0"/>
    <s v="food/food trucks"/>
    <n v="-48281"/>
    <n v="-43.031194295900178"/>
    <x v="0"/>
    <s v="food trucks"/>
    <x v="878"/>
    <d v="2016-07-06T05:00:00"/>
  </r>
  <r>
    <m/>
    <m/>
    <m/>
    <x v="447"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2C86F-71A1-2D41-AE45-248B053CB030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843CA-E6A9-434F-A8B0-4D89A30815C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8022C-6CAB-7B44-9A6B-F2CE9BB09EAB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O1" workbookViewId="0">
      <selection activeCell="H13" sqref="H1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1640625" customWidth="1"/>
    <col min="16" max="16" width="15.33203125" customWidth="1"/>
    <col min="17" max="17" width="17.83203125" customWidth="1"/>
    <col min="18" max="18" width="15.5" customWidth="1"/>
    <col min="19" max="19" width="22.33203125" style="7" customWidth="1"/>
    <col min="20" max="20" width="22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6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 t="e">
        <f>O2/G2</f>
        <v>#DIV/0!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>O3/G3</f>
        <v>83.291139240506325</v>
      </c>
      <c r="Q3" t="str" cm="1">
        <f t="array" ref="Q3:R3">_xlfn.TEXTSPLIT(N3,"/")</f>
        <v>music</v>
      </c>
      <c r="R3" t="str">
        <v>rock</v>
      </c>
      <c r="S3" s="7">
        <f t="shared" ref="S3:S66" si="1">(((J3/60)/60)/24)+DATE(1970,1,1)</f>
        <v>41870.208333333336</v>
      </c>
      <c r="T3" s="7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ref="P4:P67" si="3">O4/G4</f>
        <v>23.945964912280701</v>
      </c>
      <c r="Q4" t="str" cm="1">
        <f t="array" ref="Q4:R4">_xlfn.TEXTSPLIT(N4,"/")</f>
        <v>technology</v>
      </c>
      <c r="R4" t="str">
        <v>web</v>
      </c>
      <c r="S4" s="7">
        <f t="shared" si="1"/>
        <v>41595.25</v>
      </c>
      <c r="T4" s="7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3"/>
        <v>-71.791666666666671</v>
      </c>
      <c r="Q5" t="str" cm="1">
        <f t="array" ref="Q5:R5">_xlfn.TEXTSPLIT(N5,"/")</f>
        <v>music</v>
      </c>
      <c r="R5" t="str">
        <v>rock</v>
      </c>
      <c r="S5" s="7">
        <f t="shared" si="1"/>
        <v>43688.208333333328</v>
      </c>
      <c r="T5" s="7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3"/>
        <v>-44.056603773584904</v>
      </c>
      <c r="Q6" t="str" cm="1">
        <f t="array" ref="Q6:R6">_xlfn.TEXTSPLIT(N6,"/")</f>
        <v>theater</v>
      </c>
      <c r="R6" t="str">
        <v>plays</v>
      </c>
      <c r="S6" s="7">
        <f t="shared" si="1"/>
        <v>43485.25</v>
      </c>
      <c r="T6" s="7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3"/>
        <v>32.155172413793103</v>
      </c>
      <c r="Q7" t="str" cm="1">
        <f t="array" ref="Q7:R7">_xlfn.TEXTSPLIT(N7,"/")</f>
        <v>theater</v>
      </c>
      <c r="R7" t="str">
        <v>plays</v>
      </c>
      <c r="S7" s="7">
        <f t="shared" si="1"/>
        <v>41149.208333333336</v>
      </c>
      <c r="T7" s="7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3"/>
        <v>-228.33333333333334</v>
      </c>
      <c r="Q8" t="str" cm="1">
        <f t="array" ref="Q8:R8">_xlfn.TEXTSPLIT(N8,"/")</f>
        <v>film &amp; video</v>
      </c>
      <c r="R8" t="str">
        <v>documentary</v>
      </c>
      <c r="S8" s="7">
        <f t="shared" si="1"/>
        <v>42991.208333333328</v>
      </c>
      <c r="T8" s="7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3"/>
        <v>45.114537444933923</v>
      </c>
      <c r="Q9" t="str" cm="1">
        <f t="array" ref="Q9:R9">_xlfn.TEXTSPLIT(N9,"/")</f>
        <v>theater</v>
      </c>
      <c r="R9" t="str">
        <v>plays</v>
      </c>
      <c r="S9" s="7">
        <f t="shared" si="1"/>
        <v>42229.208333333328</v>
      </c>
      <c r="T9" s="7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3"/>
        <v>-124.51129943502825</v>
      </c>
      <c r="Q10" t="str" cm="1">
        <f t="array" ref="Q10:R10">_xlfn.TEXTSPLIT(N10,"/")</f>
        <v>theater</v>
      </c>
      <c r="R10" t="str">
        <v>plays</v>
      </c>
      <c r="S10" s="7">
        <f t="shared" si="1"/>
        <v>40399.208333333336</v>
      </c>
      <c r="T10" s="7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3"/>
        <v>-68</v>
      </c>
      <c r="Q11" t="str" cm="1">
        <f t="array" ref="Q11:R11">_xlfn.TEXTSPLIT(N11,"/")</f>
        <v>music</v>
      </c>
      <c r="R11" t="str">
        <v>electric music</v>
      </c>
      <c r="S11" s="7">
        <f t="shared" si="1"/>
        <v>41536.208333333336</v>
      </c>
      <c r="T11" s="7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3"/>
        <v>39.263636363636365</v>
      </c>
      <c r="Q12" t="str" cm="1">
        <f t="array" ref="Q12:R12">_xlfn.TEXTSPLIT(N12,"/")</f>
        <v>film &amp; video</v>
      </c>
      <c r="R12" t="str">
        <v>drama</v>
      </c>
      <c r="S12" s="7">
        <f t="shared" si="1"/>
        <v>40404.208333333336</v>
      </c>
      <c r="T12" s="7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3"/>
        <v>-121.11111111111111</v>
      </c>
      <c r="Q13" t="str" cm="1">
        <f t="array" ref="Q13:R13">_xlfn.TEXTSPLIT(N13,"/")</f>
        <v>theater</v>
      </c>
      <c r="R13" t="str">
        <v>plays</v>
      </c>
      <c r="S13" s="7">
        <f t="shared" si="1"/>
        <v>40442.208333333336</v>
      </c>
      <c r="T13" s="7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3"/>
        <v>-12.2</v>
      </c>
      <c r="Q14" t="str" cm="1">
        <f t="array" ref="Q14:R14">_xlfn.TEXTSPLIT(N14,"/")</f>
        <v>film &amp; video</v>
      </c>
      <c r="R14" t="str">
        <v>drama</v>
      </c>
      <c r="S14" s="7">
        <f t="shared" si="1"/>
        <v>43760.208333333328</v>
      </c>
      <c r="T14" s="7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3"/>
        <v>62.193877551020407</v>
      </c>
      <c r="Q15" t="str" cm="1">
        <f t="array" ref="Q15:R15">_xlfn.TEXTSPLIT(N15,"/")</f>
        <v>music</v>
      </c>
      <c r="R15" t="str">
        <v>indie rock</v>
      </c>
      <c r="S15" s="7">
        <f t="shared" si="1"/>
        <v>42532.208333333328</v>
      </c>
      <c r="T15" s="7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3"/>
        <v>-46.854999999999997</v>
      </c>
      <c r="Q16" t="str" cm="1">
        <f t="array" ref="Q16:R16">_xlfn.TEXTSPLIT(N16,"/")</f>
        <v>music</v>
      </c>
      <c r="R16" t="str">
        <v>indie rock</v>
      </c>
      <c r="S16" s="7">
        <f t="shared" si="1"/>
        <v>40974.25</v>
      </c>
      <c r="T16" s="7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3"/>
        <v>-94.659292035398224</v>
      </c>
      <c r="Q17" t="str" cm="1">
        <f t="array" ref="Q17:R17">_xlfn.TEXTSPLIT(N17,"/")</f>
        <v>technology</v>
      </c>
      <c r="R17" t="str">
        <v>wearables</v>
      </c>
      <c r="S17" s="7">
        <f t="shared" si="1"/>
        <v>43809.25</v>
      </c>
      <c r="T17" s="7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3"/>
        <v>93.41</v>
      </c>
      <c r="Q18" t="str" cm="1">
        <f t="array" ref="Q18:R18">_xlfn.TEXTSPLIT(N18,"/")</f>
        <v>publishing</v>
      </c>
      <c r="R18" t="str">
        <v>nonfiction</v>
      </c>
      <c r="S18" s="7">
        <f t="shared" si="1"/>
        <v>41661.25</v>
      </c>
      <c r="T18" s="7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3"/>
        <v>40.228182546036827</v>
      </c>
      <c r="Q19" t="str" cm="1">
        <f t="array" ref="Q19:R19">_xlfn.TEXTSPLIT(N19,"/")</f>
        <v>film &amp; video</v>
      </c>
      <c r="R19" t="str">
        <v>animation</v>
      </c>
      <c r="S19" s="7">
        <f t="shared" si="1"/>
        <v>40555.25</v>
      </c>
      <c r="T19" s="7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3"/>
        <v>-22.303703703703704</v>
      </c>
      <c r="Q20" t="str" cm="1">
        <f t="array" ref="Q20:R20">_xlfn.TEXTSPLIT(N20,"/")</f>
        <v>theater</v>
      </c>
      <c r="R20" t="str">
        <v>plays</v>
      </c>
      <c r="S20" s="7">
        <f t="shared" si="1"/>
        <v>43351.208333333328</v>
      </c>
      <c r="T20" s="7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3"/>
        <v>-47.728486646884271</v>
      </c>
      <c r="Q21" t="str" cm="1">
        <f t="array" ref="Q21:R21">_xlfn.TEXTSPLIT(N21,"/")</f>
        <v>theater</v>
      </c>
      <c r="R21" t="str">
        <v>plays</v>
      </c>
      <c r="S21" s="7">
        <f t="shared" si="1"/>
        <v>43528.25</v>
      </c>
      <c r="T21" s="7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3"/>
        <v>11.558739255014327</v>
      </c>
      <c r="Q22" t="str" cm="1">
        <f t="array" ref="Q22:R22">_xlfn.TEXTSPLIT(N22,"/")</f>
        <v>film &amp; video</v>
      </c>
      <c r="R22" t="str">
        <v>drama</v>
      </c>
      <c r="S22" s="7">
        <f t="shared" si="1"/>
        <v>41848.208333333336</v>
      </c>
      <c r="T22" s="7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3"/>
        <v>-99.403225806451616</v>
      </c>
      <c r="Q23" t="str" cm="1">
        <f t="array" ref="Q23:R23">_xlfn.TEXTSPLIT(N23,"/")</f>
        <v>theater</v>
      </c>
      <c r="R23" t="str">
        <v>plays</v>
      </c>
      <c r="S23" s="7">
        <f t="shared" si="1"/>
        <v>40770.208333333336</v>
      </c>
      <c r="T23" s="7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3"/>
        <v>18.640449438202246</v>
      </c>
      <c r="Q24" t="str" cm="1">
        <f t="array" ref="Q24:R24">_xlfn.TEXTSPLIT(N24,"/")</f>
        <v>theater</v>
      </c>
      <c r="R24" t="str">
        <v>plays</v>
      </c>
      <c r="S24" s="7">
        <f t="shared" si="1"/>
        <v>43193.208333333328</v>
      </c>
      <c r="T24" s="7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3"/>
        <v>73.535211267605632</v>
      </c>
      <c r="Q25" t="str" cm="1">
        <f t="array" ref="Q25:R25">_xlfn.TEXTSPLIT(N25,"/")</f>
        <v>film &amp; video</v>
      </c>
      <c r="R25" t="str">
        <v>documentary</v>
      </c>
      <c r="S25" s="7">
        <f t="shared" si="1"/>
        <v>43510.25</v>
      </c>
      <c r="T25" s="7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3"/>
        <v>4.4358398802843251</v>
      </c>
      <c r="Q26" t="str" cm="1">
        <f t="array" ref="Q26:R26">_xlfn.TEXTSPLIT(N26,"/")</f>
        <v>technology</v>
      </c>
      <c r="R26" t="str">
        <v>wearables</v>
      </c>
      <c r="S26" s="7">
        <f t="shared" si="1"/>
        <v>41811.208333333336</v>
      </c>
      <c r="T26" s="7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3"/>
        <v>39.288343558282207</v>
      </c>
      <c r="Q27" t="str" cm="1">
        <f t="array" ref="Q27:R27">_xlfn.TEXTSPLIT(N27,"/")</f>
        <v>games</v>
      </c>
      <c r="R27" t="str">
        <v>video games</v>
      </c>
      <c r="S27" s="7">
        <f t="shared" si="1"/>
        <v>40681.208333333336</v>
      </c>
      <c r="T27" s="7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3"/>
        <v>-37.625675675675673</v>
      </c>
      <c r="Q28" t="str" cm="1">
        <f t="array" ref="Q28:R28">_xlfn.TEXTSPLIT(N28,"/")</f>
        <v>theater</v>
      </c>
      <c r="R28" t="str">
        <v>plays</v>
      </c>
      <c r="S28" s="7">
        <f t="shared" si="1"/>
        <v>43312.208333333328</v>
      </c>
      <c r="T28" s="7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3"/>
        <v>-26.733333333333334</v>
      </c>
      <c r="Q29" t="str" cm="1">
        <f t="array" ref="Q29:R29">_xlfn.TEXTSPLIT(N29,"/")</f>
        <v>music</v>
      </c>
      <c r="R29" t="str">
        <v>rock</v>
      </c>
      <c r="S29" s="7">
        <f t="shared" si="1"/>
        <v>42280.208333333328</v>
      </c>
      <c r="T29" s="7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3"/>
        <v>3.0788288288288288</v>
      </c>
      <c r="Q30" t="str" cm="1">
        <f t="array" ref="Q30:R30">_xlfn.TEXTSPLIT(N30,"/")</f>
        <v>theater</v>
      </c>
      <c r="R30" t="str">
        <v>plays</v>
      </c>
      <c r="S30" s="7">
        <f t="shared" si="1"/>
        <v>40218.25</v>
      </c>
      <c r="T30" s="7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3"/>
        <v>65.420298879202988</v>
      </c>
      <c r="Q31" t="str" cm="1">
        <f t="array" ref="Q31:R31">_xlfn.TEXTSPLIT(N31,"/")</f>
        <v>film &amp; video</v>
      </c>
      <c r="R31" t="str">
        <v>shorts</v>
      </c>
      <c r="S31" s="7">
        <f t="shared" si="1"/>
        <v>43301.208333333328</v>
      </c>
      <c r="T31" s="7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3"/>
        <v>42.286821705426355</v>
      </c>
      <c r="Q32" t="str" cm="1">
        <f t="array" ref="Q32:R32">_xlfn.TEXTSPLIT(N32,"/")</f>
        <v>film &amp; video</v>
      </c>
      <c r="R32" t="str">
        <v>animation</v>
      </c>
      <c r="S32" s="7">
        <f t="shared" si="1"/>
        <v>43609.208333333328</v>
      </c>
      <c r="T32" s="7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3"/>
        <v>32.522123893805308</v>
      </c>
      <c r="Q33" t="str" cm="1">
        <f t="array" ref="Q33:R33">_xlfn.TEXTSPLIT(N33,"/")</f>
        <v>games</v>
      </c>
      <c r="R33" t="str">
        <v>video games</v>
      </c>
      <c r="S33" s="7">
        <f t="shared" si="1"/>
        <v>42374.25</v>
      </c>
      <c r="T33" s="7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3"/>
        <v>-5.7754659731252707</v>
      </c>
      <c r="Q34" t="str" cm="1">
        <f t="array" ref="Q34:R34">_xlfn.TEXTSPLIT(N34,"/")</f>
        <v>film &amp; video</v>
      </c>
      <c r="R34" t="str">
        <v>documentary</v>
      </c>
      <c r="S34" s="7">
        <f t="shared" si="1"/>
        <v>43110.25</v>
      </c>
      <c r="T34" s="7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3"/>
        <v>25.736482745894076</v>
      </c>
      <c r="Q35" t="str" cm="1">
        <f t="array" ref="Q35:R35">_xlfn.TEXTSPLIT(N35,"/")</f>
        <v>theater</v>
      </c>
      <c r="R35" t="str">
        <v>plays</v>
      </c>
      <c r="S35" s="7">
        <f t="shared" si="1"/>
        <v>41917.208333333336</v>
      </c>
      <c r="T35" s="7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3"/>
        <v>28.636363636363637</v>
      </c>
      <c r="Q36" t="str" cm="1">
        <f t="array" ref="Q36:R36">_xlfn.TEXTSPLIT(N36,"/")</f>
        <v>film &amp; video</v>
      </c>
      <c r="R36" t="str">
        <v>documentary</v>
      </c>
      <c r="S36" s="7">
        <f t="shared" si="1"/>
        <v>42817.208333333328</v>
      </c>
      <c r="T36" s="7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3"/>
        <v>32.126208651399494</v>
      </c>
      <c r="Q37" t="str" cm="1">
        <f t="array" ref="Q37:R37">_xlfn.TEXTSPLIT(N37,"/")</f>
        <v>film &amp; video</v>
      </c>
      <c r="R37" t="str">
        <v>drama</v>
      </c>
      <c r="S37" s="7">
        <f t="shared" si="1"/>
        <v>43484.25</v>
      </c>
      <c r="T37" s="7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3"/>
        <v>25.0625</v>
      </c>
      <c r="Q38" t="str" cm="1">
        <f t="array" ref="Q38:R38">_xlfn.TEXTSPLIT(N38,"/")</f>
        <v>theater</v>
      </c>
      <c r="R38" t="str">
        <v>plays</v>
      </c>
      <c r="S38" s="7">
        <f t="shared" si="1"/>
        <v>40600.25</v>
      </c>
      <c r="T38" s="7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3"/>
        <v>30.271028037383179</v>
      </c>
      <c r="Q39" t="str" cm="1">
        <f t="array" ref="Q39:R39">_xlfn.TEXTSPLIT(N39,"/")</f>
        <v>publishing</v>
      </c>
      <c r="R39" t="str">
        <v>fiction</v>
      </c>
      <c r="S39" s="7">
        <f t="shared" si="1"/>
        <v>43744.208333333328</v>
      </c>
      <c r="T39" s="7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3"/>
        <v>52.126865671641788</v>
      </c>
      <c r="Q40" t="str" cm="1">
        <f t="array" ref="Q40:R40">_xlfn.TEXTSPLIT(N40,"/")</f>
        <v>photography</v>
      </c>
      <c r="R40" t="str">
        <v>photography books</v>
      </c>
      <c r="S40" s="7">
        <f t="shared" si="1"/>
        <v>40469.208333333336</v>
      </c>
      <c r="T40" s="7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3"/>
        <v>-55.375</v>
      </c>
      <c r="Q41" t="str" cm="1">
        <f t="array" ref="Q41:R41">_xlfn.TEXTSPLIT(N41,"/")</f>
        <v>theater</v>
      </c>
      <c r="R41" t="str">
        <v>plays</v>
      </c>
      <c r="S41" s="7">
        <f t="shared" si="1"/>
        <v>41330.25</v>
      </c>
      <c r="T41" s="7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3"/>
        <v>30.696969696969695</v>
      </c>
      <c r="Q42" t="str" cm="1">
        <f t="array" ref="Q42:R42">_xlfn.TEXTSPLIT(N42,"/")</f>
        <v>technology</v>
      </c>
      <c r="R42" t="str">
        <v>wearables</v>
      </c>
      <c r="S42" s="7">
        <f t="shared" si="1"/>
        <v>40334.208333333336</v>
      </c>
      <c r="T42" s="7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3"/>
        <v>56.972972972972975</v>
      </c>
      <c r="Q43" t="str" cm="1">
        <f t="array" ref="Q43:R43">_xlfn.TEXTSPLIT(N43,"/")</f>
        <v>music</v>
      </c>
      <c r="R43" t="str">
        <v>rock</v>
      </c>
      <c r="S43" s="7">
        <f t="shared" si="1"/>
        <v>41156.208333333336</v>
      </c>
      <c r="T43" s="7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3"/>
        <v>27.887387387387388</v>
      </c>
      <c r="Q44" t="str" cm="1">
        <f t="array" ref="Q44:R44">_xlfn.TEXTSPLIT(N44,"/")</f>
        <v>food</v>
      </c>
      <c r="R44" t="str">
        <v>food trucks</v>
      </c>
      <c r="S44" s="7">
        <f t="shared" si="1"/>
        <v>40728.208333333336</v>
      </c>
      <c r="T44" s="7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3"/>
        <v>12.478589826142949</v>
      </c>
      <c r="Q45" t="str" cm="1">
        <f t="array" ref="Q45:R45">_xlfn.TEXTSPLIT(N45,"/")</f>
        <v>publishing</v>
      </c>
      <c r="R45" t="str">
        <v>radio &amp; podcasts</v>
      </c>
      <c r="S45" s="7">
        <f t="shared" si="1"/>
        <v>41844.208333333336</v>
      </c>
      <c r="T45" s="7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3"/>
        <v>91.234693877551024</v>
      </c>
      <c r="Q46" t="str" cm="1">
        <f t="array" ref="Q46:R46">_xlfn.TEXTSPLIT(N46,"/")</f>
        <v>publishing</v>
      </c>
      <c r="R46" t="str">
        <v>fiction</v>
      </c>
      <c r="S46" s="7">
        <f t="shared" si="1"/>
        <v>43541.208333333328</v>
      </c>
      <c r="T46" s="7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3"/>
        <v>-103.54166666666667</v>
      </c>
      <c r="Q47" t="str" cm="1">
        <f t="array" ref="Q47:R47">_xlfn.TEXTSPLIT(N47,"/")</f>
        <v>theater</v>
      </c>
      <c r="R47" t="str">
        <v>plays</v>
      </c>
      <c r="S47" s="7">
        <f t="shared" si="1"/>
        <v>42676.208333333328</v>
      </c>
      <c r="T47" s="7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3"/>
        <v>5.9456521739130439</v>
      </c>
      <c r="Q48" t="str" cm="1">
        <f t="array" ref="Q48:R48">_xlfn.TEXTSPLIT(N48,"/")</f>
        <v>music</v>
      </c>
      <c r="R48" t="str">
        <v>rock</v>
      </c>
      <c r="S48" s="7">
        <f t="shared" si="1"/>
        <v>40367.208333333336</v>
      </c>
      <c r="T48" s="7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3"/>
        <v>37.778523489932887</v>
      </c>
      <c r="Q49" t="str" cm="1">
        <f t="array" ref="Q49:R49">_xlfn.TEXTSPLIT(N49,"/")</f>
        <v>theater</v>
      </c>
      <c r="R49" t="str">
        <v>plays</v>
      </c>
      <c r="S49" s="7">
        <f t="shared" si="1"/>
        <v>41727.208333333336</v>
      </c>
      <c r="T49" s="7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3"/>
        <v>39.309749074454956</v>
      </c>
      <c r="Q50" t="str" cm="1">
        <f t="array" ref="Q50:R50">_xlfn.TEXTSPLIT(N50,"/")</f>
        <v>theater</v>
      </c>
      <c r="R50" t="str">
        <v>plays</v>
      </c>
      <c r="S50" s="7">
        <f t="shared" si="1"/>
        <v>42180.208333333328</v>
      </c>
      <c r="T50" s="7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3"/>
        <v>21.297029702970296</v>
      </c>
      <c r="Q51" t="str" cm="1">
        <f t="array" ref="Q51:R51">_xlfn.TEXTSPLIT(N51,"/")</f>
        <v>music</v>
      </c>
      <c r="R51" t="str">
        <v>rock</v>
      </c>
      <c r="S51" s="7">
        <f t="shared" si="1"/>
        <v>43758.208333333328</v>
      </c>
      <c r="T51" s="7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3"/>
        <v>-98</v>
      </c>
      <c r="Q52" t="str" cm="1">
        <f t="array" ref="Q52:R52">_xlfn.TEXTSPLIT(N52,"/")</f>
        <v>music</v>
      </c>
      <c r="R52" t="str">
        <v>metal</v>
      </c>
      <c r="S52" s="7">
        <f t="shared" si="1"/>
        <v>41487.208333333336</v>
      </c>
      <c r="T52" s="7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3"/>
        <v>-8.7641445126107698</v>
      </c>
      <c r="Q53" t="str" cm="1">
        <f t="array" ref="Q53:R53">_xlfn.TEXTSPLIT(N53,"/")</f>
        <v>technology</v>
      </c>
      <c r="R53" t="str">
        <v>wearables</v>
      </c>
      <c r="S53" s="7">
        <f t="shared" si="1"/>
        <v>40995.208333333336</v>
      </c>
      <c r="T53" s="7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3"/>
        <v>-63.213333333333331</v>
      </c>
      <c r="Q54" t="str" cm="1">
        <f t="array" ref="Q54:R54">_xlfn.TEXTSPLIT(N54,"/")</f>
        <v>theater</v>
      </c>
      <c r="R54" t="str">
        <v>plays</v>
      </c>
      <c r="S54" s="7">
        <f t="shared" si="1"/>
        <v>40436.208333333336</v>
      </c>
      <c r="T54" s="7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3"/>
        <v>17.014354066985646</v>
      </c>
      <c r="Q55" t="str" cm="1">
        <f t="array" ref="Q55:R55">_xlfn.TEXTSPLIT(N55,"/")</f>
        <v>film &amp; video</v>
      </c>
      <c r="R55" t="str">
        <v>drama</v>
      </c>
      <c r="S55" s="7">
        <f t="shared" si="1"/>
        <v>41779.208333333336</v>
      </c>
      <c r="T55" s="7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3"/>
        <v>-5.0666666666666664</v>
      </c>
      <c r="Q56" t="str" cm="1">
        <f t="array" ref="Q56:R56">_xlfn.TEXTSPLIT(N56,"/")</f>
        <v>technology</v>
      </c>
      <c r="R56" t="str">
        <v>wearables</v>
      </c>
      <c r="S56" s="7">
        <f t="shared" si="1"/>
        <v>43170.25</v>
      </c>
      <c r="T56" s="7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3"/>
        <v>39.282442748091604</v>
      </c>
      <c r="Q57" t="str" cm="1">
        <f t="array" ref="Q57:R57">_xlfn.TEXTSPLIT(N57,"/")</f>
        <v>music</v>
      </c>
      <c r="R57" t="str">
        <v>jazz</v>
      </c>
      <c r="S57" s="7">
        <f t="shared" si="1"/>
        <v>43311.208333333328</v>
      </c>
      <c r="T57" s="7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3"/>
        <v>21.298780487804876</v>
      </c>
      <c r="Q58" t="str" cm="1">
        <f t="array" ref="Q58:R58">_xlfn.TEXTSPLIT(N58,"/")</f>
        <v>technology</v>
      </c>
      <c r="R58" t="str">
        <v>wearables</v>
      </c>
      <c r="S58" s="7">
        <f t="shared" si="1"/>
        <v>42014.25</v>
      </c>
      <c r="T58" s="7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3"/>
        <v>16.631840796019901</v>
      </c>
      <c r="Q59" t="str" cm="1">
        <f t="array" ref="Q59:R59">_xlfn.TEXTSPLIT(N59,"/")</f>
        <v>games</v>
      </c>
      <c r="R59" t="str">
        <v>video games</v>
      </c>
      <c r="S59" s="7">
        <f t="shared" si="1"/>
        <v>42979.208333333328</v>
      </c>
      <c r="T59" s="7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3"/>
        <v>16.265402843601894</v>
      </c>
      <c r="Q60" t="str" cm="1">
        <f t="array" ref="Q60:R60">_xlfn.TEXTSPLIT(N60,"/")</f>
        <v>theater</v>
      </c>
      <c r="R60" t="str">
        <v>plays</v>
      </c>
      <c r="S60" s="7">
        <f t="shared" si="1"/>
        <v>42268.208333333328</v>
      </c>
      <c r="T60" s="7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3"/>
        <v>19.1484375</v>
      </c>
      <c r="Q61" t="str" cm="1">
        <f t="array" ref="Q61:R61">_xlfn.TEXTSPLIT(N61,"/")</f>
        <v>theater</v>
      </c>
      <c r="R61" t="str">
        <v>plays</v>
      </c>
      <c r="S61" s="7">
        <f t="shared" si="1"/>
        <v>42898.208333333328</v>
      </c>
      <c r="T61" s="7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3"/>
        <v>26.123125000000002</v>
      </c>
      <c r="Q62" t="str" cm="1">
        <f t="array" ref="Q62:R62">_xlfn.TEXTSPLIT(N62,"/")</f>
        <v>theater</v>
      </c>
      <c r="R62" t="str">
        <v>plays</v>
      </c>
      <c r="S62" s="7">
        <f t="shared" si="1"/>
        <v>41107.208333333336</v>
      </c>
      <c r="T62" s="7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3"/>
        <v>-6.4136706613404346</v>
      </c>
      <c r="Q63" t="str" cm="1">
        <f t="array" ref="Q63:R63">_xlfn.TEXTSPLIT(N63,"/")</f>
        <v>theater</v>
      </c>
      <c r="R63" t="str">
        <v>plays</v>
      </c>
      <c r="S63" s="7">
        <f t="shared" si="1"/>
        <v>40595.25</v>
      </c>
      <c r="T63" s="7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3"/>
        <v>50.008032128514053</v>
      </c>
      <c r="Q64" t="str" cm="1">
        <f t="array" ref="Q64:R64">_xlfn.TEXTSPLIT(N64,"/")</f>
        <v>technology</v>
      </c>
      <c r="R64" t="str">
        <v>web</v>
      </c>
      <c r="S64" s="7">
        <f t="shared" si="1"/>
        <v>42160.208333333328</v>
      </c>
      <c r="T64" s="7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3"/>
        <v>-828.6</v>
      </c>
      <c r="Q65" t="str" cm="1">
        <f t="array" ref="Q65:R65">_xlfn.TEXTSPLIT(N65,"/")</f>
        <v>theater</v>
      </c>
      <c r="R65" t="str">
        <v>plays</v>
      </c>
      <c r="S65" s="7">
        <f t="shared" si="1"/>
        <v>42853.208333333328</v>
      </c>
      <c r="T65" s="7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3"/>
        <v>-1.736842105263158</v>
      </c>
      <c r="Q66" t="str" cm="1">
        <f t="array" ref="Q66:R66">_xlfn.TEXTSPLIT(N66,"/")</f>
        <v>technology</v>
      </c>
      <c r="R66" t="str">
        <v>web</v>
      </c>
      <c r="S66" s="7">
        <f t="shared" si="1"/>
        <v>43283.208333333328</v>
      </c>
      <c r="T66" s="7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E67-D67</f>
        <v>8305</v>
      </c>
      <c r="P67">
        <f t="shared" si="3"/>
        <v>35.190677966101696</v>
      </c>
      <c r="Q67" t="str" cm="1">
        <f t="array" ref="Q67:R67">_xlfn.TEXTSPLIT(N67,"/")</f>
        <v>theater</v>
      </c>
      <c r="R67" t="str">
        <v>plays</v>
      </c>
      <c r="S67" s="7">
        <f t="shared" ref="S67:S130" si="5">(((J67/60)/60)/24)+DATE(1970,1,1)</f>
        <v>40570.25</v>
      </c>
      <c r="T67" s="7">
        <f t="shared" ref="T67:T130" si="6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ref="P68:P131" si="7">O68/G68</f>
        <v>-132.75</v>
      </c>
      <c r="Q68" t="str" cm="1">
        <f t="array" ref="Q68:R68">_xlfn.TEXTSPLIT(N68,"/")</f>
        <v>theater</v>
      </c>
      <c r="R68" t="str">
        <v>plays</v>
      </c>
      <c r="S68" s="7">
        <f t="shared" si="5"/>
        <v>42102.208333333328</v>
      </c>
      <c r="T68" s="7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7"/>
        <v>11.141943419434194</v>
      </c>
      <c r="Q69" t="str" cm="1">
        <f t="array" ref="Q69:R69">_xlfn.TEXTSPLIT(N69,"/")</f>
        <v>technology</v>
      </c>
      <c r="R69" t="str">
        <v>wearables</v>
      </c>
      <c r="S69" s="7">
        <f t="shared" si="5"/>
        <v>40203.25</v>
      </c>
      <c r="T69" s="7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7"/>
        <v>35.804878048780488</v>
      </c>
      <c r="Q70" t="str" cm="1">
        <f t="array" ref="Q70:R70">_xlfn.TEXTSPLIT(N70,"/")</f>
        <v>theater</v>
      </c>
      <c r="R70" t="str">
        <v>plays</v>
      </c>
      <c r="S70" s="7">
        <f t="shared" si="5"/>
        <v>42943.208333333328</v>
      </c>
      <c r="T70" s="7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7"/>
        <v>-352.88235294117646</v>
      </c>
      <c r="Q71" t="str" cm="1">
        <f t="array" ref="Q71:R71">_xlfn.TEXTSPLIT(N71,"/")</f>
        <v>theater</v>
      </c>
      <c r="R71" t="str">
        <v>plays</v>
      </c>
      <c r="S71" s="7">
        <f t="shared" si="5"/>
        <v>40531.25</v>
      </c>
      <c r="T71" s="7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7"/>
        <v>12.278383838383839</v>
      </c>
      <c r="Q72" t="str" cm="1">
        <f t="array" ref="Q72:R72">_xlfn.TEXTSPLIT(N72,"/")</f>
        <v>theater</v>
      </c>
      <c r="R72" t="str">
        <v>plays</v>
      </c>
      <c r="S72" s="7">
        <f t="shared" si="5"/>
        <v>40484.208333333336</v>
      </c>
      <c r="T72" s="7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7"/>
        <v>6.3684210526315788</v>
      </c>
      <c r="Q73" t="str" cm="1">
        <f t="array" ref="Q73:R73">_xlfn.TEXTSPLIT(N73,"/")</f>
        <v>theater</v>
      </c>
      <c r="R73" t="str">
        <v>plays</v>
      </c>
      <c r="S73" s="7">
        <f t="shared" si="5"/>
        <v>43799.25</v>
      </c>
      <c r="T73" s="7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7"/>
        <v>63.370370370370374</v>
      </c>
      <c r="Q74" t="str" cm="1">
        <f t="array" ref="Q74:R74">_xlfn.TEXTSPLIT(N74,"/")</f>
        <v>film &amp; video</v>
      </c>
      <c r="R74" t="str">
        <v>animation</v>
      </c>
      <c r="S74" s="7">
        <f t="shared" si="5"/>
        <v>42186.208333333328</v>
      </c>
      <c r="T74" s="7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7"/>
        <v>89.23863636363636</v>
      </c>
      <c r="Q75" t="str" cm="1">
        <f t="array" ref="Q75:R75">_xlfn.TEXTSPLIT(N75,"/")</f>
        <v>music</v>
      </c>
      <c r="R75" t="str">
        <v>jazz</v>
      </c>
      <c r="S75" s="7">
        <f t="shared" si="5"/>
        <v>42701.25</v>
      </c>
      <c r="T75" s="7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7"/>
        <v>10.305882352941177</v>
      </c>
      <c r="Q76" t="str" cm="1">
        <f t="array" ref="Q76:R76">_xlfn.TEXTSPLIT(N76,"/")</f>
        <v>music</v>
      </c>
      <c r="R76" t="str">
        <v>metal</v>
      </c>
      <c r="S76" s="7">
        <f t="shared" si="5"/>
        <v>42456.208333333328</v>
      </c>
      <c r="T76" s="7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7"/>
        <v>28.858823529411765</v>
      </c>
      <c r="Q77" t="str" cm="1">
        <f t="array" ref="Q77:R77">_xlfn.TEXTSPLIT(N77,"/")</f>
        <v>photography</v>
      </c>
      <c r="R77" t="str">
        <v>photography books</v>
      </c>
      <c r="S77" s="7">
        <f t="shared" si="5"/>
        <v>43296.208333333328</v>
      </c>
      <c r="T77" s="7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7"/>
        <v>-15.978028503562946</v>
      </c>
      <c r="Q78" t="str" cm="1">
        <f t="array" ref="Q78:R78">_xlfn.TEXTSPLIT(N78,"/")</f>
        <v>theater</v>
      </c>
      <c r="R78" t="str">
        <v>plays</v>
      </c>
      <c r="S78" s="7">
        <f t="shared" si="5"/>
        <v>42027.25</v>
      </c>
      <c r="T78" s="7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7"/>
        <v>-90</v>
      </c>
      <c r="Q79" t="str" cm="1">
        <f t="array" ref="Q79:R79">_xlfn.TEXTSPLIT(N79,"/")</f>
        <v>film &amp; video</v>
      </c>
      <c r="R79" t="str">
        <v>animation</v>
      </c>
      <c r="S79" s="7">
        <f t="shared" si="5"/>
        <v>40448.208333333336</v>
      </c>
      <c r="T79" s="7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7"/>
        <v>27.381818181818183</v>
      </c>
      <c r="Q80" t="str" cm="1">
        <f t="array" ref="Q80:R80">_xlfn.TEXTSPLIT(N80,"/")</f>
        <v>publishing</v>
      </c>
      <c r="R80" t="str">
        <v>translations</v>
      </c>
      <c r="S80" s="7">
        <f t="shared" si="5"/>
        <v>43206.208333333328</v>
      </c>
      <c r="T80" s="7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7"/>
        <v>-20.968973747016708</v>
      </c>
      <c r="Q81" t="str" cm="1">
        <f t="array" ref="Q81:R81">_xlfn.TEXTSPLIT(N81,"/")</f>
        <v>theater</v>
      </c>
      <c r="R81" t="str">
        <v>plays</v>
      </c>
      <c r="S81" s="7">
        <f t="shared" si="5"/>
        <v>43267.208333333328</v>
      </c>
      <c r="T81" s="7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7"/>
        <v>46.551181102362207</v>
      </c>
      <c r="Q82" t="str" cm="1">
        <f t="array" ref="Q82:R82">_xlfn.TEXTSPLIT(N82,"/")</f>
        <v>games</v>
      </c>
      <c r="R82" t="str">
        <v>video games</v>
      </c>
      <c r="S82" s="7">
        <f t="shared" si="5"/>
        <v>42976.208333333328</v>
      </c>
      <c r="T82" s="7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7"/>
        <v>51.23357664233577</v>
      </c>
      <c r="Q83" t="str" cm="1">
        <f t="array" ref="Q83:R83">_xlfn.TEXTSPLIT(N83,"/")</f>
        <v>music</v>
      </c>
      <c r="R83" t="str">
        <v>rock</v>
      </c>
      <c r="S83" s="7">
        <f t="shared" si="5"/>
        <v>43062.25</v>
      </c>
      <c r="T83" s="7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7"/>
        <v>77.62777777777778</v>
      </c>
      <c r="Q84" t="str" cm="1">
        <f t="array" ref="Q84:R84">_xlfn.TEXTSPLIT(N84,"/")</f>
        <v>games</v>
      </c>
      <c r="R84" t="str">
        <v>video games</v>
      </c>
      <c r="S84" s="7">
        <f t="shared" si="5"/>
        <v>43482.25</v>
      </c>
      <c r="T84" s="7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7"/>
        <v>-66.403999999999996</v>
      </c>
      <c r="Q85" t="str" cm="1">
        <f t="array" ref="Q85:R85">_xlfn.TEXTSPLIT(N85,"/")</f>
        <v>music</v>
      </c>
      <c r="R85" t="str">
        <v>electric music</v>
      </c>
      <c r="S85" s="7">
        <f t="shared" si="5"/>
        <v>42579.208333333328</v>
      </c>
      <c r="T85" s="7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7"/>
        <v>27.176470588235293</v>
      </c>
      <c r="Q86" t="str" cm="1">
        <f t="array" ref="Q86:R86">_xlfn.TEXTSPLIT(N86,"/")</f>
        <v>technology</v>
      </c>
      <c r="R86" t="str">
        <v>wearables</v>
      </c>
      <c r="S86" s="7">
        <f t="shared" si="5"/>
        <v>41118.208333333336</v>
      </c>
      <c r="T86" s="7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7"/>
        <v>21.549295774647888</v>
      </c>
      <c r="Q87" t="str" cm="1">
        <f t="array" ref="Q87:R87">_xlfn.TEXTSPLIT(N87,"/")</f>
        <v>music</v>
      </c>
      <c r="R87" t="str">
        <v>indie rock</v>
      </c>
      <c r="S87" s="7">
        <f t="shared" si="5"/>
        <v>40797.208333333336</v>
      </c>
      <c r="T87" s="7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7"/>
        <v>24.655172413793103</v>
      </c>
      <c r="Q88" t="str" cm="1">
        <f t="array" ref="Q88:R88">_xlfn.TEXTSPLIT(N88,"/")</f>
        <v>theater</v>
      </c>
      <c r="R88" t="str">
        <v>plays</v>
      </c>
      <c r="S88" s="7">
        <f t="shared" si="5"/>
        <v>42128.208333333328</v>
      </c>
      <c r="T88" s="7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7"/>
        <v>-50.917678812415652</v>
      </c>
      <c r="Q89" t="str" cm="1">
        <f t="array" ref="Q89:R89">_xlfn.TEXTSPLIT(N89,"/")</f>
        <v>music</v>
      </c>
      <c r="R89" t="str">
        <v>rock</v>
      </c>
      <c r="S89" s="7">
        <f t="shared" si="5"/>
        <v>40610.25</v>
      </c>
      <c r="T89" s="7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7"/>
        <v>68.283185840707958</v>
      </c>
      <c r="Q90" t="str" cm="1">
        <f t="array" ref="Q90:R90">_xlfn.TEXTSPLIT(N90,"/")</f>
        <v>publishing</v>
      </c>
      <c r="R90" t="str">
        <v>translations</v>
      </c>
      <c r="S90" s="7">
        <f t="shared" si="5"/>
        <v>42110.208333333328</v>
      </c>
      <c r="T90" s="7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7"/>
        <v>54.041666666666664</v>
      </c>
      <c r="Q91" t="str" cm="1">
        <f t="array" ref="Q91:R91">_xlfn.TEXTSPLIT(N91,"/")</f>
        <v>theater</v>
      </c>
      <c r="R91" t="str">
        <v>plays</v>
      </c>
      <c r="S91" s="7">
        <f t="shared" si="5"/>
        <v>40283.208333333336</v>
      </c>
      <c r="T91" s="7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7"/>
        <v>-15.735849056603774</v>
      </c>
      <c r="Q92" t="str" cm="1">
        <f t="array" ref="Q92:R92">_xlfn.TEXTSPLIT(N92,"/")</f>
        <v>theater</v>
      </c>
      <c r="R92" t="str">
        <v>plays</v>
      </c>
      <c r="S92" s="7">
        <f t="shared" si="5"/>
        <v>42425.25</v>
      </c>
      <c r="T92" s="7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7"/>
        <v>-117.24889543446244</v>
      </c>
      <c r="Q93" t="str" cm="1">
        <f t="array" ref="Q93:R93">_xlfn.TEXTSPLIT(N93,"/")</f>
        <v>publishing</v>
      </c>
      <c r="R93" t="str">
        <v>translations</v>
      </c>
      <c r="S93" s="7">
        <f t="shared" si="5"/>
        <v>42588.208333333328</v>
      </c>
      <c r="T93" s="7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7"/>
        <v>63.805220883534133</v>
      </c>
      <c r="Q94" t="str" cm="1">
        <f t="array" ref="Q94:R94">_xlfn.TEXTSPLIT(N94,"/")</f>
        <v>games</v>
      </c>
      <c r="R94" t="str">
        <v>video games</v>
      </c>
      <c r="S94" s="7">
        <f t="shared" si="5"/>
        <v>40352.208333333336</v>
      </c>
      <c r="T94" s="7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7"/>
        <v>-70.365573770491807</v>
      </c>
      <c r="Q95" t="str" cm="1">
        <f t="array" ref="Q95:R95">_xlfn.TEXTSPLIT(N95,"/")</f>
        <v>theater</v>
      </c>
      <c r="R95" t="str">
        <v>plays</v>
      </c>
      <c r="S95" s="7">
        <f t="shared" si="5"/>
        <v>41202.208333333336</v>
      </c>
      <c r="T95" s="7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7"/>
        <v>32.81666666666667</v>
      </c>
      <c r="Q96" t="str" cm="1">
        <f t="array" ref="Q96:R96">_xlfn.TEXTSPLIT(N96,"/")</f>
        <v>technology</v>
      </c>
      <c r="R96" t="str">
        <v>web</v>
      </c>
      <c r="S96" s="7">
        <f t="shared" si="5"/>
        <v>43562.208333333328</v>
      </c>
      <c r="T96" s="7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7"/>
        <v>4.333333333333333</v>
      </c>
      <c r="Q97" t="str" cm="1">
        <f t="array" ref="Q97:R97">_xlfn.TEXTSPLIT(N97,"/")</f>
        <v>film &amp; video</v>
      </c>
      <c r="R97" t="str">
        <v>documentary</v>
      </c>
      <c r="S97" s="7">
        <f t="shared" si="5"/>
        <v>43752.208333333328</v>
      </c>
      <c r="T97" s="7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7"/>
        <v>35.097812097812096</v>
      </c>
      <c r="Q98" t="str" cm="1">
        <f t="array" ref="Q98:R98">_xlfn.TEXTSPLIT(N98,"/")</f>
        <v>theater</v>
      </c>
      <c r="R98" t="str">
        <v>plays</v>
      </c>
      <c r="S98" s="7">
        <f t="shared" si="5"/>
        <v>40612.25</v>
      </c>
      <c r="T98" s="7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7"/>
        <v>95.106194690265482</v>
      </c>
      <c r="Q99" t="str" cm="1">
        <f t="array" ref="Q99:R99">_xlfn.TEXTSPLIT(N99,"/")</f>
        <v>food</v>
      </c>
      <c r="R99" t="str">
        <v>food trucks</v>
      </c>
      <c r="S99" s="7">
        <f t="shared" si="5"/>
        <v>42180.208333333328</v>
      </c>
      <c r="T99" s="7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7"/>
        <v>-53.154918032786888</v>
      </c>
      <c r="Q100" t="str" cm="1">
        <f t="array" ref="Q100:R100">_xlfn.TEXTSPLIT(N100,"/")</f>
        <v>games</v>
      </c>
      <c r="R100" t="str">
        <v>video games</v>
      </c>
      <c r="S100" s="7">
        <f t="shared" si="5"/>
        <v>42212.208333333328</v>
      </c>
      <c r="T100" s="7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7"/>
        <v>44.823170731707314</v>
      </c>
      <c r="Q101" t="str" cm="1">
        <f t="array" ref="Q101:R101">_xlfn.TEXTSPLIT(N101,"/")</f>
        <v>theater</v>
      </c>
      <c r="R101" t="str">
        <v>plays</v>
      </c>
      <c r="S101" s="7">
        <f t="shared" si="5"/>
        <v>41968.25</v>
      </c>
      <c r="T101" s="7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7"/>
        <v>-99</v>
      </c>
      <c r="Q102" t="str" cm="1">
        <f t="array" ref="Q102:R102">_xlfn.TEXTSPLIT(N102,"/")</f>
        <v>theater</v>
      </c>
      <c r="R102" t="str">
        <v>plays</v>
      </c>
      <c r="S102" s="7">
        <f t="shared" si="5"/>
        <v>40835.208333333336</v>
      </c>
      <c r="T102" s="7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7"/>
        <v>50.56707317073171</v>
      </c>
      <c r="Q103" t="str" cm="1">
        <f t="array" ref="Q103:R103">_xlfn.TEXTSPLIT(N103,"/")</f>
        <v>music</v>
      </c>
      <c r="R103" t="str">
        <v>electric music</v>
      </c>
      <c r="S103" s="7">
        <f t="shared" si="5"/>
        <v>42056.25</v>
      </c>
      <c r="T103" s="7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7"/>
        <v>20.00595238095238</v>
      </c>
      <c r="Q104" t="str" cm="1">
        <f t="array" ref="Q104:R104">_xlfn.TEXTSPLIT(N104,"/")</f>
        <v>technology</v>
      </c>
      <c r="R104" t="str">
        <v>wearables</v>
      </c>
      <c r="S104" s="7">
        <f t="shared" si="5"/>
        <v>43234.208333333328</v>
      </c>
      <c r="T104" s="7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7"/>
        <v>-203.75675675675674</v>
      </c>
      <c r="Q105" t="str" cm="1">
        <f t="array" ref="Q105:R105">_xlfn.TEXTSPLIT(N105,"/")</f>
        <v>music</v>
      </c>
      <c r="R105" t="str">
        <v>electric music</v>
      </c>
      <c r="S105" s="7">
        <f t="shared" si="5"/>
        <v>40475.208333333336</v>
      </c>
      <c r="T105" s="7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7"/>
        <v>26.824726134585291</v>
      </c>
      <c r="Q106" t="str" cm="1">
        <f t="array" ref="Q106:R106">_xlfn.TEXTSPLIT(N106,"/")</f>
        <v>music</v>
      </c>
      <c r="R106" t="str">
        <v>indie rock</v>
      </c>
      <c r="S106" s="7">
        <f t="shared" si="5"/>
        <v>42878.208333333328</v>
      </c>
      <c r="T106" s="7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7"/>
        <v>31.88421052631579</v>
      </c>
      <c r="Q107" t="str" cm="1">
        <f t="array" ref="Q107:R107">_xlfn.TEXTSPLIT(N107,"/")</f>
        <v>technology</v>
      </c>
      <c r="R107" t="str">
        <v>web</v>
      </c>
      <c r="S107" s="7">
        <f t="shared" si="5"/>
        <v>41366.208333333336</v>
      </c>
      <c r="T107" s="7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7"/>
        <v>68.748299319727892</v>
      </c>
      <c r="Q108" t="str" cm="1">
        <f t="array" ref="Q108:R108">_xlfn.TEXTSPLIT(N108,"/")</f>
        <v>theater</v>
      </c>
      <c r="R108" t="str">
        <v>plays</v>
      </c>
      <c r="S108" s="7">
        <f t="shared" si="5"/>
        <v>43716.208333333328</v>
      </c>
      <c r="T108" s="7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7"/>
        <v>35.197674418604649</v>
      </c>
      <c r="Q109" t="str" cm="1">
        <f t="array" ref="Q109:R109">_xlfn.TEXTSPLIT(N109,"/")</f>
        <v>theater</v>
      </c>
      <c r="R109" t="str">
        <v>plays</v>
      </c>
      <c r="S109" s="7">
        <f t="shared" si="5"/>
        <v>43213.208333333328</v>
      </c>
      <c r="T109" s="7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7"/>
        <v>89.506024096385545</v>
      </c>
      <c r="Q110" t="str" cm="1">
        <f t="array" ref="Q110:R110">_xlfn.TEXTSPLIT(N110,"/")</f>
        <v>film &amp; video</v>
      </c>
      <c r="R110" t="str">
        <v>documentary</v>
      </c>
      <c r="S110" s="7">
        <f t="shared" si="5"/>
        <v>41005.208333333336</v>
      </c>
      <c r="T110" s="7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7"/>
        <v>-35.35</v>
      </c>
      <c r="Q111" t="str" cm="1">
        <f t="array" ref="Q111:R111">_xlfn.TEXTSPLIT(N111,"/")</f>
        <v>film &amp; video</v>
      </c>
      <c r="R111" t="str">
        <v>television</v>
      </c>
      <c r="S111" s="7">
        <f t="shared" si="5"/>
        <v>41651.25</v>
      </c>
      <c r="T111" s="7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7"/>
        <v>-409.09797297297297</v>
      </c>
      <c r="Q112" t="str" cm="1">
        <f t="array" ref="Q112:R112">_xlfn.TEXTSPLIT(N112,"/")</f>
        <v>food</v>
      </c>
      <c r="R112" t="str">
        <v>food trucks</v>
      </c>
      <c r="S112" s="7">
        <f t="shared" si="5"/>
        <v>43354.208333333328</v>
      </c>
      <c r="T112" s="7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7"/>
        <v>18.125739644970412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5"/>
        <v>41174.208333333336</v>
      </c>
      <c r="T113" s="7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7"/>
        <v>21.980609418282548</v>
      </c>
      <c r="Q114" t="str" cm="1">
        <f t="array" ref="Q114:R114">_xlfn.TEXTSPLIT(N114,"/")</f>
        <v>technology</v>
      </c>
      <c r="R114" t="str">
        <v>web</v>
      </c>
      <c r="S114" s="7">
        <f t="shared" si="5"/>
        <v>41875.208333333336</v>
      </c>
      <c r="T114" s="7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7"/>
        <v>69.748091603053439</v>
      </c>
      <c r="Q115" t="str" cm="1">
        <f t="array" ref="Q115:R115">_xlfn.TEXTSPLIT(N115,"/")</f>
        <v>food</v>
      </c>
      <c r="R115" t="str">
        <v>food trucks</v>
      </c>
      <c r="S115" s="7">
        <f t="shared" si="5"/>
        <v>42990.208333333328</v>
      </c>
      <c r="T115" s="7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7"/>
        <v>94.571428571428569</v>
      </c>
      <c r="Q116" t="str" cm="1">
        <f t="array" ref="Q116:R116">_xlfn.TEXTSPLIT(N116,"/")</f>
        <v>technology</v>
      </c>
      <c r="R116" t="str">
        <v>wearables</v>
      </c>
      <c r="S116" s="7">
        <f t="shared" si="5"/>
        <v>43564.208333333328</v>
      </c>
      <c r="T116" s="7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7"/>
        <v>-6.4521791767554477</v>
      </c>
      <c r="Q117" t="str" cm="1">
        <f t="array" ref="Q117:R117">_xlfn.TEXTSPLIT(N117,"/")</f>
        <v>publishing</v>
      </c>
      <c r="R117" t="str">
        <v>fiction</v>
      </c>
      <c r="S117" s="7">
        <f t="shared" si="5"/>
        <v>43056.25</v>
      </c>
      <c r="T117" s="7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7"/>
        <v>-11.835616438356164</v>
      </c>
      <c r="Q118" t="str" cm="1">
        <f t="array" ref="Q118:R118">_xlfn.TEXTSPLIT(N118,"/")</f>
        <v>theater</v>
      </c>
      <c r="R118" t="str">
        <v>plays</v>
      </c>
      <c r="S118" s="7">
        <f t="shared" si="5"/>
        <v>42265.208333333328</v>
      </c>
      <c r="T118" s="7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7"/>
        <v>13.174545454545454</v>
      </c>
      <c r="Q119" t="str" cm="1">
        <f t="array" ref="Q119:R119">_xlfn.TEXTSPLIT(N119,"/")</f>
        <v>film &amp; video</v>
      </c>
      <c r="R119" t="str">
        <v>television</v>
      </c>
      <c r="S119" s="7">
        <f t="shared" si="5"/>
        <v>40808.208333333336</v>
      </c>
      <c r="T119" s="7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7"/>
        <v>14.194029850746269</v>
      </c>
      <c r="Q120" t="str" cm="1">
        <f t="array" ref="Q120:R120">_xlfn.TEXTSPLIT(N120,"/")</f>
        <v>photography</v>
      </c>
      <c r="R120" t="str">
        <v>photography books</v>
      </c>
      <c r="S120" s="7">
        <f t="shared" si="5"/>
        <v>41665.25</v>
      </c>
      <c r="T120" s="7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7"/>
        <v>37.324675324675326</v>
      </c>
      <c r="Q121" t="str" cm="1">
        <f t="array" ref="Q121:R121">_xlfn.TEXTSPLIT(N121,"/")</f>
        <v>film &amp; video</v>
      </c>
      <c r="R121" t="str">
        <v>documentary</v>
      </c>
      <c r="S121" s="7">
        <f t="shared" si="5"/>
        <v>41806.208333333336</v>
      </c>
      <c r="T121" s="7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7"/>
        <v>20.859708193041527</v>
      </c>
      <c r="Q122" t="str" cm="1">
        <f t="array" ref="Q122:R122">_xlfn.TEXTSPLIT(N122,"/")</f>
        <v>games</v>
      </c>
      <c r="R122" t="str">
        <v>mobile games</v>
      </c>
      <c r="S122" s="7">
        <f t="shared" si="5"/>
        <v>42111.208333333328</v>
      </c>
      <c r="T122" s="7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7"/>
        <v>59.868217054263567</v>
      </c>
      <c r="Q123" t="str" cm="1">
        <f t="array" ref="Q123:R123">_xlfn.TEXTSPLIT(N123,"/")</f>
        <v>games</v>
      </c>
      <c r="R123" t="str">
        <v>video games</v>
      </c>
      <c r="S123" s="7">
        <f t="shared" si="5"/>
        <v>41917.208333333336</v>
      </c>
      <c r="T123" s="7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7"/>
        <v>-14.391792146442279</v>
      </c>
      <c r="Q124" t="str" cm="1">
        <f t="array" ref="Q124:R124">_xlfn.TEXTSPLIT(N124,"/")</f>
        <v>publishing</v>
      </c>
      <c r="R124" t="str">
        <v>fiction</v>
      </c>
      <c r="S124" s="7">
        <f t="shared" si="5"/>
        <v>41970.25</v>
      </c>
      <c r="T124" s="7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7"/>
        <v>-218.44108761329306</v>
      </c>
      <c r="Q125" t="str" cm="1">
        <f t="array" ref="Q125:R125">_xlfn.TEXTSPLIT(N125,"/")</f>
        <v>theater</v>
      </c>
      <c r="R125" t="str">
        <v>plays</v>
      </c>
      <c r="S125" s="7">
        <f t="shared" si="5"/>
        <v>42332.25</v>
      </c>
      <c r="T125" s="7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7"/>
        <v>74.063829787234042</v>
      </c>
      <c r="Q126" t="str" cm="1">
        <f t="array" ref="Q126:R126">_xlfn.TEXTSPLIT(N126,"/")</f>
        <v>photography</v>
      </c>
      <c r="R126" t="str">
        <v>photography books</v>
      </c>
      <c r="S126" s="7">
        <f t="shared" si="5"/>
        <v>43598.208333333328</v>
      </c>
      <c r="T126" s="7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7"/>
        <v>17.638888888888889</v>
      </c>
      <c r="Q127" t="str" cm="1">
        <f t="array" ref="Q127:R127">_xlfn.TEXTSPLIT(N127,"/")</f>
        <v>theater</v>
      </c>
      <c r="R127" t="str">
        <v>plays</v>
      </c>
      <c r="S127" s="7">
        <f t="shared" si="5"/>
        <v>43362.208333333328</v>
      </c>
      <c r="T127" s="7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7"/>
        <v>-142.87209302325581</v>
      </c>
      <c r="Q128" t="str" cm="1">
        <f t="array" ref="Q128:R128">_xlfn.TEXTSPLIT(N128,"/")</f>
        <v>theater</v>
      </c>
      <c r="R128" t="str">
        <v>plays</v>
      </c>
      <c r="S128" s="7">
        <f t="shared" si="5"/>
        <v>42596.208333333328</v>
      </c>
      <c r="T128" s="7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7"/>
        <v>-74.602678571428569</v>
      </c>
      <c r="Q129" t="str" cm="1">
        <f t="array" ref="Q129:R129">_xlfn.TEXTSPLIT(N129,"/")</f>
        <v>theater</v>
      </c>
      <c r="R129" t="str">
        <v>plays</v>
      </c>
      <c r="S129" s="7">
        <f t="shared" si="5"/>
        <v>40310.208333333336</v>
      </c>
      <c r="T129" s="7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7"/>
        <v>-52.639097744360903</v>
      </c>
      <c r="Q130" t="str" cm="1">
        <f t="array" ref="Q130:R130">_xlfn.TEXTSPLIT(N130,"/")</f>
        <v>music</v>
      </c>
      <c r="R130" t="str">
        <v>rock</v>
      </c>
      <c r="S130" s="7">
        <f t="shared" si="5"/>
        <v>40417.208333333336</v>
      </c>
      <c r="T130" s="7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E131-D131</f>
        <v>-143744</v>
      </c>
      <c r="P131">
        <f t="shared" si="7"/>
        <v>-2613.5272727272727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9">(((J131/60)/60)/24)+DATE(1970,1,1)</f>
        <v>42038.25</v>
      </c>
      <c r="T131" s="7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ref="P132:P195" si="11">O132/G132</f>
        <v>9.9906191369605999</v>
      </c>
      <c r="Q132" t="str" cm="1">
        <f t="array" ref="Q132:R132">_xlfn.TEXTSPLIT(N132,"/")</f>
        <v>film &amp; video</v>
      </c>
      <c r="R132" t="str">
        <v>drama</v>
      </c>
      <c r="S132" s="7">
        <f t="shared" si="9"/>
        <v>40842.208333333336</v>
      </c>
      <c r="T132" s="7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11"/>
        <v>0.57961522717969705</v>
      </c>
      <c r="Q133" t="str" cm="1">
        <f t="array" ref="Q133:R133">_xlfn.TEXTSPLIT(N133,"/")</f>
        <v>technology</v>
      </c>
      <c r="R133" t="str">
        <v>web</v>
      </c>
      <c r="S133" s="7">
        <f t="shared" si="9"/>
        <v>41607.25</v>
      </c>
      <c r="T133" s="7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11"/>
        <v>6</v>
      </c>
      <c r="Q134" t="str" cm="1">
        <f t="array" ref="Q134:R134">_xlfn.TEXTSPLIT(N134,"/")</f>
        <v>theater</v>
      </c>
      <c r="R134" t="str">
        <v>plays</v>
      </c>
      <c r="S134" s="7">
        <f t="shared" si="9"/>
        <v>43112.25</v>
      </c>
      <c r="T134" s="7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11"/>
        <v>59.654088050314463</v>
      </c>
      <c r="Q135" t="str" cm="1">
        <f t="array" ref="Q135:R135">_xlfn.TEXTSPLIT(N135,"/")</f>
        <v>music</v>
      </c>
      <c r="R135" t="str">
        <v>world music</v>
      </c>
      <c r="S135" s="7">
        <f t="shared" si="9"/>
        <v>40767.208333333336</v>
      </c>
      <c r="T135" s="7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11"/>
        <v>-10.863829787234042</v>
      </c>
      <c r="Q136" t="str" cm="1">
        <f t="array" ref="Q136:R136">_xlfn.TEXTSPLIT(N136,"/")</f>
        <v>film &amp; video</v>
      </c>
      <c r="R136" t="str">
        <v>documentary</v>
      </c>
      <c r="S136" s="7">
        <f t="shared" si="9"/>
        <v>40713.208333333336</v>
      </c>
      <c r="T136" s="7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11"/>
        <v>-18.905982905982906</v>
      </c>
      <c r="Q137" t="str" cm="1">
        <f t="array" ref="Q137:R137">_xlfn.TEXTSPLIT(N137,"/")</f>
        <v>theater</v>
      </c>
      <c r="R137" t="str">
        <v>plays</v>
      </c>
      <c r="S137" s="7">
        <f t="shared" si="9"/>
        <v>41340.25</v>
      </c>
      <c r="T137" s="7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11"/>
        <v>-1380.6724137931035</v>
      </c>
      <c r="Q138" t="str" cm="1">
        <f t="array" ref="Q138:R138">_xlfn.TEXTSPLIT(N138,"/")</f>
        <v>film &amp; video</v>
      </c>
      <c r="R138" t="str">
        <v>drama</v>
      </c>
      <c r="S138" s="7">
        <f t="shared" si="9"/>
        <v>41797.208333333336</v>
      </c>
      <c r="T138" s="7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11"/>
        <v>58.24</v>
      </c>
      <c r="Q139" t="str" cm="1">
        <f t="array" ref="Q139:R139">_xlfn.TEXTSPLIT(N139,"/")</f>
        <v>publishing</v>
      </c>
      <c r="R139" t="str">
        <v>nonfiction</v>
      </c>
      <c r="S139" s="7">
        <f t="shared" si="9"/>
        <v>40457.208333333336</v>
      </c>
      <c r="T139" s="7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11"/>
        <v>-3.3391304347826085</v>
      </c>
      <c r="Q140" t="str" cm="1">
        <f t="array" ref="Q140:R140">_xlfn.TEXTSPLIT(N140,"/")</f>
        <v>games</v>
      </c>
      <c r="R140" t="str">
        <v>mobile games</v>
      </c>
      <c r="S140" s="7">
        <f t="shared" si="9"/>
        <v>41180.208333333336</v>
      </c>
      <c r="T140" s="7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11"/>
        <v>-223.47852760736197</v>
      </c>
      <c r="Q141" t="str" cm="1">
        <f t="array" ref="Q141:R141">_xlfn.TEXTSPLIT(N141,"/")</f>
        <v>technology</v>
      </c>
      <c r="R141" t="str">
        <v>wearables</v>
      </c>
      <c r="S141" s="7">
        <f t="shared" si="9"/>
        <v>42115.208333333328</v>
      </c>
      <c r="T141" s="7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11"/>
        <v>36.41935483870968</v>
      </c>
      <c r="Q142" t="str" cm="1">
        <f t="array" ref="Q142:R142">_xlfn.TEXTSPLIT(N142,"/")</f>
        <v>film &amp; video</v>
      </c>
      <c r="R142" t="str">
        <v>documentary</v>
      </c>
      <c r="S142" s="7">
        <f t="shared" si="9"/>
        <v>43156.25</v>
      </c>
      <c r="T142" s="7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11"/>
        <v>0.9551820728291317</v>
      </c>
      <c r="Q143" t="str" cm="1">
        <f t="array" ref="Q143:R143">_xlfn.TEXTSPLIT(N143,"/")</f>
        <v>technology</v>
      </c>
      <c r="R143" t="str">
        <v>web</v>
      </c>
      <c r="S143" s="7">
        <f t="shared" si="9"/>
        <v>42167.208333333328</v>
      </c>
      <c r="T143" s="7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11"/>
        <v>55.572649572649574</v>
      </c>
      <c r="Q144" t="str" cm="1">
        <f t="array" ref="Q144:R144">_xlfn.TEXTSPLIT(N144,"/")</f>
        <v>technology</v>
      </c>
      <c r="R144" t="str">
        <v>web</v>
      </c>
      <c r="S144" s="7">
        <f t="shared" si="9"/>
        <v>41005.208333333336</v>
      </c>
      <c r="T144" s="7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11"/>
        <v>27.457142857142856</v>
      </c>
      <c r="Q145" t="str" cm="1">
        <f t="array" ref="Q145:R145">_xlfn.TEXTSPLIT(N145,"/")</f>
        <v>music</v>
      </c>
      <c r="R145" t="str">
        <v>indie rock</v>
      </c>
      <c r="S145" s="7">
        <f t="shared" si="9"/>
        <v>40357.208333333336</v>
      </c>
      <c r="T145" s="7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11"/>
        <v>19.399999999999999</v>
      </c>
      <c r="Q146" t="str" cm="1">
        <f t="array" ref="Q146:R146">_xlfn.TEXTSPLIT(N146,"/")</f>
        <v>theater</v>
      </c>
      <c r="R146" t="str">
        <v>plays</v>
      </c>
      <c r="S146" s="7">
        <f t="shared" si="9"/>
        <v>43633.208333333328</v>
      </c>
      <c r="T146" s="7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11"/>
        <v>44.4375</v>
      </c>
      <c r="Q147" t="str" cm="1">
        <f t="array" ref="Q147:R147">_xlfn.TEXTSPLIT(N147,"/")</f>
        <v>technology</v>
      </c>
      <c r="R147" t="str">
        <v>wearables</v>
      </c>
      <c r="S147" s="7">
        <f t="shared" si="9"/>
        <v>41889.208333333336</v>
      </c>
      <c r="T147" s="7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11"/>
        <v>-142.78431372549019</v>
      </c>
      <c r="Q148" t="str" cm="1">
        <f t="array" ref="Q148:R148">_xlfn.TEXTSPLIT(N148,"/")</f>
        <v>theater</v>
      </c>
      <c r="R148" t="str">
        <v>plays</v>
      </c>
      <c r="S148" s="7">
        <f t="shared" si="9"/>
        <v>40855.25</v>
      </c>
      <c r="T148" s="7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11"/>
        <v>5.2110552763819094</v>
      </c>
      <c r="Q149" t="str" cm="1">
        <f t="array" ref="Q149:R149">_xlfn.TEXTSPLIT(N149,"/")</f>
        <v>theater</v>
      </c>
      <c r="R149" t="str">
        <v>plays</v>
      </c>
      <c r="S149" s="7">
        <f t="shared" si="9"/>
        <v>42534.208333333328</v>
      </c>
      <c r="T149" s="7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11"/>
        <v>18.271028037383179</v>
      </c>
      <c r="Q150" t="str" cm="1">
        <f t="array" ref="Q150:R150">_xlfn.TEXTSPLIT(N150,"/")</f>
        <v>technology</v>
      </c>
      <c r="R150" t="str">
        <v>wearables</v>
      </c>
      <c r="S150" s="7">
        <f t="shared" si="9"/>
        <v>42941.208333333328</v>
      </c>
      <c r="T150" s="7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11"/>
        <v>38.112820512820512</v>
      </c>
      <c r="Q151" t="str" cm="1">
        <f t="array" ref="Q151:R151">_xlfn.TEXTSPLIT(N151,"/")</f>
        <v>music</v>
      </c>
      <c r="R151" t="str">
        <v>indie rock</v>
      </c>
      <c r="S151" s="7">
        <f t="shared" si="9"/>
        <v>41275.25</v>
      </c>
      <c r="T151" s="7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11"/>
        <v>-99</v>
      </c>
      <c r="Q152" t="str" cm="1">
        <f t="array" ref="Q152:R152">_xlfn.TEXTSPLIT(N152,"/")</f>
        <v>music</v>
      </c>
      <c r="R152" t="str">
        <v>rock</v>
      </c>
      <c r="S152" s="7">
        <f t="shared" si="9"/>
        <v>43450.25</v>
      </c>
      <c r="T152" s="7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11"/>
        <v>-33.51261077027948</v>
      </c>
      <c r="Q153" t="str" cm="1">
        <f t="array" ref="Q153:R153">_xlfn.TEXTSPLIT(N153,"/")</f>
        <v>music</v>
      </c>
      <c r="R153" t="str">
        <v>electric music</v>
      </c>
      <c r="S153" s="7">
        <f t="shared" si="9"/>
        <v>41799.208333333336</v>
      </c>
      <c r="T153" s="7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11"/>
        <v>39.713566350710899</v>
      </c>
      <c r="Q154" t="str" cm="1">
        <f t="array" ref="Q154:R154">_xlfn.TEXTSPLIT(N154,"/")</f>
        <v>music</v>
      </c>
      <c r="R154" t="str">
        <v>indie rock</v>
      </c>
      <c r="S154" s="7">
        <f t="shared" si="9"/>
        <v>42783.25</v>
      </c>
      <c r="T154" s="7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11"/>
        <v>-2.3390248195740186</v>
      </c>
      <c r="Q155" t="str" cm="1">
        <f t="array" ref="Q155:R155">_xlfn.TEXTSPLIT(N155,"/")</f>
        <v>theater</v>
      </c>
      <c r="R155" t="str">
        <v>plays</v>
      </c>
      <c r="S155" s="7">
        <f t="shared" si="9"/>
        <v>41201.208333333336</v>
      </c>
      <c r="T155" s="7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11"/>
        <v>-66.713881019830026</v>
      </c>
      <c r="Q156" t="str" cm="1">
        <f t="array" ref="Q156:R156">_xlfn.TEXTSPLIT(N156,"/")</f>
        <v>music</v>
      </c>
      <c r="R156" t="str">
        <v>indie rock</v>
      </c>
      <c r="S156" s="7">
        <f t="shared" si="9"/>
        <v>42502.208333333328</v>
      </c>
      <c r="T156" s="7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11"/>
        <v>-40.865996649916248</v>
      </c>
      <c r="Q157" t="str" cm="1">
        <f t="array" ref="Q157:R157">_xlfn.TEXTSPLIT(N157,"/")</f>
        <v>theater</v>
      </c>
      <c r="R157" t="str">
        <v>plays</v>
      </c>
      <c r="S157" s="7">
        <f t="shared" si="9"/>
        <v>40262.208333333336</v>
      </c>
      <c r="T157" s="7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11"/>
        <v>-25.029023746701846</v>
      </c>
      <c r="Q158" t="str" cm="1">
        <f t="array" ref="Q158:R158">_xlfn.TEXTSPLIT(N158,"/")</f>
        <v>music</v>
      </c>
      <c r="R158" t="str">
        <v>rock</v>
      </c>
      <c r="S158" s="7">
        <f t="shared" si="9"/>
        <v>43743.208333333328</v>
      </c>
      <c r="T158" s="7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11"/>
        <v>-66.266666666666666</v>
      </c>
      <c r="Q159" t="str" cm="1">
        <f t="array" ref="Q159:R159">_xlfn.TEXTSPLIT(N159,"/")</f>
        <v>photography</v>
      </c>
      <c r="R159" t="str">
        <v>photography books</v>
      </c>
      <c r="S159" s="7">
        <f t="shared" si="9"/>
        <v>41638.25</v>
      </c>
      <c r="T159" s="7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11"/>
        <v>61.951219512195124</v>
      </c>
      <c r="Q160" t="str" cm="1">
        <f t="array" ref="Q160:R160">_xlfn.TEXTSPLIT(N160,"/")</f>
        <v>music</v>
      </c>
      <c r="R160" t="str">
        <v>rock</v>
      </c>
      <c r="S160" s="7">
        <f t="shared" si="9"/>
        <v>42346.25</v>
      </c>
      <c r="T160" s="7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11"/>
        <v>1.2081274025260845E-2</v>
      </c>
      <c r="Q161" t="str" cm="1">
        <f t="array" ref="Q161:R161">_xlfn.TEXTSPLIT(N161,"/")</f>
        <v>theater</v>
      </c>
      <c r="R161" t="str">
        <v>plays</v>
      </c>
      <c r="S161" s="7">
        <f t="shared" si="9"/>
        <v>43551.208333333328</v>
      </c>
      <c r="T161" s="7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11"/>
        <v>30.396341463414632</v>
      </c>
      <c r="Q162" t="str" cm="1">
        <f t="array" ref="Q162:R162">_xlfn.TEXTSPLIT(N162,"/")</f>
        <v>technology</v>
      </c>
      <c r="R162" t="str">
        <v>wearables</v>
      </c>
      <c r="S162" s="7">
        <f t="shared" si="9"/>
        <v>43582.208333333328</v>
      </c>
      <c r="T162" s="7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11"/>
        <v>-16</v>
      </c>
      <c r="Q163" t="str" cm="1">
        <f t="array" ref="Q163:R163">_xlfn.TEXTSPLIT(N163,"/")</f>
        <v>technology</v>
      </c>
      <c r="R163" t="str">
        <v>web</v>
      </c>
      <c r="S163" s="7">
        <f t="shared" si="9"/>
        <v>42270.208333333328</v>
      </c>
      <c r="T163" s="7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11"/>
        <v>19.32484076433121</v>
      </c>
      <c r="Q164" t="str" cm="1">
        <f t="array" ref="Q164:R164">_xlfn.TEXTSPLIT(N164,"/")</f>
        <v>music</v>
      </c>
      <c r="R164" t="str">
        <v>rock</v>
      </c>
      <c r="S164" s="7">
        <f t="shared" si="9"/>
        <v>43442.25</v>
      </c>
      <c r="T164" s="7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11"/>
        <v>21.804878048780488</v>
      </c>
      <c r="Q165" t="str" cm="1">
        <f t="array" ref="Q165:R165">_xlfn.TEXTSPLIT(N165,"/")</f>
        <v>photography</v>
      </c>
      <c r="R165" t="str">
        <v>photography books</v>
      </c>
      <c r="S165" s="7">
        <f t="shared" si="9"/>
        <v>43028.208333333328</v>
      </c>
      <c r="T165" s="7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11"/>
        <v>0.1826647564469914</v>
      </c>
      <c r="Q166" t="str" cm="1">
        <f t="array" ref="Q166:R166">_xlfn.TEXTSPLIT(N166,"/")</f>
        <v>theater</v>
      </c>
      <c r="R166" t="str">
        <v>plays</v>
      </c>
      <c r="S166" s="7">
        <f t="shared" si="9"/>
        <v>43016.208333333328</v>
      </c>
      <c r="T166" s="7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11"/>
        <v>7.9325618515562653</v>
      </c>
      <c r="Q167" t="str" cm="1">
        <f t="array" ref="Q167:R167">_xlfn.TEXTSPLIT(N167,"/")</f>
        <v>technology</v>
      </c>
      <c r="R167" t="str">
        <v>web</v>
      </c>
      <c r="S167" s="7">
        <f t="shared" si="9"/>
        <v>42948.208333333328</v>
      </c>
      <c r="T167" s="7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11"/>
        <v>14.913934426229508</v>
      </c>
      <c r="Q168" t="str" cm="1">
        <f t="array" ref="Q168:R168">_xlfn.TEXTSPLIT(N168,"/")</f>
        <v>photography</v>
      </c>
      <c r="R168" t="str">
        <v>photography books</v>
      </c>
      <c r="S168" s="7">
        <f t="shared" si="9"/>
        <v>40534.25</v>
      </c>
      <c r="T168" s="7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11"/>
        <v>56.19178082191781</v>
      </c>
      <c r="Q169" t="str" cm="1">
        <f t="array" ref="Q169:R169">_xlfn.TEXTSPLIT(N169,"/")</f>
        <v>theater</v>
      </c>
      <c r="R169" t="str">
        <v>plays</v>
      </c>
      <c r="S169" s="7">
        <f t="shared" si="9"/>
        <v>41435.208333333336</v>
      </c>
      <c r="T169" s="7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11"/>
        <v>-92.139267015706807</v>
      </c>
      <c r="Q170" t="str" cm="1">
        <f t="array" ref="Q170:R170">_xlfn.TEXTSPLIT(N170,"/")</f>
        <v>music</v>
      </c>
      <c r="R170" t="str">
        <v>indie rock</v>
      </c>
      <c r="S170" s="7">
        <f t="shared" si="9"/>
        <v>43518.25</v>
      </c>
      <c r="T170" s="7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11"/>
        <v>59.598263614838203</v>
      </c>
      <c r="Q171" t="str" cm="1">
        <f t="array" ref="Q171:R171">_xlfn.TEXTSPLIT(N171,"/")</f>
        <v>film &amp; video</v>
      </c>
      <c r="R171" t="str">
        <v>shorts</v>
      </c>
      <c r="S171" s="7">
        <f t="shared" si="9"/>
        <v>41077.208333333336</v>
      </c>
      <c r="T171" s="7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11"/>
        <v>-2724.9552238805968</v>
      </c>
      <c r="Q172" t="str" cm="1">
        <f t="array" ref="Q172:R172">_xlfn.TEXTSPLIT(N172,"/")</f>
        <v>music</v>
      </c>
      <c r="R172" t="str">
        <v>indie rock</v>
      </c>
      <c r="S172" s="7">
        <f t="shared" si="9"/>
        <v>42950.208333333328</v>
      </c>
      <c r="T172" s="7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11"/>
        <v>-875.8</v>
      </c>
      <c r="Q173" t="str" cm="1">
        <f t="array" ref="Q173:R173">_xlfn.TEXTSPLIT(N173,"/")</f>
        <v>publishing</v>
      </c>
      <c r="R173" t="str">
        <v>translations</v>
      </c>
      <c r="S173" s="7">
        <f t="shared" si="9"/>
        <v>41718.208333333336</v>
      </c>
      <c r="T173" s="7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11"/>
        <v>-5.2692307692307692</v>
      </c>
      <c r="Q174" t="str" cm="1">
        <f t="array" ref="Q174:R174">_xlfn.TEXTSPLIT(N174,"/")</f>
        <v>film &amp; video</v>
      </c>
      <c r="R174" t="str">
        <v>documentary</v>
      </c>
      <c r="S174" s="7">
        <f t="shared" si="9"/>
        <v>41839.208333333336</v>
      </c>
      <c r="T174" s="7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11"/>
        <v>39.035874439461885</v>
      </c>
      <c r="Q175" t="str" cm="1">
        <f t="array" ref="Q175:R175">_xlfn.TEXTSPLIT(N175,"/")</f>
        <v>theater</v>
      </c>
      <c r="R175" t="str">
        <v>plays</v>
      </c>
      <c r="S175" s="7">
        <f t="shared" si="9"/>
        <v>41412.208333333336</v>
      </c>
      <c r="T175" s="7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11"/>
        <v>99.333333333333329</v>
      </c>
      <c r="Q176" t="str" cm="1">
        <f t="array" ref="Q176:R176">_xlfn.TEXTSPLIT(N176,"/")</f>
        <v>technology</v>
      </c>
      <c r="R176" t="str">
        <v>wearables</v>
      </c>
      <c r="S176" s="7">
        <f t="shared" si="9"/>
        <v>42282.208333333328</v>
      </c>
      <c r="T176" s="7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11"/>
        <v>-118.35486725663716</v>
      </c>
      <c r="Q177" t="str" cm="1">
        <f t="array" ref="Q177:R177">_xlfn.TEXTSPLIT(N177,"/")</f>
        <v>theater</v>
      </c>
      <c r="R177" t="str">
        <v>plays</v>
      </c>
      <c r="S177" s="7">
        <f t="shared" si="9"/>
        <v>42613.208333333328</v>
      </c>
      <c r="T177" s="7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11"/>
        <v>-37.007672634271103</v>
      </c>
      <c r="Q178" t="str" cm="1">
        <f t="array" ref="Q178:R178">_xlfn.TEXTSPLIT(N178,"/")</f>
        <v>theater</v>
      </c>
      <c r="R178" t="str">
        <v>plays</v>
      </c>
      <c r="S178" s="7">
        <f t="shared" si="9"/>
        <v>42616.208333333328</v>
      </c>
      <c r="T178" s="7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11"/>
        <v>44.831325301204821</v>
      </c>
      <c r="Q179" t="str" cm="1">
        <f t="array" ref="Q179:R179">_xlfn.TEXTSPLIT(N179,"/")</f>
        <v>theater</v>
      </c>
      <c r="R179" t="str">
        <v>plays</v>
      </c>
      <c r="S179" s="7">
        <f t="shared" si="9"/>
        <v>40497.25</v>
      </c>
      <c r="T179" s="7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11"/>
        <v>-1.3</v>
      </c>
      <c r="Q180" t="str" cm="1">
        <f t="array" ref="Q180:R180">_xlfn.TEXTSPLIT(N180,"/")</f>
        <v>food</v>
      </c>
      <c r="R180" t="str">
        <v>food trucks</v>
      </c>
      <c r="S180" s="7">
        <f t="shared" si="9"/>
        <v>42999.208333333328</v>
      </c>
      <c r="T180" s="7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11"/>
        <v>32.424370935821315</v>
      </c>
      <c r="Q181" t="str" cm="1">
        <f t="array" ref="Q181:R181">_xlfn.TEXTSPLIT(N181,"/")</f>
        <v>theater</v>
      </c>
      <c r="R181" t="str">
        <v>plays</v>
      </c>
      <c r="S181" s="7">
        <f t="shared" si="9"/>
        <v>41350.208333333336</v>
      </c>
      <c r="T181" s="7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11"/>
        <v>55.40389178927385</v>
      </c>
      <c r="Q182" t="str" cm="1">
        <f t="array" ref="Q182:R182">_xlfn.TEXTSPLIT(N182,"/")</f>
        <v>technology</v>
      </c>
      <c r="R182" t="str">
        <v>wearables</v>
      </c>
      <c r="S182" s="7">
        <f t="shared" si="9"/>
        <v>40259.208333333336</v>
      </c>
      <c r="T182" s="7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11"/>
        <v>-24.154411764705884</v>
      </c>
      <c r="Q183" t="str" cm="1">
        <f t="array" ref="Q183:R183">_xlfn.TEXTSPLIT(N183,"/")</f>
        <v>technology</v>
      </c>
      <c r="R183" t="str">
        <v>web</v>
      </c>
      <c r="S183" s="7">
        <f t="shared" si="9"/>
        <v>43012.208333333328</v>
      </c>
      <c r="T183" s="7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11"/>
        <v>50.828812537673301</v>
      </c>
      <c r="Q184" t="str" cm="1">
        <f t="array" ref="Q184:R184">_xlfn.TEXTSPLIT(N184,"/")</f>
        <v>theater</v>
      </c>
      <c r="R184" t="str">
        <v>plays</v>
      </c>
      <c r="S184" s="7">
        <f t="shared" si="9"/>
        <v>43631.208333333328</v>
      </c>
      <c r="T184" s="7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11"/>
        <v>-18.313953488372093</v>
      </c>
      <c r="Q185" t="str" cm="1">
        <f t="array" ref="Q185:R185">_xlfn.TEXTSPLIT(N185,"/")</f>
        <v>music</v>
      </c>
      <c r="R185" t="str">
        <v>rock</v>
      </c>
      <c r="S185" s="7">
        <f t="shared" si="9"/>
        <v>40430.208333333336</v>
      </c>
      <c r="T185" s="7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11"/>
        <v>20.441176470588236</v>
      </c>
      <c r="Q186" t="str" cm="1">
        <f t="array" ref="Q186:R186">_xlfn.TEXTSPLIT(N186,"/")</f>
        <v>theater</v>
      </c>
      <c r="R186" t="str">
        <v>plays</v>
      </c>
      <c r="S186" s="7">
        <f t="shared" si="9"/>
        <v>43588.208333333328</v>
      </c>
      <c r="T186" s="7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11"/>
        <v>-14.842105263157896</v>
      </c>
      <c r="Q187" t="str" cm="1">
        <f t="array" ref="Q187:R187">_xlfn.TEXTSPLIT(N187,"/")</f>
        <v>film &amp; video</v>
      </c>
      <c r="R187" t="str">
        <v>television</v>
      </c>
      <c r="S187" s="7">
        <f t="shared" si="9"/>
        <v>43233.208333333328</v>
      </c>
      <c r="T187" s="7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11"/>
        <v>-68.218961625282162</v>
      </c>
      <c r="Q188" t="str" cm="1">
        <f t="array" ref="Q188:R188">_xlfn.TEXTSPLIT(N188,"/")</f>
        <v>theater</v>
      </c>
      <c r="R188" t="str">
        <v>plays</v>
      </c>
      <c r="S188" s="7">
        <f t="shared" si="9"/>
        <v>41782.208333333336</v>
      </c>
      <c r="T188" s="7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11"/>
        <v>54.219140083217752</v>
      </c>
      <c r="Q189" t="str" cm="1">
        <f t="array" ref="Q189:R189">_xlfn.TEXTSPLIT(N189,"/")</f>
        <v>film &amp; video</v>
      </c>
      <c r="R189" t="str">
        <v>shorts</v>
      </c>
      <c r="S189" s="7">
        <f t="shared" si="9"/>
        <v>41328.25</v>
      </c>
      <c r="T189" s="7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11"/>
        <v>-159.28571428571428</v>
      </c>
      <c r="Q190" t="str" cm="1">
        <f t="array" ref="Q190:R190">_xlfn.TEXTSPLIT(N190,"/")</f>
        <v>theater</v>
      </c>
      <c r="R190" t="str">
        <v>plays</v>
      </c>
      <c r="S190" s="7">
        <f t="shared" si="9"/>
        <v>41975.25</v>
      </c>
      <c r="T190" s="7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11"/>
        <v>-331.73696145124717</v>
      </c>
      <c r="Q191" t="str" cm="1">
        <f t="array" ref="Q191:R191">_xlfn.TEXTSPLIT(N191,"/")</f>
        <v>theater</v>
      </c>
      <c r="R191" t="str">
        <v>plays</v>
      </c>
      <c r="S191" s="7">
        <f t="shared" si="9"/>
        <v>42433.25</v>
      </c>
      <c r="T191" s="7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11"/>
        <v>-48.416666666666664</v>
      </c>
      <c r="Q192" t="str" cm="1">
        <f t="array" ref="Q192:R192">_xlfn.TEXTSPLIT(N192,"/")</f>
        <v>theater</v>
      </c>
      <c r="R192" t="str">
        <v>plays</v>
      </c>
      <c r="S192" s="7">
        <f t="shared" si="9"/>
        <v>41429.208333333336</v>
      </c>
      <c r="T192" s="7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11"/>
        <v>-60.604651162790695</v>
      </c>
      <c r="Q193" t="str" cm="1">
        <f t="array" ref="Q193:R193">_xlfn.TEXTSPLIT(N193,"/")</f>
        <v>theater</v>
      </c>
      <c r="R193" t="str">
        <v>plays</v>
      </c>
      <c r="S193" s="7">
        <f t="shared" si="9"/>
        <v>43536.208333333328</v>
      </c>
      <c r="T193" s="7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11"/>
        <v>-140.25925925925927</v>
      </c>
      <c r="Q194" t="str" cm="1">
        <f t="array" ref="Q194:R194">_xlfn.TEXTSPLIT(N194,"/")</f>
        <v>music</v>
      </c>
      <c r="R194" t="str">
        <v>rock</v>
      </c>
      <c r="S194" s="7">
        <f t="shared" si="9"/>
        <v>41817.208333333336</v>
      </c>
      <c r="T194" s="7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E195-D195</f>
        <v>-3588</v>
      </c>
      <c r="P195">
        <f t="shared" si="11"/>
        <v>-55.2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3">(((J195/60)/60)/24)+DATE(1970,1,1)</f>
        <v>43198.208333333328</v>
      </c>
      <c r="T195" s="7">
        <f t="shared" ref="T195:T258" si="14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ref="P196:P259" si="15">O196/G196</f>
        <v>12.825396825396826</v>
      </c>
      <c r="Q196" t="str" cm="1">
        <f t="array" ref="Q196:R196">_xlfn.TEXTSPLIT(N196,"/")</f>
        <v>music</v>
      </c>
      <c r="R196" t="str">
        <v>metal</v>
      </c>
      <c r="S196" s="7">
        <f t="shared" si="13"/>
        <v>42261.208333333328</v>
      </c>
      <c r="T196" s="7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5"/>
        <v>78.925572519083971</v>
      </c>
      <c r="Q197" t="str" cm="1">
        <f t="array" ref="Q197:R197">_xlfn.TEXTSPLIT(N197,"/")</f>
        <v>music</v>
      </c>
      <c r="R197" t="str">
        <v>electric music</v>
      </c>
      <c r="S197" s="7">
        <f t="shared" si="13"/>
        <v>43310.208333333328</v>
      </c>
      <c r="T197" s="7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5"/>
        <v>-30.22</v>
      </c>
      <c r="Q198" t="str" cm="1">
        <f t="array" ref="Q198:R198">_xlfn.TEXTSPLIT(N198,"/")</f>
        <v>technology</v>
      </c>
      <c r="R198" t="str">
        <v>wearables</v>
      </c>
      <c r="S198" s="7">
        <f t="shared" si="13"/>
        <v>42616.208333333328</v>
      </c>
      <c r="T198" s="7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5"/>
        <v>54.508798391151331</v>
      </c>
      <c r="Q199" t="str" cm="1">
        <f t="array" ref="Q199:R199">_xlfn.TEXTSPLIT(N199,"/")</f>
        <v>film &amp; video</v>
      </c>
      <c r="R199" t="str">
        <v>drama</v>
      </c>
      <c r="S199" s="7">
        <f t="shared" si="13"/>
        <v>42909.208333333328</v>
      </c>
      <c r="T199" s="7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5"/>
        <v>-340.23214285714283</v>
      </c>
      <c r="Q200" t="str" cm="1">
        <f t="array" ref="Q200:R200">_xlfn.TEXTSPLIT(N200,"/")</f>
        <v>music</v>
      </c>
      <c r="R200" t="str">
        <v>electric music</v>
      </c>
      <c r="S200" s="7">
        <f t="shared" si="13"/>
        <v>40396.208333333336</v>
      </c>
      <c r="T200" s="7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5"/>
        <v>-64</v>
      </c>
      <c r="Q201" t="str" cm="1">
        <f t="array" ref="Q201:R201">_xlfn.TEXTSPLIT(N201,"/")</f>
        <v>music</v>
      </c>
      <c r="R201" t="str">
        <v>rock</v>
      </c>
      <c r="S201" s="7">
        <f t="shared" si="13"/>
        <v>42192.208333333328</v>
      </c>
      <c r="T201" s="7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5"/>
        <v>-98</v>
      </c>
      <c r="Q202" t="str" cm="1">
        <f t="array" ref="Q202:R202">_xlfn.TEXTSPLIT(N202,"/")</f>
        <v>theater</v>
      </c>
      <c r="R202" t="str">
        <v>plays</v>
      </c>
      <c r="S202" s="7">
        <f t="shared" si="13"/>
        <v>40262.208333333336</v>
      </c>
      <c r="T202" s="7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5"/>
        <v>77.738853503184714</v>
      </c>
      <c r="Q203" t="str" cm="1">
        <f t="array" ref="Q203:R203">_xlfn.TEXTSPLIT(N203,"/")</f>
        <v>technology</v>
      </c>
      <c r="R203" t="str">
        <v>web</v>
      </c>
      <c r="S203" s="7">
        <f t="shared" si="13"/>
        <v>41845.208333333336</v>
      </c>
      <c r="T203" s="7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5"/>
        <v>-21.426829268292682</v>
      </c>
      <c r="Q204" t="str" cm="1">
        <f t="array" ref="Q204:R204">_xlfn.TEXTSPLIT(N204,"/")</f>
        <v>food</v>
      </c>
      <c r="R204" t="str">
        <v>food trucks</v>
      </c>
      <c r="S204" s="7">
        <f t="shared" si="13"/>
        <v>40818.208333333336</v>
      </c>
      <c r="T204" s="7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5"/>
        <v>11.007781236104936</v>
      </c>
      <c r="Q205" t="str" cm="1">
        <f t="array" ref="Q205:R205">_xlfn.TEXTSPLIT(N205,"/")</f>
        <v>theater</v>
      </c>
      <c r="R205" t="str">
        <v>plays</v>
      </c>
      <c r="S205" s="7">
        <f t="shared" si="13"/>
        <v>42752.25</v>
      </c>
      <c r="T205" s="7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5"/>
        <v>-1811.7750000000001</v>
      </c>
      <c r="Q206" t="str" cm="1">
        <f t="array" ref="Q206:R206">_xlfn.TEXTSPLIT(N206,"/")</f>
        <v>music</v>
      </c>
      <c r="R206" t="str">
        <v>jazz</v>
      </c>
      <c r="S206" s="7">
        <f t="shared" si="13"/>
        <v>40636.208333333336</v>
      </c>
      <c r="T206" s="7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5"/>
        <v>53.924999999999997</v>
      </c>
      <c r="Q207" t="str" cm="1">
        <f t="array" ref="Q207:R207">_xlfn.TEXTSPLIT(N207,"/")</f>
        <v>theater</v>
      </c>
      <c r="R207" t="str">
        <v>plays</v>
      </c>
      <c r="S207" s="7">
        <f t="shared" si="13"/>
        <v>43390.208333333328</v>
      </c>
      <c r="T207" s="7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5"/>
        <v>-96.561403508771932</v>
      </c>
      <c r="Q208" t="str" cm="1">
        <f t="array" ref="Q208:R208">_xlfn.TEXTSPLIT(N208,"/")</f>
        <v>publishing</v>
      </c>
      <c r="R208" t="str">
        <v>fiction</v>
      </c>
      <c r="S208" s="7">
        <f t="shared" si="13"/>
        <v>40236.25</v>
      </c>
      <c r="T208" s="7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5"/>
        <v>75.744186046511629</v>
      </c>
      <c r="Q209" t="str" cm="1">
        <f t="array" ref="Q209:R209">_xlfn.TEXTSPLIT(N209,"/")</f>
        <v>music</v>
      </c>
      <c r="R209" t="str">
        <v>rock</v>
      </c>
      <c r="S209" s="7">
        <f t="shared" si="13"/>
        <v>43340.208333333328</v>
      </c>
      <c r="T209" s="7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5"/>
        <v>1.0764734534827083</v>
      </c>
      <c r="Q210" t="str" cm="1">
        <f t="array" ref="Q210:R210">_xlfn.TEXTSPLIT(N210,"/")</f>
        <v>film &amp; video</v>
      </c>
      <c r="R210" t="str">
        <v>documentary</v>
      </c>
      <c r="S210" s="7">
        <f t="shared" si="13"/>
        <v>43048.25</v>
      </c>
      <c r="T210" s="7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5"/>
        <v>-189.71287128712871</v>
      </c>
      <c r="Q211" t="str" cm="1">
        <f t="array" ref="Q211:R211">_xlfn.TEXTSPLIT(N211,"/")</f>
        <v>film &amp; video</v>
      </c>
      <c r="R211" t="str">
        <v>documentary</v>
      </c>
      <c r="S211" s="7">
        <f t="shared" si="13"/>
        <v>42496.208333333328</v>
      </c>
      <c r="T211" s="7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5"/>
        <v>-13.548672566371682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3"/>
        <v>42797.25</v>
      </c>
      <c r="T212" s="7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5"/>
        <v>-3.2615384615384615</v>
      </c>
      <c r="Q213" t="str" cm="1">
        <f t="array" ref="Q213:R213">_xlfn.TEXTSPLIT(N213,"/")</f>
        <v>theater</v>
      </c>
      <c r="R213" t="str">
        <v>plays</v>
      </c>
      <c r="S213" s="7">
        <f t="shared" si="13"/>
        <v>41513.208333333336</v>
      </c>
      <c r="T213" s="7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5"/>
        <v>25</v>
      </c>
      <c r="Q214" t="str" cm="1">
        <f t="array" ref="Q214:R214">_xlfn.TEXTSPLIT(N214,"/")</f>
        <v>theater</v>
      </c>
      <c r="R214" t="str">
        <v>plays</v>
      </c>
      <c r="S214" s="7">
        <f t="shared" si="13"/>
        <v>43814.25</v>
      </c>
      <c r="T214" s="7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5"/>
        <v>19.50314758685008</v>
      </c>
      <c r="Q215" t="str" cm="1">
        <f t="array" ref="Q215:R215">_xlfn.TEXTSPLIT(N215,"/")</f>
        <v>music</v>
      </c>
      <c r="R215" t="str">
        <v>indie rock</v>
      </c>
      <c r="S215" s="7">
        <f t="shared" si="13"/>
        <v>40488.208333333336</v>
      </c>
      <c r="T215" s="7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5"/>
        <v>78.327272727272728</v>
      </c>
      <c r="Q216" t="str" cm="1">
        <f t="array" ref="Q216:R216">_xlfn.TEXTSPLIT(N216,"/")</f>
        <v>music</v>
      </c>
      <c r="R216" t="str">
        <v>rock</v>
      </c>
      <c r="S216" s="7">
        <f t="shared" si="13"/>
        <v>40409.208333333336</v>
      </c>
      <c r="T216" s="7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5"/>
        <v>-1054.3776223776224</v>
      </c>
      <c r="Q217" t="str" cm="1">
        <f t="array" ref="Q217:R217">_xlfn.TEXTSPLIT(N217,"/")</f>
        <v>theater</v>
      </c>
      <c r="R217" t="str">
        <v>plays</v>
      </c>
      <c r="S217" s="7">
        <f t="shared" si="13"/>
        <v>43509.25</v>
      </c>
      <c r="T217" s="7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5"/>
        <v>36.92617079889807</v>
      </c>
      <c r="Q218" t="str" cm="1">
        <f t="array" ref="Q218:R218">_xlfn.TEXTSPLIT(N218,"/")</f>
        <v>theater</v>
      </c>
      <c r="R218" t="str">
        <v>plays</v>
      </c>
      <c r="S218" s="7">
        <f t="shared" si="13"/>
        <v>40869.25</v>
      </c>
      <c r="T218" s="7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5"/>
        <v>-76.540685224839407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3"/>
        <v>43583.208333333328</v>
      </c>
      <c r="T219" s="7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5"/>
        <v>16.647355163727958</v>
      </c>
      <c r="Q220" t="str" cm="1">
        <f t="array" ref="Q220:R220">_xlfn.TEXTSPLIT(N220,"/")</f>
        <v>film &amp; video</v>
      </c>
      <c r="R220" t="str">
        <v>shorts</v>
      </c>
      <c r="S220" s="7">
        <f t="shared" si="13"/>
        <v>40858.25</v>
      </c>
      <c r="T220" s="7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5"/>
        <v>62.896036387264459</v>
      </c>
      <c r="Q221" t="str" cm="1">
        <f t="array" ref="Q221:R221">_xlfn.TEXTSPLIT(N221,"/")</f>
        <v>film &amp; video</v>
      </c>
      <c r="R221" t="str">
        <v>animation</v>
      </c>
      <c r="S221" s="7">
        <f t="shared" si="13"/>
        <v>41137.208333333336</v>
      </c>
      <c r="T221" s="7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5"/>
        <v>-425.47058823529414</v>
      </c>
      <c r="Q222" t="str" cm="1">
        <f t="array" ref="Q222:R222">_xlfn.TEXTSPLIT(N222,"/")</f>
        <v>theater</v>
      </c>
      <c r="R222" t="str">
        <v>plays</v>
      </c>
      <c r="S222" s="7">
        <f t="shared" si="13"/>
        <v>40725.208333333336</v>
      </c>
      <c r="T222" s="7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5"/>
        <v>-0.76640660853602571</v>
      </c>
      <c r="Q223" t="str" cm="1">
        <f t="array" ref="Q223:R223">_xlfn.TEXTSPLIT(N223,"/")</f>
        <v>food</v>
      </c>
      <c r="R223" t="str">
        <v>food trucks</v>
      </c>
      <c r="S223" s="7">
        <f t="shared" si="13"/>
        <v>41081.208333333336</v>
      </c>
      <c r="T223" s="7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5"/>
        <v>13.210144927536232</v>
      </c>
      <c r="Q224" t="str" cm="1">
        <f t="array" ref="Q224:R224">_xlfn.TEXTSPLIT(N224,"/")</f>
        <v>photography</v>
      </c>
      <c r="R224" t="str">
        <v>photography books</v>
      </c>
      <c r="S224" s="7">
        <f t="shared" si="13"/>
        <v>41914.208333333336</v>
      </c>
      <c r="T224" s="7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5"/>
        <v>-5.80343716433942</v>
      </c>
      <c r="Q225" t="str" cm="1">
        <f t="array" ref="Q225:R225">_xlfn.TEXTSPLIT(N225,"/")</f>
        <v>theater</v>
      </c>
      <c r="R225" t="str">
        <v>plays</v>
      </c>
      <c r="S225" s="7">
        <f t="shared" si="13"/>
        <v>42445.208333333328</v>
      </c>
      <c r="T225" s="7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5"/>
        <v>39.116583194212573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3"/>
        <v>41906.208333333336</v>
      </c>
      <c r="T226" s="7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5"/>
        <v>18.469047619047618</v>
      </c>
      <c r="Q227" t="str" cm="1">
        <f t="array" ref="Q227:R227">_xlfn.TEXTSPLIT(N227,"/")</f>
        <v>music</v>
      </c>
      <c r="R227" t="str">
        <v>rock</v>
      </c>
      <c r="S227" s="7">
        <f t="shared" si="13"/>
        <v>41762.208333333336</v>
      </c>
      <c r="T227" s="7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5"/>
        <v>71.419642857142861</v>
      </c>
      <c r="Q228" t="str" cm="1">
        <f t="array" ref="Q228:R228">_xlfn.TEXTSPLIT(N228,"/")</f>
        <v>photography</v>
      </c>
      <c r="R228" t="str">
        <v>photography books</v>
      </c>
      <c r="S228" s="7">
        <f t="shared" si="13"/>
        <v>40276.208333333336</v>
      </c>
      <c r="T228" s="7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5"/>
        <v>44.380699893955459</v>
      </c>
      <c r="Q229" t="str" cm="1">
        <f t="array" ref="Q229:R229">_xlfn.TEXTSPLIT(N229,"/")</f>
        <v>games</v>
      </c>
      <c r="R229" t="str">
        <v>mobile games</v>
      </c>
      <c r="S229" s="7">
        <f t="shared" si="13"/>
        <v>42139.208333333328</v>
      </c>
      <c r="T229" s="7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5"/>
        <v>11.123176661264182</v>
      </c>
      <c r="Q230" t="str" cm="1">
        <f t="array" ref="Q230:R230">_xlfn.TEXTSPLIT(N230,"/")</f>
        <v>film &amp; video</v>
      </c>
      <c r="R230" t="str">
        <v>animation</v>
      </c>
      <c r="S230" s="7">
        <f t="shared" si="13"/>
        <v>42613.208333333328</v>
      </c>
      <c r="T230" s="7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5"/>
        <v>31.437867502940023</v>
      </c>
      <c r="Q231" t="str" cm="1">
        <f t="array" ref="Q231:R231">_xlfn.TEXTSPLIT(N231,"/")</f>
        <v>games</v>
      </c>
      <c r="R231" t="str">
        <v>mobile games</v>
      </c>
      <c r="S231" s="7">
        <f t="shared" si="13"/>
        <v>42887.208333333328</v>
      </c>
      <c r="T231" s="7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5"/>
        <v>76.079207920792072</v>
      </c>
      <c r="Q232" t="str" cm="1">
        <f t="array" ref="Q232:R232">_xlfn.TEXTSPLIT(N232,"/")</f>
        <v>games</v>
      </c>
      <c r="R232" t="str">
        <v>video games</v>
      </c>
      <c r="S232" s="7">
        <f t="shared" si="13"/>
        <v>43805.25</v>
      </c>
      <c r="T232" s="7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5"/>
        <v>-25.029850746268657</v>
      </c>
      <c r="Q233" t="str" cm="1">
        <f t="array" ref="Q233:R233">_xlfn.TEXTSPLIT(N233,"/")</f>
        <v>theater</v>
      </c>
      <c r="R233" t="str">
        <v>plays</v>
      </c>
      <c r="S233" s="7">
        <f t="shared" si="13"/>
        <v>41415.208333333336</v>
      </c>
      <c r="T233" s="7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5"/>
        <v>26.336956521739129</v>
      </c>
      <c r="Q234" t="str" cm="1">
        <f t="array" ref="Q234:R234">_xlfn.TEXTSPLIT(N234,"/")</f>
        <v>theater</v>
      </c>
      <c r="R234" t="str">
        <v>plays</v>
      </c>
      <c r="S234" s="7">
        <f t="shared" si="13"/>
        <v>42576.208333333328</v>
      </c>
      <c r="T234" s="7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5"/>
        <v>35.483870967741936</v>
      </c>
      <c r="Q235" t="str" cm="1">
        <f t="array" ref="Q235:R235">_xlfn.TEXTSPLIT(N235,"/")</f>
        <v>film &amp; video</v>
      </c>
      <c r="R235" t="str">
        <v>animation</v>
      </c>
      <c r="S235" s="7">
        <f t="shared" si="13"/>
        <v>40706.208333333336</v>
      </c>
      <c r="T235" s="7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5"/>
        <v>4.5704697986577179</v>
      </c>
      <c r="Q236" t="str" cm="1">
        <f t="array" ref="Q236:R236">_xlfn.TEXTSPLIT(N236,"/")</f>
        <v>games</v>
      </c>
      <c r="R236" t="str">
        <v>video games</v>
      </c>
      <c r="S236" s="7">
        <f t="shared" si="13"/>
        <v>42969.208333333328</v>
      </c>
      <c r="T236" s="7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5"/>
        <v>-54.467391304347828</v>
      </c>
      <c r="Q237" t="str" cm="1">
        <f t="array" ref="Q237:R237">_xlfn.TEXTSPLIT(N237,"/")</f>
        <v>film &amp; video</v>
      </c>
      <c r="R237" t="str">
        <v>animation</v>
      </c>
      <c r="S237" s="7">
        <f t="shared" si="13"/>
        <v>42779.25</v>
      </c>
      <c r="T237" s="7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5"/>
        <v>-617.14035087719299</v>
      </c>
      <c r="Q238" t="str" cm="1">
        <f t="array" ref="Q238:R238">_xlfn.TEXTSPLIT(N238,"/")</f>
        <v>music</v>
      </c>
      <c r="R238" t="str">
        <v>rock</v>
      </c>
      <c r="S238" s="7">
        <f t="shared" si="13"/>
        <v>43641.208333333328</v>
      </c>
      <c r="T238" s="7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5"/>
        <v>16.784194528875378</v>
      </c>
      <c r="Q239" t="str" cm="1">
        <f t="array" ref="Q239:R239">_xlfn.TEXTSPLIT(N239,"/")</f>
        <v>film &amp; video</v>
      </c>
      <c r="R239" t="str">
        <v>animation</v>
      </c>
      <c r="S239" s="7">
        <f t="shared" si="13"/>
        <v>41754.208333333336</v>
      </c>
      <c r="T239" s="7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5"/>
        <v>79.773195876288653</v>
      </c>
      <c r="Q240" t="str" cm="1">
        <f t="array" ref="Q240:R240">_xlfn.TEXTSPLIT(N240,"/")</f>
        <v>theater</v>
      </c>
      <c r="R240" t="str">
        <v>plays</v>
      </c>
      <c r="S240" s="7">
        <f t="shared" si="13"/>
        <v>43083.25</v>
      </c>
      <c r="T240" s="7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5"/>
        <v>-1.7804878048780488</v>
      </c>
      <c r="Q241" t="str" cm="1">
        <f t="array" ref="Q241:R241">_xlfn.TEXTSPLIT(N241,"/")</f>
        <v>technology</v>
      </c>
      <c r="R241" t="str">
        <v>wearables</v>
      </c>
      <c r="S241" s="7">
        <f t="shared" si="13"/>
        <v>42245.208333333328</v>
      </c>
      <c r="T241" s="7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5"/>
        <v>52.535874439461885</v>
      </c>
      <c r="Q242" t="str" cm="1">
        <f t="array" ref="Q242:R242">_xlfn.TEXTSPLIT(N242,"/")</f>
        <v>theater</v>
      </c>
      <c r="R242" t="str">
        <v>plays</v>
      </c>
      <c r="S242" s="7">
        <f t="shared" si="13"/>
        <v>40396.208333333336</v>
      </c>
      <c r="T242" s="7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5"/>
        <v>1.917458432304038</v>
      </c>
      <c r="Q243" t="str" cm="1">
        <f t="array" ref="Q243:R243">_xlfn.TEXTSPLIT(N243,"/")</f>
        <v>publishing</v>
      </c>
      <c r="R243" t="str">
        <v>nonfiction</v>
      </c>
      <c r="S243" s="7">
        <f t="shared" si="13"/>
        <v>41742.208333333336</v>
      </c>
      <c r="T243" s="7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5"/>
        <v>9.3160000000000007</v>
      </c>
      <c r="Q244" t="str" cm="1">
        <f t="array" ref="Q244:R244">_xlfn.TEXTSPLIT(N244,"/")</f>
        <v>music</v>
      </c>
      <c r="R244" t="str">
        <v>rock</v>
      </c>
      <c r="S244" s="7">
        <f t="shared" si="13"/>
        <v>42865.208333333328</v>
      </c>
      <c r="T244" s="7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5"/>
        <v>33.361344537815128</v>
      </c>
      <c r="Q245" t="str" cm="1">
        <f t="array" ref="Q245:R245">_xlfn.TEXTSPLIT(N245,"/")</f>
        <v>theater</v>
      </c>
      <c r="R245" t="str">
        <v>plays</v>
      </c>
      <c r="S245" s="7">
        <f t="shared" si="13"/>
        <v>43163.25</v>
      </c>
      <c r="T245" s="7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5"/>
        <v>62.037735849056602</v>
      </c>
      <c r="Q246" t="str" cm="1">
        <f t="array" ref="Q246:R246">_xlfn.TEXTSPLIT(N246,"/")</f>
        <v>theater</v>
      </c>
      <c r="R246" t="str">
        <v>plays</v>
      </c>
      <c r="S246" s="7">
        <f t="shared" si="13"/>
        <v>41834.208333333336</v>
      </c>
      <c r="T246" s="7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5"/>
        <v>55.471962616822431</v>
      </c>
      <c r="Q247" t="str" cm="1">
        <f t="array" ref="Q247:R247">_xlfn.TEXTSPLIT(N247,"/")</f>
        <v>theater</v>
      </c>
      <c r="R247" t="str">
        <v>plays</v>
      </c>
      <c r="S247" s="7">
        <f t="shared" si="13"/>
        <v>41736.208333333336</v>
      </c>
      <c r="T247" s="7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5"/>
        <v>45.716216216216218</v>
      </c>
      <c r="Q248" t="str" cm="1">
        <f t="array" ref="Q248:R248">_xlfn.TEXTSPLIT(N248,"/")</f>
        <v>technology</v>
      </c>
      <c r="R248" t="str">
        <v>web</v>
      </c>
      <c r="S248" s="7">
        <f t="shared" si="13"/>
        <v>41491.208333333336</v>
      </c>
      <c r="T248" s="7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5"/>
        <v>87.504246284501065</v>
      </c>
      <c r="Q249" t="str" cm="1">
        <f t="array" ref="Q249:R249">_xlfn.TEXTSPLIT(N249,"/")</f>
        <v>publishing</v>
      </c>
      <c r="R249" t="str">
        <v>fiction</v>
      </c>
      <c r="S249" s="7">
        <f t="shared" si="13"/>
        <v>42726.25</v>
      </c>
      <c r="T249" s="7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5"/>
        <v>31.665137614678898</v>
      </c>
      <c r="Q250" t="str" cm="1">
        <f t="array" ref="Q250:R250">_xlfn.TEXTSPLIT(N250,"/")</f>
        <v>games</v>
      </c>
      <c r="R250" t="str">
        <v>mobile games</v>
      </c>
      <c r="S250" s="7">
        <f t="shared" si="13"/>
        <v>42004.25</v>
      </c>
      <c r="T250" s="7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5"/>
        <v>16.488012374323279</v>
      </c>
      <c r="Q251" t="str" cm="1">
        <f t="array" ref="Q251:R251">_xlfn.TEXTSPLIT(N251,"/")</f>
        <v>publishing</v>
      </c>
      <c r="R251" t="str">
        <v>translations</v>
      </c>
      <c r="S251" s="7">
        <f t="shared" si="13"/>
        <v>42006.25</v>
      </c>
      <c r="T251" s="7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5"/>
        <v>-97</v>
      </c>
      <c r="Q252" t="str" cm="1">
        <f t="array" ref="Q252:R252">_xlfn.TEXTSPLIT(N252,"/")</f>
        <v>music</v>
      </c>
      <c r="R252" t="str">
        <v>rock</v>
      </c>
      <c r="S252" s="7">
        <f t="shared" si="13"/>
        <v>40203.25</v>
      </c>
      <c r="T252" s="7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5"/>
        <v>-32.277227722772274</v>
      </c>
      <c r="Q253" t="str" cm="1">
        <f t="array" ref="Q253:R253">_xlfn.TEXTSPLIT(N253,"/")</f>
        <v>theater</v>
      </c>
      <c r="R253" t="str">
        <v>plays</v>
      </c>
      <c r="S253" s="7">
        <f t="shared" si="13"/>
        <v>41252.25</v>
      </c>
      <c r="T253" s="7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5"/>
        <v>89.20338983050847</v>
      </c>
      <c r="Q254" t="str" cm="1">
        <f t="array" ref="Q254:R254">_xlfn.TEXTSPLIT(N254,"/")</f>
        <v>theater</v>
      </c>
      <c r="R254" t="str">
        <v>plays</v>
      </c>
      <c r="S254" s="7">
        <f t="shared" si="13"/>
        <v>41572.208333333336</v>
      </c>
      <c r="T254" s="7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5"/>
        <v>-9.9917602996254686</v>
      </c>
      <c r="Q255" t="str" cm="1">
        <f t="array" ref="Q255:R255">_xlfn.TEXTSPLIT(N255,"/")</f>
        <v>film &amp; video</v>
      </c>
      <c r="R255" t="str">
        <v>drama</v>
      </c>
      <c r="S255" s="7">
        <f t="shared" si="13"/>
        <v>40641.208333333336</v>
      </c>
      <c r="T255" s="7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5"/>
        <v>44.375</v>
      </c>
      <c r="Q256" t="str" cm="1">
        <f t="array" ref="Q256:R256">_xlfn.TEXTSPLIT(N256,"/")</f>
        <v>publishing</v>
      </c>
      <c r="R256" t="str">
        <v>nonfiction</v>
      </c>
      <c r="S256" s="7">
        <f t="shared" si="13"/>
        <v>42787.25</v>
      </c>
      <c r="T256" s="7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5"/>
        <v>9.5668827342368878</v>
      </c>
      <c r="Q257" t="str" cm="1">
        <f t="array" ref="Q257:R257">_xlfn.TEXTSPLIT(N257,"/")</f>
        <v>music</v>
      </c>
      <c r="R257" t="str">
        <v>rock</v>
      </c>
      <c r="S257" s="7">
        <f t="shared" si="13"/>
        <v>40590.25</v>
      </c>
      <c r="T257" s="7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5"/>
        <v>-209.4</v>
      </c>
      <c r="Q258" t="str" cm="1">
        <f t="array" ref="Q258:R258">_xlfn.TEXTSPLIT(N258,"/")</f>
        <v>music</v>
      </c>
      <c r="R258" t="str">
        <v>rock</v>
      </c>
      <c r="S258" s="7">
        <f t="shared" si="13"/>
        <v>42393.25</v>
      </c>
      <c r="T258" s="7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E259-D259</f>
        <v>2622</v>
      </c>
      <c r="P259">
        <f t="shared" si="15"/>
        <v>28.5</v>
      </c>
      <c r="Q259" t="str" cm="1">
        <f t="array" ref="Q259:R259">_xlfn.TEXTSPLIT(N259,"/")</f>
        <v>theater</v>
      </c>
      <c r="R259" t="str">
        <v>plays</v>
      </c>
      <c r="S259" s="7">
        <f t="shared" ref="S259:S322" si="17">(((J259/60)/60)/24)+DATE(1970,1,1)</f>
        <v>41338.25</v>
      </c>
      <c r="T259" s="7">
        <f t="shared" ref="T259:T322" si="18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ref="P260:P323" si="19">O260/G260</f>
        <v>45.29032258064516</v>
      </c>
      <c r="Q260" t="str" cm="1">
        <f t="array" ref="Q260:R260">_xlfn.TEXTSPLIT(N260,"/")</f>
        <v>theater</v>
      </c>
      <c r="R260" t="str">
        <v>plays</v>
      </c>
      <c r="S260" s="7">
        <f t="shared" si="17"/>
        <v>42712.25</v>
      </c>
      <c r="T260" s="7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9"/>
        <v>64.891304347826093</v>
      </c>
      <c r="Q261" t="str" cm="1">
        <f t="array" ref="Q261:R261">_xlfn.TEXTSPLIT(N261,"/")</f>
        <v>photography</v>
      </c>
      <c r="R261" t="str">
        <v>photography books</v>
      </c>
      <c r="S261" s="7">
        <f t="shared" si="17"/>
        <v>41251.25</v>
      </c>
      <c r="T261" s="7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9"/>
        <v>13.927203065134099</v>
      </c>
      <c r="Q262" t="str" cm="1">
        <f t="array" ref="Q262:R262">_xlfn.TEXTSPLIT(N262,"/")</f>
        <v>music</v>
      </c>
      <c r="R262" t="str">
        <v>rock</v>
      </c>
      <c r="S262" s="7">
        <f t="shared" si="17"/>
        <v>41180.208333333336</v>
      </c>
      <c r="T262" s="7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9"/>
        <v>-127.74669603524229</v>
      </c>
      <c r="Q263" t="str" cm="1">
        <f t="array" ref="Q263:R263">_xlfn.TEXTSPLIT(N263,"/")</f>
        <v>music</v>
      </c>
      <c r="R263" t="str">
        <v>rock</v>
      </c>
      <c r="S263" s="7">
        <f t="shared" si="17"/>
        <v>40415.208333333336</v>
      </c>
      <c r="T263" s="7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9"/>
        <v>33.90654205607477</v>
      </c>
      <c r="Q264" t="str" cm="1">
        <f t="array" ref="Q264:R264">_xlfn.TEXTSPLIT(N264,"/")</f>
        <v>music</v>
      </c>
      <c r="R264" t="str">
        <v>indie rock</v>
      </c>
      <c r="S264" s="7">
        <f t="shared" si="17"/>
        <v>40638.208333333336</v>
      </c>
      <c r="T264" s="7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9"/>
        <v>39.477386934673369</v>
      </c>
      <c r="Q265" t="str" cm="1">
        <f t="array" ref="Q265:R265">_xlfn.TEXTSPLIT(N265,"/")</f>
        <v>photography</v>
      </c>
      <c r="R265" t="str">
        <v>photography books</v>
      </c>
      <c r="S265" s="7">
        <f t="shared" si="17"/>
        <v>40187.25</v>
      </c>
      <c r="T265" s="7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9"/>
        <v>21.729862119013063</v>
      </c>
      <c r="Q266" t="str" cm="1">
        <f t="array" ref="Q266:R266">_xlfn.TEXTSPLIT(N266,"/")</f>
        <v>theater</v>
      </c>
      <c r="R266" t="str">
        <v>plays</v>
      </c>
      <c r="S266" s="7">
        <f t="shared" si="17"/>
        <v>41317.25</v>
      </c>
      <c r="T266" s="7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9"/>
        <v>13.151162790697674</v>
      </c>
      <c r="Q267" t="str" cm="1">
        <f t="array" ref="Q267:R267">_xlfn.TEXTSPLIT(N267,"/")</f>
        <v>theater</v>
      </c>
      <c r="R267" t="str">
        <v>plays</v>
      </c>
      <c r="S267" s="7">
        <f t="shared" si="17"/>
        <v>42372.25</v>
      </c>
      <c r="T267" s="7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9"/>
        <v>-8.1703331238214965</v>
      </c>
      <c r="Q268" t="str" cm="1">
        <f t="array" ref="Q268:R268">_xlfn.TEXTSPLIT(N268,"/")</f>
        <v>music</v>
      </c>
      <c r="R268" t="str">
        <v>jazz</v>
      </c>
      <c r="S268" s="7">
        <f t="shared" si="17"/>
        <v>41950.25</v>
      </c>
      <c r="T268" s="7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9"/>
        <v>29.736271676300579</v>
      </c>
      <c r="Q269" t="str" cm="1">
        <f t="array" ref="Q269:R269">_xlfn.TEXTSPLIT(N269,"/")</f>
        <v>theater</v>
      </c>
      <c r="R269" t="str">
        <v>plays</v>
      </c>
      <c r="S269" s="7">
        <f t="shared" si="17"/>
        <v>41206.208333333336</v>
      </c>
      <c r="T269" s="7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9"/>
        <v>25.166666666666668</v>
      </c>
      <c r="Q270" t="str" cm="1">
        <f t="array" ref="Q270:R270">_xlfn.TEXTSPLIT(N270,"/")</f>
        <v>film &amp; video</v>
      </c>
      <c r="R270" t="str">
        <v>documentary</v>
      </c>
      <c r="S270" s="7">
        <f t="shared" si="17"/>
        <v>41186.208333333336</v>
      </c>
      <c r="T270" s="7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9"/>
        <v>61.402298850574709</v>
      </c>
      <c r="Q271" t="str" cm="1">
        <f t="array" ref="Q271:R271">_xlfn.TEXTSPLIT(N271,"/")</f>
        <v>film &amp; video</v>
      </c>
      <c r="R271" t="str">
        <v>television</v>
      </c>
      <c r="S271" s="7">
        <f t="shared" si="17"/>
        <v>43496.25</v>
      </c>
      <c r="T271" s="7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9"/>
        <v>-67.005291005290999</v>
      </c>
      <c r="Q272" t="str" cm="1">
        <f t="array" ref="Q272:R272">_xlfn.TEXTSPLIT(N272,"/")</f>
        <v>games</v>
      </c>
      <c r="R272" t="str">
        <v>video games</v>
      </c>
      <c r="S272" s="7">
        <f t="shared" si="17"/>
        <v>40514.25</v>
      </c>
      <c r="T272" s="7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9"/>
        <v>-2487.655737704918</v>
      </c>
      <c r="Q273" t="str" cm="1">
        <f t="array" ref="Q273:R273">_xlfn.TEXTSPLIT(N273,"/")</f>
        <v>photography</v>
      </c>
      <c r="R273" t="str">
        <v>photography books</v>
      </c>
      <c r="S273" s="7">
        <f t="shared" si="17"/>
        <v>42345.25</v>
      </c>
      <c r="T273" s="7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9"/>
        <v>55.041710665258712</v>
      </c>
      <c r="Q274" t="str" cm="1">
        <f t="array" ref="Q274:R274">_xlfn.TEXTSPLIT(N274,"/")</f>
        <v>theater</v>
      </c>
      <c r="R274" t="str">
        <v>plays</v>
      </c>
      <c r="S274" s="7">
        <f t="shared" si="17"/>
        <v>43656.208333333328</v>
      </c>
      <c r="T274" s="7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9"/>
        <v>10.297872340425531</v>
      </c>
      <c r="Q275" t="str" cm="1">
        <f t="array" ref="Q275:R275">_xlfn.TEXTSPLIT(N275,"/")</f>
        <v>theater</v>
      </c>
      <c r="R275" t="str">
        <v>plays</v>
      </c>
      <c r="S275" s="7">
        <f t="shared" si="17"/>
        <v>42995.208333333328</v>
      </c>
      <c r="T275" s="7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9"/>
        <v>-108.46666666666667</v>
      </c>
      <c r="Q276" t="str" cm="1">
        <f t="array" ref="Q276:R276">_xlfn.TEXTSPLIT(N276,"/")</f>
        <v>theater</v>
      </c>
      <c r="R276" t="str">
        <v>plays</v>
      </c>
      <c r="S276" s="7">
        <f t="shared" si="17"/>
        <v>43045.25</v>
      </c>
      <c r="T276" s="7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9"/>
        <v>47.577586206896555</v>
      </c>
      <c r="Q277" t="str" cm="1">
        <f t="array" ref="Q277:R277">_xlfn.TEXTSPLIT(N277,"/")</f>
        <v>publishing</v>
      </c>
      <c r="R277" t="str">
        <v>translations</v>
      </c>
      <c r="S277" s="7">
        <f t="shared" si="17"/>
        <v>43561.208333333328</v>
      </c>
      <c r="T277" s="7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9"/>
        <v>-1.3233082706766917</v>
      </c>
      <c r="Q278" t="str" cm="1">
        <f t="array" ref="Q278:R278">_xlfn.TEXTSPLIT(N278,"/")</f>
        <v>games</v>
      </c>
      <c r="R278" t="str">
        <v>video games</v>
      </c>
      <c r="S278" s="7">
        <f t="shared" si="17"/>
        <v>41018.208333333336</v>
      </c>
      <c r="T278" s="7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9"/>
        <v>81.506024096385545</v>
      </c>
      <c r="Q279" t="str" cm="1">
        <f t="array" ref="Q279:R279">_xlfn.TEXTSPLIT(N279,"/")</f>
        <v>theater</v>
      </c>
      <c r="R279" t="str">
        <v>plays</v>
      </c>
      <c r="S279" s="7">
        <f t="shared" si="17"/>
        <v>40378.208333333336</v>
      </c>
      <c r="T279" s="7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9"/>
        <v>67.021978021978029</v>
      </c>
      <c r="Q280" t="str" cm="1">
        <f t="array" ref="Q280:R280">_xlfn.TEXTSPLIT(N280,"/")</f>
        <v>technology</v>
      </c>
      <c r="R280" t="str">
        <v>web</v>
      </c>
      <c r="S280" s="7">
        <f t="shared" si="17"/>
        <v>41239.25</v>
      </c>
      <c r="T280" s="7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9"/>
        <v>10.358974358974359</v>
      </c>
      <c r="Q281" t="str" cm="1">
        <f t="array" ref="Q281:R281">_xlfn.TEXTSPLIT(N281,"/")</f>
        <v>theater</v>
      </c>
      <c r="R281" t="str">
        <v>plays</v>
      </c>
      <c r="S281" s="7">
        <f t="shared" si="17"/>
        <v>43346.208333333328</v>
      </c>
      <c r="T281" s="7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9"/>
        <v>30.625954198473284</v>
      </c>
      <c r="Q282" t="str" cm="1">
        <f t="array" ref="Q282:R282">_xlfn.TEXTSPLIT(N282,"/")</f>
        <v>film &amp; video</v>
      </c>
      <c r="R282" t="str">
        <v>animation</v>
      </c>
      <c r="S282" s="7">
        <f t="shared" si="17"/>
        <v>43060.25</v>
      </c>
      <c r="T282" s="7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9"/>
        <v>-6.7643064985451016</v>
      </c>
      <c r="Q283" t="str" cm="1">
        <f t="array" ref="Q283:R283">_xlfn.TEXTSPLIT(N283,"/")</f>
        <v>theater</v>
      </c>
      <c r="R283" t="str">
        <v>plays</v>
      </c>
      <c r="S283" s="7">
        <f t="shared" si="17"/>
        <v>40979.25</v>
      </c>
      <c r="T283" s="7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9"/>
        <v>5.0827067669172932</v>
      </c>
      <c r="Q284" t="str" cm="1">
        <f t="array" ref="Q284:R284">_xlfn.TEXTSPLIT(N284,"/")</f>
        <v>film &amp; video</v>
      </c>
      <c r="R284" t="str">
        <v>television</v>
      </c>
      <c r="S284" s="7">
        <f t="shared" si="17"/>
        <v>42701.25</v>
      </c>
      <c r="T284" s="7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9"/>
        <v>-227</v>
      </c>
      <c r="Q285" t="str" cm="1">
        <f t="array" ref="Q285:R285">_xlfn.TEXTSPLIT(N285,"/")</f>
        <v>music</v>
      </c>
      <c r="R285" t="str">
        <v>rock</v>
      </c>
      <c r="S285" s="7">
        <f t="shared" si="17"/>
        <v>42520.208333333328</v>
      </c>
      <c r="T285" s="7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9"/>
        <v>-12.477272727272727</v>
      </c>
      <c r="Q286" t="str" cm="1">
        <f t="array" ref="Q286:R286">_xlfn.TEXTSPLIT(N286,"/")</f>
        <v>technology</v>
      </c>
      <c r="R286" t="str">
        <v>web</v>
      </c>
      <c r="S286" s="7">
        <f t="shared" si="17"/>
        <v>41030.208333333336</v>
      </c>
      <c r="T286" s="7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9"/>
        <v>21.484251968503937</v>
      </c>
      <c r="Q287" t="str" cm="1">
        <f t="array" ref="Q287:R287">_xlfn.TEXTSPLIT(N287,"/")</f>
        <v>theater</v>
      </c>
      <c r="R287" t="str">
        <v>plays</v>
      </c>
      <c r="S287" s="7">
        <f t="shared" si="17"/>
        <v>42623.208333333328</v>
      </c>
      <c r="T287" s="7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9"/>
        <v>-502.95108695652175</v>
      </c>
      <c r="Q288" t="str" cm="1">
        <f t="array" ref="Q288:R288">_xlfn.TEXTSPLIT(N288,"/")</f>
        <v>theater</v>
      </c>
      <c r="R288" t="str">
        <v>plays</v>
      </c>
      <c r="S288" s="7">
        <f t="shared" si="17"/>
        <v>42697.25</v>
      </c>
      <c r="T288" s="7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9"/>
        <v>39.278409090909093</v>
      </c>
      <c r="Q289" t="str" cm="1">
        <f t="array" ref="Q289:R289">_xlfn.TEXTSPLIT(N289,"/")</f>
        <v>music</v>
      </c>
      <c r="R289" t="str">
        <v>electric music</v>
      </c>
      <c r="S289" s="7">
        <f t="shared" si="17"/>
        <v>42122.208333333328</v>
      </c>
      <c r="T289" s="7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9"/>
        <v>-0.9051094890510949</v>
      </c>
      <c r="Q290" t="str" cm="1">
        <f t="array" ref="Q290:R290">_xlfn.TEXTSPLIT(N290,"/")</f>
        <v>music</v>
      </c>
      <c r="R290" t="str">
        <v>metal</v>
      </c>
      <c r="S290" s="7">
        <f t="shared" si="17"/>
        <v>40982.208333333336</v>
      </c>
      <c r="T290" s="7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9"/>
        <v>37.608308605341243</v>
      </c>
      <c r="Q291" t="str" cm="1">
        <f t="array" ref="Q291:R291">_xlfn.TEXTSPLIT(N291,"/")</f>
        <v>theater</v>
      </c>
      <c r="R291" t="str">
        <v>plays</v>
      </c>
      <c r="S291" s="7">
        <f t="shared" si="17"/>
        <v>42219.208333333328</v>
      </c>
      <c r="T291" s="7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9"/>
        <v>-84.667400881057276</v>
      </c>
      <c r="Q292" t="str" cm="1">
        <f t="array" ref="Q292:R292">_xlfn.TEXTSPLIT(N292,"/")</f>
        <v>film &amp; video</v>
      </c>
      <c r="R292" t="str">
        <v>documentary</v>
      </c>
      <c r="S292" s="7">
        <f t="shared" si="17"/>
        <v>41404.208333333336</v>
      </c>
      <c r="T292" s="7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9"/>
        <v>59.990654205607477</v>
      </c>
      <c r="Q293" t="str" cm="1">
        <f t="array" ref="Q293:R293">_xlfn.TEXTSPLIT(N293,"/")</f>
        <v>technology</v>
      </c>
      <c r="R293" t="str">
        <v>web</v>
      </c>
      <c r="S293" s="7">
        <f t="shared" si="17"/>
        <v>40831.208333333336</v>
      </c>
      <c r="T293" s="7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9"/>
        <v>-658.3</v>
      </c>
      <c r="Q294" t="str" cm="1">
        <f t="array" ref="Q294:R294">_xlfn.TEXTSPLIT(N294,"/")</f>
        <v>food</v>
      </c>
      <c r="R294" t="str">
        <v>food trucks</v>
      </c>
      <c r="S294" s="7">
        <f t="shared" si="17"/>
        <v>40984.208333333336</v>
      </c>
      <c r="T294" s="7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9"/>
        <v>-169.84375</v>
      </c>
      <c r="Q295" t="str" cm="1">
        <f t="array" ref="Q295:R295">_xlfn.TEXTSPLIT(N295,"/")</f>
        <v>theater</v>
      </c>
      <c r="R295" t="str">
        <v>plays</v>
      </c>
      <c r="S295" s="7">
        <f t="shared" si="17"/>
        <v>40456.208333333336</v>
      </c>
      <c r="T295" s="7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9"/>
        <v>40.644808743169399</v>
      </c>
      <c r="Q296" t="str" cm="1">
        <f t="array" ref="Q296:R296">_xlfn.TEXTSPLIT(N296,"/")</f>
        <v>theater</v>
      </c>
      <c r="R296" t="str">
        <v>plays</v>
      </c>
      <c r="S296" s="7">
        <f t="shared" si="17"/>
        <v>43399.208333333328</v>
      </c>
      <c r="T296" s="7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9"/>
        <v>-64.990052356020939</v>
      </c>
      <c r="Q297" t="str" cm="1">
        <f t="array" ref="Q297:R297">_xlfn.TEXTSPLIT(N297,"/")</f>
        <v>theater</v>
      </c>
      <c r="R297" t="str">
        <v>plays</v>
      </c>
      <c r="S297" s="7">
        <f t="shared" si="17"/>
        <v>41562.208333333336</v>
      </c>
      <c r="T297" s="7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9"/>
        <v>-72.315789473684205</v>
      </c>
      <c r="Q298" t="str" cm="1">
        <f t="array" ref="Q298:R298">_xlfn.TEXTSPLIT(N298,"/")</f>
        <v>theater</v>
      </c>
      <c r="R298" t="str">
        <v>plays</v>
      </c>
      <c r="S298" s="7">
        <f t="shared" si="17"/>
        <v>43493.25</v>
      </c>
      <c r="T298" s="7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9"/>
        <v>-3.9903846153846154</v>
      </c>
      <c r="Q299" t="str" cm="1">
        <f t="array" ref="Q299:R299">_xlfn.TEXTSPLIT(N299,"/")</f>
        <v>theater</v>
      </c>
      <c r="R299" t="str">
        <v>plays</v>
      </c>
      <c r="S299" s="7">
        <f t="shared" si="17"/>
        <v>41653.25</v>
      </c>
      <c r="T299" s="7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9"/>
        <v>21.347222222222221</v>
      </c>
      <c r="Q300" t="str" cm="1">
        <f t="array" ref="Q300:R300">_xlfn.TEXTSPLIT(N300,"/")</f>
        <v>music</v>
      </c>
      <c r="R300" t="str">
        <v>rock</v>
      </c>
      <c r="S300" s="7">
        <f t="shared" si="17"/>
        <v>42426.25</v>
      </c>
      <c r="T300" s="7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9"/>
        <v>-37.673469387755105</v>
      </c>
      <c r="Q301" t="str" cm="1">
        <f t="array" ref="Q301:R301">_xlfn.TEXTSPLIT(N301,"/")</f>
        <v>food</v>
      </c>
      <c r="R301" t="str">
        <v>food trucks</v>
      </c>
      <c r="S301" s="7">
        <f t="shared" si="17"/>
        <v>42432.25</v>
      </c>
      <c r="T301" s="7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9"/>
        <v>-95</v>
      </c>
      <c r="Q302" t="str" cm="1">
        <f t="array" ref="Q302:R302">_xlfn.TEXTSPLIT(N302,"/")</f>
        <v>publishing</v>
      </c>
      <c r="R302" t="str">
        <v>nonfiction</v>
      </c>
      <c r="S302" s="7">
        <f t="shared" si="17"/>
        <v>42977.208333333328</v>
      </c>
      <c r="T302" s="7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9"/>
        <v>37.972881355932202</v>
      </c>
      <c r="Q303" t="str" cm="1">
        <f t="array" ref="Q303:R303">_xlfn.TEXTSPLIT(N303,"/")</f>
        <v>film &amp; video</v>
      </c>
      <c r="R303" t="str">
        <v>documentary</v>
      </c>
      <c r="S303" s="7">
        <f t="shared" si="17"/>
        <v>42061.25</v>
      </c>
      <c r="T303" s="7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9"/>
        <v>-211.69795918367348</v>
      </c>
      <c r="Q304" t="str" cm="1">
        <f t="array" ref="Q304:R304">_xlfn.TEXTSPLIT(N304,"/")</f>
        <v>theater</v>
      </c>
      <c r="R304" t="str">
        <v>plays</v>
      </c>
      <c r="S304" s="7">
        <f t="shared" si="17"/>
        <v>43345.208333333328</v>
      </c>
      <c r="T304" s="7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9"/>
        <v>-18.46875</v>
      </c>
      <c r="Q305" t="str" cm="1">
        <f t="array" ref="Q305:R305">_xlfn.TEXTSPLIT(N305,"/")</f>
        <v>music</v>
      </c>
      <c r="R305" t="str">
        <v>indie rock</v>
      </c>
      <c r="S305" s="7">
        <f t="shared" si="17"/>
        <v>42376.25</v>
      </c>
      <c r="T305" s="7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9"/>
        <v>65.978873239436624</v>
      </c>
      <c r="Q306" t="str" cm="1">
        <f t="array" ref="Q306:R306">_xlfn.TEXTSPLIT(N306,"/")</f>
        <v>film &amp; video</v>
      </c>
      <c r="R306" t="str">
        <v>documentary</v>
      </c>
      <c r="S306" s="7">
        <f t="shared" si="17"/>
        <v>42589.208333333328</v>
      </c>
      <c r="T306" s="7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9"/>
        <v>61.341176470588238</v>
      </c>
      <c r="Q307" t="str" cm="1">
        <f t="array" ref="Q307:R307">_xlfn.TEXTSPLIT(N307,"/")</f>
        <v>theater</v>
      </c>
      <c r="R307" t="str">
        <v>plays</v>
      </c>
      <c r="S307" s="7">
        <f t="shared" si="17"/>
        <v>42448.208333333328</v>
      </c>
      <c r="T307" s="7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9"/>
        <v>-855.14285714285711</v>
      </c>
      <c r="Q308" t="str" cm="1">
        <f t="array" ref="Q308:R308">_xlfn.TEXTSPLIT(N308,"/")</f>
        <v>theater</v>
      </c>
      <c r="R308" t="str">
        <v>plays</v>
      </c>
      <c r="S308" s="7">
        <f t="shared" si="17"/>
        <v>42930.208333333328</v>
      </c>
      <c r="T308" s="7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9"/>
        <v>16.04400606980273</v>
      </c>
      <c r="Q309" t="str" cm="1">
        <f t="array" ref="Q309:R309">_xlfn.TEXTSPLIT(N309,"/")</f>
        <v>publishing</v>
      </c>
      <c r="R309" t="str">
        <v>fiction</v>
      </c>
      <c r="S309" s="7">
        <f t="shared" si="17"/>
        <v>41066.208333333336</v>
      </c>
      <c r="T309" s="7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9"/>
        <v>-38.156911581569119</v>
      </c>
      <c r="Q310" t="str" cm="1">
        <f t="array" ref="Q310:R310">_xlfn.TEXTSPLIT(N310,"/")</f>
        <v>theater</v>
      </c>
      <c r="R310" t="str">
        <v>plays</v>
      </c>
      <c r="S310" s="7">
        <f t="shared" si="17"/>
        <v>40651.208333333336</v>
      </c>
      <c r="T310" s="7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9"/>
        <v>-13.506666666666666</v>
      </c>
      <c r="Q311" t="str" cm="1">
        <f t="array" ref="Q311:R311">_xlfn.TEXTSPLIT(N311,"/")</f>
        <v>music</v>
      </c>
      <c r="R311" t="str">
        <v>indie rock</v>
      </c>
      <c r="S311" s="7">
        <f t="shared" si="17"/>
        <v>40807.208333333336</v>
      </c>
      <c r="T311" s="7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9"/>
        <v>-388.375</v>
      </c>
      <c r="Q312" t="str" cm="1">
        <f t="array" ref="Q312:R312">_xlfn.TEXTSPLIT(N312,"/")</f>
        <v>games</v>
      </c>
      <c r="R312" t="str">
        <v>video games</v>
      </c>
      <c r="S312" s="7">
        <f t="shared" si="17"/>
        <v>40277.208333333336</v>
      </c>
      <c r="T312" s="7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9"/>
        <v>53.81818181818182</v>
      </c>
      <c r="Q313" t="str" cm="1">
        <f t="array" ref="Q313:R313">_xlfn.TEXTSPLIT(N313,"/")</f>
        <v>theater</v>
      </c>
      <c r="R313" t="str">
        <v>plays</v>
      </c>
      <c r="S313" s="7">
        <f t="shared" si="17"/>
        <v>40590.25</v>
      </c>
      <c r="T313" s="7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9"/>
        <v>33.202832709780864</v>
      </c>
      <c r="Q314" t="str" cm="1">
        <f t="array" ref="Q314:R314">_xlfn.TEXTSPLIT(N314,"/")</f>
        <v>theater</v>
      </c>
      <c r="R314" t="str">
        <v>plays</v>
      </c>
      <c r="S314" s="7">
        <f t="shared" si="17"/>
        <v>41572.208333333336</v>
      </c>
      <c r="T314" s="7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9"/>
        <v>29.134529147982065</v>
      </c>
      <c r="Q315" t="str" cm="1">
        <f t="array" ref="Q315:R315">_xlfn.TEXTSPLIT(N315,"/")</f>
        <v>music</v>
      </c>
      <c r="R315" t="str">
        <v>rock</v>
      </c>
      <c r="S315" s="7">
        <f t="shared" si="17"/>
        <v>40966.25</v>
      </c>
      <c r="T315" s="7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9"/>
        <v>20.496240601503761</v>
      </c>
      <c r="Q316" t="str" cm="1">
        <f t="array" ref="Q316:R316">_xlfn.TEXTSPLIT(N316,"/")</f>
        <v>film &amp; video</v>
      </c>
      <c r="R316" t="str">
        <v>documentary</v>
      </c>
      <c r="S316" s="7">
        <f t="shared" si="17"/>
        <v>43536.208333333328</v>
      </c>
      <c r="T316" s="7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9"/>
        <v>-202.58064516129033</v>
      </c>
      <c r="Q317" t="str" cm="1">
        <f t="array" ref="Q317:R317">_xlfn.TEXTSPLIT(N317,"/")</f>
        <v>theater</v>
      </c>
      <c r="R317" t="str">
        <v>plays</v>
      </c>
      <c r="S317" s="7">
        <f t="shared" si="17"/>
        <v>41783.208333333336</v>
      </c>
      <c r="T317" s="7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9"/>
        <v>-29.62037037037037</v>
      </c>
      <c r="Q318" t="str" cm="1">
        <f t="array" ref="Q318:R318">_xlfn.TEXTSPLIT(N318,"/")</f>
        <v>food</v>
      </c>
      <c r="R318" t="str">
        <v>food trucks</v>
      </c>
      <c r="S318" s="7">
        <f t="shared" si="17"/>
        <v>43788.25</v>
      </c>
      <c r="T318" s="7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9"/>
        <v>-177.7</v>
      </c>
      <c r="Q319" t="str" cm="1">
        <f t="array" ref="Q319:R319">_xlfn.TEXTSPLIT(N319,"/")</f>
        <v>theater</v>
      </c>
      <c r="R319" t="str">
        <v>plays</v>
      </c>
      <c r="S319" s="7">
        <f t="shared" si="17"/>
        <v>42869.208333333328</v>
      </c>
      <c r="T319" s="7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9"/>
        <v>-282.1764705882353</v>
      </c>
      <c r="Q320" t="str" cm="1">
        <f t="array" ref="Q320:R320">_xlfn.TEXTSPLIT(N320,"/")</f>
        <v>music</v>
      </c>
      <c r="R320" t="str">
        <v>rock</v>
      </c>
      <c r="S320" s="7">
        <f t="shared" si="17"/>
        <v>41684.25</v>
      </c>
      <c r="T320" s="7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9"/>
        <v>-80.453125</v>
      </c>
      <c r="Q321" t="str" cm="1">
        <f t="array" ref="Q321:R321">_xlfn.TEXTSPLIT(N321,"/")</f>
        <v>technology</v>
      </c>
      <c r="R321" t="str">
        <v>web</v>
      </c>
      <c r="S321" s="7">
        <f t="shared" si="17"/>
        <v>40402.208333333336</v>
      </c>
      <c r="T321" s="7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9"/>
        <v>-953.85</v>
      </c>
      <c r="Q322" t="str" cm="1">
        <f t="array" ref="Q322:R322">_xlfn.TEXTSPLIT(N322,"/")</f>
        <v>publishing</v>
      </c>
      <c r="R322" t="str">
        <v>fiction</v>
      </c>
      <c r="S322" s="7">
        <f t="shared" si="17"/>
        <v>40673.208333333336</v>
      </c>
      <c r="T322" s="7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E323-D323</f>
        <v>-9978</v>
      </c>
      <c r="P323">
        <f t="shared" si="19"/>
        <v>-4.0429497568881683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1">(((J323/60)/60)/24)+DATE(1970,1,1)</f>
        <v>40634.208333333336</v>
      </c>
      <c r="T323" s="7">
        <f t="shared" ref="T323:T386" si="22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ref="P324:P387" si="23">O324/G324</f>
        <v>15.185178018575851</v>
      </c>
      <c r="Q324" t="str" cm="1">
        <f t="array" ref="Q324:R324">_xlfn.TEXTSPLIT(N324,"/")</f>
        <v>theater</v>
      </c>
      <c r="R324" t="str">
        <v>plays</v>
      </c>
      <c r="S324" s="7">
        <f t="shared" si="21"/>
        <v>40507.25</v>
      </c>
      <c r="T324" s="7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3"/>
        <v>-259.69230769230768</v>
      </c>
      <c r="Q325" t="str" cm="1">
        <f t="array" ref="Q325:R325">_xlfn.TEXTSPLIT(N325,"/")</f>
        <v>film &amp; video</v>
      </c>
      <c r="R325" t="str">
        <v>documentary</v>
      </c>
      <c r="S325" s="7">
        <f t="shared" si="21"/>
        <v>41725.208333333336</v>
      </c>
      <c r="T325" s="7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3"/>
        <v>14.814332247557003</v>
      </c>
      <c r="Q326" t="str" cm="1">
        <f t="array" ref="Q326:R326">_xlfn.TEXTSPLIT(N326,"/")</f>
        <v>theater</v>
      </c>
      <c r="R326" t="str">
        <v>plays</v>
      </c>
      <c r="S326" s="7">
        <f t="shared" si="21"/>
        <v>42176.208333333328</v>
      </c>
      <c r="T326" s="7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3"/>
        <v>-8.2602739726027394</v>
      </c>
      <c r="Q327" t="str" cm="1">
        <f t="array" ref="Q327:R327">_xlfn.TEXTSPLIT(N327,"/")</f>
        <v>theater</v>
      </c>
      <c r="R327" t="str">
        <v>plays</v>
      </c>
      <c r="S327" s="7">
        <f t="shared" si="21"/>
        <v>43267.208333333328</v>
      </c>
      <c r="T327" s="7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3"/>
        <v>-30.265625</v>
      </c>
      <c r="Q328" t="str" cm="1">
        <f t="array" ref="Q328:R328">_xlfn.TEXTSPLIT(N328,"/")</f>
        <v>film &amp; video</v>
      </c>
      <c r="R328" t="str">
        <v>animation</v>
      </c>
      <c r="S328" s="7">
        <f t="shared" si="21"/>
        <v>42364.25</v>
      </c>
      <c r="T328" s="7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3"/>
        <v>-48.424242424242422</v>
      </c>
      <c r="Q329" t="str" cm="1">
        <f t="array" ref="Q329:R329">_xlfn.TEXTSPLIT(N329,"/")</f>
        <v>theater</v>
      </c>
      <c r="R329" t="str">
        <v>plays</v>
      </c>
      <c r="S329" s="7">
        <f t="shared" si="21"/>
        <v>43705.208333333328</v>
      </c>
      <c r="T329" s="7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3"/>
        <v>13.570667759115116</v>
      </c>
      <c r="Q330" t="str" cm="1">
        <f t="array" ref="Q330:R330">_xlfn.TEXTSPLIT(N330,"/")</f>
        <v>music</v>
      </c>
      <c r="R330" t="str">
        <v>rock</v>
      </c>
      <c r="S330" s="7">
        <f t="shared" si="21"/>
        <v>43434.25</v>
      </c>
      <c r="T330" s="7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3"/>
        <v>-342.76303317535547</v>
      </c>
      <c r="Q331" t="str" cm="1">
        <f t="array" ref="Q331:R331">_xlfn.TEXTSPLIT(N331,"/")</f>
        <v>games</v>
      </c>
      <c r="R331" t="str">
        <v>video games</v>
      </c>
      <c r="S331" s="7">
        <f t="shared" si="21"/>
        <v>42716.25</v>
      </c>
      <c r="T331" s="7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3"/>
        <v>20.671480144404331</v>
      </c>
      <c r="Q332" t="str" cm="1">
        <f t="array" ref="Q332:R332">_xlfn.TEXTSPLIT(N332,"/")</f>
        <v>film &amp; video</v>
      </c>
      <c r="R332" t="str">
        <v>documentary</v>
      </c>
      <c r="S332" s="7">
        <f t="shared" si="21"/>
        <v>43077.25</v>
      </c>
      <c r="T332" s="7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3"/>
        <v>59.7</v>
      </c>
      <c r="Q333" t="str" cm="1">
        <f t="array" ref="Q333:R333">_xlfn.TEXTSPLIT(N333,"/")</f>
        <v>food</v>
      </c>
      <c r="R333" t="str">
        <v>food trucks</v>
      </c>
      <c r="S333" s="7">
        <f t="shared" si="21"/>
        <v>40896.25</v>
      </c>
      <c r="T333" s="7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3"/>
        <v>44.03404255319149</v>
      </c>
      <c r="Q334" t="str" cm="1">
        <f t="array" ref="Q334:R334">_xlfn.TEXTSPLIT(N334,"/")</f>
        <v>technology</v>
      </c>
      <c r="R334" t="str">
        <v>wearables</v>
      </c>
      <c r="S334" s="7">
        <f t="shared" si="21"/>
        <v>41361.208333333336</v>
      </c>
      <c r="T334" s="7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3"/>
        <v>9.0909090909090917</v>
      </c>
      <c r="Q335" t="str" cm="1">
        <f t="array" ref="Q335:R335">_xlfn.TEXTSPLIT(N335,"/")</f>
        <v>theater</v>
      </c>
      <c r="R335" t="str">
        <v>plays</v>
      </c>
      <c r="S335" s="7">
        <f t="shared" si="21"/>
        <v>43424.25</v>
      </c>
      <c r="T335" s="7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3"/>
        <v>51.516621743036836</v>
      </c>
      <c r="Q336" t="str" cm="1">
        <f t="array" ref="Q336:R336">_xlfn.TEXTSPLIT(N336,"/")</f>
        <v>music</v>
      </c>
      <c r="R336" t="str">
        <v>rock</v>
      </c>
      <c r="S336" s="7">
        <f t="shared" si="21"/>
        <v>43110.25</v>
      </c>
      <c r="T336" s="7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3"/>
        <v>10.875164257555847</v>
      </c>
      <c r="Q337" t="str" cm="1">
        <f t="array" ref="Q337:R337">_xlfn.TEXTSPLIT(N337,"/")</f>
        <v>music</v>
      </c>
      <c r="R337" t="str">
        <v>rock</v>
      </c>
      <c r="S337" s="7">
        <f t="shared" si="21"/>
        <v>43784.25</v>
      </c>
      <c r="T337" s="7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3"/>
        <v>-1.9570895522388059</v>
      </c>
      <c r="Q338" t="str" cm="1">
        <f t="array" ref="Q338:R338">_xlfn.TEXTSPLIT(N338,"/")</f>
        <v>music</v>
      </c>
      <c r="R338" t="str">
        <v>rock</v>
      </c>
      <c r="S338" s="7">
        <f t="shared" si="21"/>
        <v>40527.25</v>
      </c>
      <c r="T338" s="7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3"/>
        <v>19.693150684931506</v>
      </c>
      <c r="Q339" t="str" cm="1">
        <f t="array" ref="Q339:R339">_xlfn.TEXTSPLIT(N339,"/")</f>
        <v>theater</v>
      </c>
      <c r="R339" t="str">
        <v>plays</v>
      </c>
      <c r="S339" s="7">
        <f t="shared" si="21"/>
        <v>43780.25</v>
      </c>
      <c r="T339" s="7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3"/>
        <v>32.687573964497041</v>
      </c>
      <c r="Q340" t="str" cm="1">
        <f t="array" ref="Q340:R340">_xlfn.TEXTSPLIT(N340,"/")</f>
        <v>theater</v>
      </c>
      <c r="R340" t="str">
        <v>plays</v>
      </c>
      <c r="S340" s="7">
        <f t="shared" si="21"/>
        <v>40821.208333333336</v>
      </c>
      <c r="T340" s="7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3"/>
        <v>-21.068619892058596</v>
      </c>
      <c r="Q341" t="str" cm="1">
        <f t="array" ref="Q341:R341">_xlfn.TEXTSPLIT(N341,"/")</f>
        <v>theater</v>
      </c>
      <c r="R341" t="str">
        <v>plays</v>
      </c>
      <c r="S341" s="7">
        <f t="shared" si="21"/>
        <v>42949.208333333328</v>
      </c>
      <c r="T341" s="7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3"/>
        <v>-5.4351145038167941</v>
      </c>
      <c r="Q342" t="str" cm="1">
        <f t="array" ref="Q342:R342">_xlfn.TEXTSPLIT(N342,"/")</f>
        <v>photography</v>
      </c>
      <c r="R342" t="str">
        <v>photography books</v>
      </c>
      <c r="S342" s="7">
        <f t="shared" si="21"/>
        <v>40889.25</v>
      </c>
      <c r="T342" s="7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3"/>
        <v>-13.940334128878282</v>
      </c>
      <c r="Q343" t="str" cm="1">
        <f t="array" ref="Q343:R343">_xlfn.TEXTSPLIT(N343,"/")</f>
        <v>music</v>
      </c>
      <c r="R343" t="str">
        <v>indie rock</v>
      </c>
      <c r="S343" s="7">
        <f t="shared" si="21"/>
        <v>42244.208333333328</v>
      </c>
      <c r="T343" s="7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3"/>
        <v>-48.890243902439025</v>
      </c>
      <c r="Q344" t="str" cm="1">
        <f t="array" ref="Q344:R344">_xlfn.TEXTSPLIT(N344,"/")</f>
        <v>theater</v>
      </c>
      <c r="R344" t="str">
        <v>plays</v>
      </c>
      <c r="S344" s="7">
        <f t="shared" si="21"/>
        <v>41475.208333333336</v>
      </c>
      <c r="T344" s="7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3"/>
        <v>-28.210884353741495</v>
      </c>
      <c r="Q345" t="str" cm="1">
        <f t="array" ref="Q345:R345">_xlfn.TEXTSPLIT(N345,"/")</f>
        <v>theater</v>
      </c>
      <c r="R345" t="str">
        <v>plays</v>
      </c>
      <c r="S345" s="7">
        <f t="shared" si="21"/>
        <v>41597.25</v>
      </c>
      <c r="T345" s="7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3"/>
        <v>-138.12168674698796</v>
      </c>
      <c r="Q346" t="str" cm="1">
        <f t="array" ref="Q346:R346">_xlfn.TEXTSPLIT(N346,"/")</f>
        <v>games</v>
      </c>
      <c r="R346" t="str">
        <v>video games</v>
      </c>
      <c r="S346" s="7">
        <f t="shared" si="21"/>
        <v>43122.25</v>
      </c>
      <c r="T346" s="7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3"/>
        <v>-406.16616314199393</v>
      </c>
      <c r="Q347" t="str" cm="1">
        <f t="array" ref="Q347:R347">_xlfn.TEXTSPLIT(N347,"/")</f>
        <v>film &amp; video</v>
      </c>
      <c r="R347" t="str">
        <v>drama</v>
      </c>
      <c r="S347" s="7">
        <f t="shared" si="21"/>
        <v>42194.208333333328</v>
      </c>
      <c r="T347" s="7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3"/>
        <v>-209.68</v>
      </c>
      <c r="Q348" t="str" cm="1">
        <f t="array" ref="Q348:R348">_xlfn.TEXTSPLIT(N348,"/")</f>
        <v>music</v>
      </c>
      <c r="R348" t="str">
        <v>indie rock</v>
      </c>
      <c r="S348" s="7">
        <f t="shared" si="21"/>
        <v>42971.208333333328</v>
      </c>
      <c r="T348" s="7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3"/>
        <v>61.293193717277489</v>
      </c>
      <c r="Q349" t="str" cm="1">
        <f t="array" ref="Q349:R349">_xlfn.TEXTSPLIT(N349,"/")</f>
        <v>technology</v>
      </c>
      <c r="R349" t="str">
        <v>web</v>
      </c>
      <c r="S349" s="7">
        <f t="shared" si="21"/>
        <v>42046.25</v>
      </c>
      <c r="T349" s="7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3"/>
        <v>-16.128911857594026</v>
      </c>
      <c r="Q350" t="str" cm="1">
        <f t="array" ref="Q350:R350">_xlfn.TEXTSPLIT(N350,"/")</f>
        <v>food</v>
      </c>
      <c r="R350" t="str">
        <v>food trucks</v>
      </c>
      <c r="S350" s="7">
        <f t="shared" si="21"/>
        <v>42782.25</v>
      </c>
      <c r="T350" s="7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3"/>
        <v>-91.919826652221019</v>
      </c>
      <c r="Q351" t="str" cm="1">
        <f t="array" ref="Q351:R351">_xlfn.TEXTSPLIT(N351,"/")</f>
        <v>theater</v>
      </c>
      <c r="R351" t="str">
        <v>plays</v>
      </c>
      <c r="S351" s="7">
        <f t="shared" si="21"/>
        <v>42930.208333333328</v>
      </c>
      <c r="T351" s="7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3"/>
        <v>-95</v>
      </c>
      <c r="Q352" t="str" cm="1">
        <f t="array" ref="Q352:R352">_xlfn.TEXTSPLIT(N352,"/")</f>
        <v>music</v>
      </c>
      <c r="R352" t="str">
        <v>jazz</v>
      </c>
      <c r="S352" s="7">
        <f t="shared" si="21"/>
        <v>42144.208333333328</v>
      </c>
      <c r="T352" s="7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3"/>
        <v>10.199205166418281</v>
      </c>
      <c r="Q353" t="str" cm="1">
        <f t="array" ref="Q353:R353">_xlfn.TEXTSPLIT(N353,"/")</f>
        <v>music</v>
      </c>
      <c r="R353" t="str">
        <v>rock</v>
      </c>
      <c r="S353" s="7">
        <f t="shared" si="21"/>
        <v>42240.208333333328</v>
      </c>
      <c r="T353" s="7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3"/>
        <v>-55.242424242424242</v>
      </c>
      <c r="Q354" t="str" cm="1">
        <f t="array" ref="Q354:R354">_xlfn.TEXTSPLIT(N354,"/")</f>
        <v>theater</v>
      </c>
      <c r="R354" t="str">
        <v>plays</v>
      </c>
      <c r="S354" s="7">
        <f t="shared" si="21"/>
        <v>42315.25</v>
      </c>
      <c r="T354" s="7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3"/>
        <v>61.280681150910155</v>
      </c>
      <c r="Q355" t="str" cm="1">
        <f t="array" ref="Q355:R355">_xlfn.TEXTSPLIT(N355,"/")</f>
        <v>theater</v>
      </c>
      <c r="R355" t="str">
        <v>plays</v>
      </c>
      <c r="S355" s="7">
        <f t="shared" si="21"/>
        <v>43651.208333333328</v>
      </c>
      <c r="T355" s="7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3"/>
        <v>18.100000000000001</v>
      </c>
      <c r="Q356" t="str" cm="1">
        <f t="array" ref="Q356:R356">_xlfn.TEXTSPLIT(N356,"/")</f>
        <v>film &amp; video</v>
      </c>
      <c r="R356" t="str">
        <v>documentary</v>
      </c>
      <c r="S356" s="7">
        <f t="shared" si="21"/>
        <v>41520.208333333336</v>
      </c>
      <c r="T356" s="7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3"/>
        <v>-18.127906976744185</v>
      </c>
      <c r="Q357" t="str" cm="1">
        <f t="array" ref="Q357:R357">_xlfn.TEXTSPLIT(N357,"/")</f>
        <v>technology</v>
      </c>
      <c r="R357" t="str">
        <v>wearables</v>
      </c>
      <c r="S357" s="7">
        <f t="shared" si="21"/>
        <v>42757.25</v>
      </c>
      <c r="T357" s="7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3"/>
        <v>-146.72499999999999</v>
      </c>
      <c r="Q358" t="str" cm="1">
        <f t="array" ref="Q358:R358">_xlfn.TEXTSPLIT(N358,"/")</f>
        <v>theater</v>
      </c>
      <c r="R358" t="str">
        <v>plays</v>
      </c>
      <c r="S358" s="7">
        <f t="shared" si="21"/>
        <v>40922.25</v>
      </c>
      <c r="T358" s="7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3"/>
        <v>47.634146341463413</v>
      </c>
      <c r="Q359" t="str" cm="1">
        <f t="array" ref="Q359:R359">_xlfn.TEXTSPLIT(N359,"/")</f>
        <v>games</v>
      </c>
      <c r="R359" t="str">
        <v>video games</v>
      </c>
      <c r="S359" s="7">
        <f t="shared" si="21"/>
        <v>42250.208333333328</v>
      </c>
      <c r="T359" s="7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3"/>
        <v>-371.91304347826087</v>
      </c>
      <c r="Q360" t="str" cm="1">
        <f t="array" ref="Q360:R360">_xlfn.TEXTSPLIT(N360,"/")</f>
        <v>photography</v>
      </c>
      <c r="R360" t="str">
        <v>photography books</v>
      </c>
      <c r="S360" s="7">
        <f t="shared" si="21"/>
        <v>43322.208333333328</v>
      </c>
      <c r="T360" s="7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3"/>
        <v>42.502673796791441</v>
      </c>
      <c r="Q361" t="str" cm="1">
        <f t="array" ref="Q361:R361">_xlfn.TEXTSPLIT(N361,"/")</f>
        <v>film &amp; video</v>
      </c>
      <c r="R361" t="str">
        <v>animation</v>
      </c>
      <c r="S361" s="7">
        <f t="shared" si="21"/>
        <v>40782.208333333336</v>
      </c>
      <c r="T361" s="7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3"/>
        <v>26.237217391304348</v>
      </c>
      <c r="Q362" t="str" cm="1">
        <f t="array" ref="Q362:R362">_xlfn.TEXTSPLIT(N362,"/")</f>
        <v>theater</v>
      </c>
      <c r="R362" t="str">
        <v>plays</v>
      </c>
      <c r="S362" s="7">
        <f t="shared" si="21"/>
        <v>40544.25</v>
      </c>
      <c r="T362" s="7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3"/>
        <v>45.977272727272727</v>
      </c>
      <c r="Q363" t="str" cm="1">
        <f t="array" ref="Q363:R363">_xlfn.TEXTSPLIT(N363,"/")</f>
        <v>theater</v>
      </c>
      <c r="R363" t="str">
        <v>plays</v>
      </c>
      <c r="S363" s="7">
        <f t="shared" si="21"/>
        <v>43015.208333333328</v>
      </c>
      <c r="T363" s="7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3"/>
        <v>52.643979057591622</v>
      </c>
      <c r="Q364" t="str" cm="1">
        <f t="array" ref="Q364:R364">_xlfn.TEXTSPLIT(N364,"/")</f>
        <v>music</v>
      </c>
      <c r="R364" t="str">
        <v>rock</v>
      </c>
      <c r="S364" s="7">
        <f t="shared" si="21"/>
        <v>40570.25</v>
      </c>
      <c r="T364" s="7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3"/>
        <v>22.517985611510792</v>
      </c>
      <c r="Q365" t="str" cm="1">
        <f t="array" ref="Q365:R365">_xlfn.TEXTSPLIT(N365,"/")</f>
        <v>music</v>
      </c>
      <c r="R365" t="str">
        <v>rock</v>
      </c>
      <c r="S365" s="7">
        <f t="shared" si="21"/>
        <v>40904.25</v>
      </c>
      <c r="T365" s="7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3"/>
        <v>73.370967741935488</v>
      </c>
      <c r="Q366" t="str" cm="1">
        <f t="array" ref="Q366:R366">_xlfn.TEXTSPLIT(N366,"/")</f>
        <v>music</v>
      </c>
      <c r="R366" t="str">
        <v>indie rock</v>
      </c>
      <c r="S366" s="7">
        <f t="shared" si="21"/>
        <v>43164.25</v>
      </c>
      <c r="T366" s="7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3"/>
        <v>90.491071428571431</v>
      </c>
      <c r="Q367" t="str" cm="1">
        <f t="array" ref="Q367:R367">_xlfn.TEXTSPLIT(N367,"/")</f>
        <v>theater</v>
      </c>
      <c r="R367" t="str">
        <v>plays</v>
      </c>
      <c r="S367" s="7">
        <f t="shared" si="21"/>
        <v>42733.25</v>
      </c>
      <c r="T367" s="7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3"/>
        <v>87.702970297029708</v>
      </c>
      <c r="Q368" t="str" cm="1">
        <f t="array" ref="Q368:R368">_xlfn.TEXTSPLIT(N368,"/")</f>
        <v>theater</v>
      </c>
      <c r="R368" t="str">
        <v>plays</v>
      </c>
      <c r="S368" s="7">
        <f t="shared" si="21"/>
        <v>40546.25</v>
      </c>
      <c r="T368" s="7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3"/>
        <v>-107.06666666666666</v>
      </c>
      <c r="Q369" t="str" cm="1">
        <f t="array" ref="Q369:R369">_xlfn.TEXTSPLIT(N369,"/")</f>
        <v>theater</v>
      </c>
      <c r="R369" t="str">
        <v>plays</v>
      </c>
      <c r="S369" s="7">
        <f t="shared" si="21"/>
        <v>41930.208333333336</v>
      </c>
      <c r="T369" s="7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3"/>
        <v>44.631067961165051</v>
      </c>
      <c r="Q370" t="str" cm="1">
        <f t="array" ref="Q370:R370">_xlfn.TEXTSPLIT(N370,"/")</f>
        <v>film &amp; video</v>
      </c>
      <c r="R370" t="str">
        <v>documentary</v>
      </c>
      <c r="S370" s="7">
        <f t="shared" si="21"/>
        <v>40464.208333333336</v>
      </c>
      <c r="T370" s="7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3"/>
        <v>60.668831168831169</v>
      </c>
      <c r="Q371" t="str" cm="1">
        <f t="array" ref="Q371:R371">_xlfn.TEXTSPLIT(N371,"/")</f>
        <v>film &amp; video</v>
      </c>
      <c r="R371" t="str">
        <v>television</v>
      </c>
      <c r="S371" s="7">
        <f t="shared" si="21"/>
        <v>41308.25</v>
      </c>
      <c r="T371" s="7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3"/>
        <v>11.174153536708012</v>
      </c>
      <c r="Q372" t="str" cm="1">
        <f t="array" ref="Q372:R372">_xlfn.TEXTSPLIT(N372,"/")</f>
        <v>theater</v>
      </c>
      <c r="R372" t="str">
        <v>plays</v>
      </c>
      <c r="S372" s="7">
        <f t="shared" si="21"/>
        <v>43570.208333333328</v>
      </c>
      <c r="T372" s="7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3"/>
        <v>-27.936580882352942</v>
      </c>
      <c r="Q373" t="str" cm="1">
        <f t="array" ref="Q373:R373">_xlfn.TEXTSPLIT(N373,"/")</f>
        <v>theater</v>
      </c>
      <c r="R373" t="str">
        <v>plays</v>
      </c>
      <c r="S373" s="7">
        <f t="shared" si="21"/>
        <v>42043.25</v>
      </c>
      <c r="T373" s="7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3"/>
        <v>79.431952662721898</v>
      </c>
      <c r="Q374" t="str" cm="1">
        <f t="array" ref="Q374:R374">_xlfn.TEXTSPLIT(N374,"/")</f>
        <v>film &amp; video</v>
      </c>
      <c r="R374" t="str">
        <v>documentary</v>
      </c>
      <c r="S374" s="7">
        <f t="shared" si="21"/>
        <v>42012.25</v>
      </c>
      <c r="T374" s="7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3"/>
        <v>67.327160493827165</v>
      </c>
      <c r="Q375" t="str" cm="1">
        <f t="array" ref="Q375:R375">_xlfn.TEXTSPLIT(N375,"/")</f>
        <v>theater</v>
      </c>
      <c r="R375" t="str">
        <v>plays</v>
      </c>
      <c r="S375" s="7">
        <f t="shared" si="21"/>
        <v>42964.208333333328</v>
      </c>
      <c r="T375" s="7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3"/>
        <v>-329.53968253968253</v>
      </c>
      <c r="Q376" t="str" cm="1">
        <f t="array" ref="Q376:R376">_xlfn.TEXTSPLIT(N376,"/")</f>
        <v>film &amp; video</v>
      </c>
      <c r="R376" t="str">
        <v>documentary</v>
      </c>
      <c r="S376" s="7">
        <f t="shared" si="21"/>
        <v>43476.25</v>
      </c>
      <c r="T376" s="7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3"/>
        <v>-48.84</v>
      </c>
      <c r="Q377" t="str" cm="1">
        <f t="array" ref="Q377:R377">_xlfn.TEXTSPLIT(N377,"/")</f>
        <v>music</v>
      </c>
      <c r="R377" t="str">
        <v>indie rock</v>
      </c>
      <c r="S377" s="7">
        <f t="shared" si="21"/>
        <v>42293.208333333328</v>
      </c>
      <c r="T377" s="7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3"/>
        <v>67.748091603053439</v>
      </c>
      <c r="Q378" t="str" cm="1">
        <f t="array" ref="Q378:R378">_xlfn.TEXTSPLIT(N378,"/")</f>
        <v>music</v>
      </c>
      <c r="R378" t="str">
        <v>rock</v>
      </c>
      <c r="S378" s="7">
        <f t="shared" si="21"/>
        <v>41826.208333333336</v>
      </c>
      <c r="T378" s="7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3"/>
        <v>-351.1968503937008</v>
      </c>
      <c r="Q379" t="str" cm="1">
        <f t="array" ref="Q379:R379">_xlfn.TEXTSPLIT(N379,"/")</f>
        <v>theater</v>
      </c>
      <c r="R379" t="str">
        <v>plays</v>
      </c>
      <c r="S379" s="7">
        <f t="shared" si="21"/>
        <v>43760.208333333328</v>
      </c>
      <c r="T379" s="7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3"/>
        <v>-431.88169014084508</v>
      </c>
      <c r="Q380" t="str" cm="1">
        <f t="array" ref="Q380:R380">_xlfn.TEXTSPLIT(N380,"/")</f>
        <v>film &amp; video</v>
      </c>
      <c r="R380" t="str">
        <v>documentary</v>
      </c>
      <c r="S380" s="7">
        <f t="shared" si="21"/>
        <v>43241.208333333328</v>
      </c>
      <c r="T380" s="7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3"/>
        <v>-97.454545454545453</v>
      </c>
      <c r="Q381" t="str" cm="1">
        <f t="array" ref="Q381:R381">_xlfn.TEXTSPLIT(N381,"/")</f>
        <v>theater</v>
      </c>
      <c r="R381" t="str">
        <v>plays</v>
      </c>
      <c r="S381" s="7">
        <f t="shared" si="21"/>
        <v>40843.208333333336</v>
      </c>
      <c r="T381" s="7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3"/>
        <v>17.952380952380953</v>
      </c>
      <c r="Q382" t="str" cm="1">
        <f t="array" ref="Q382:R382">_xlfn.TEXTSPLIT(N382,"/")</f>
        <v>theater</v>
      </c>
      <c r="R382" t="str">
        <v>plays</v>
      </c>
      <c r="S382" s="7">
        <f t="shared" si="21"/>
        <v>41448.208333333336</v>
      </c>
      <c r="T382" s="7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3"/>
        <v>28.703225806451613</v>
      </c>
      <c r="Q383" t="str" cm="1">
        <f t="array" ref="Q383:R383">_xlfn.TEXTSPLIT(N383,"/")</f>
        <v>theater</v>
      </c>
      <c r="R383" t="str">
        <v>plays</v>
      </c>
      <c r="S383" s="7">
        <f t="shared" si="21"/>
        <v>42163.208333333328</v>
      </c>
      <c r="T383" s="7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3"/>
        <v>-49.208955223880594</v>
      </c>
      <c r="Q384" t="str" cm="1">
        <f t="array" ref="Q384:R384">_xlfn.TEXTSPLIT(N384,"/")</f>
        <v>photography</v>
      </c>
      <c r="R384" t="str">
        <v>photography books</v>
      </c>
      <c r="S384" s="7">
        <f t="shared" si="21"/>
        <v>43024.208333333328</v>
      </c>
      <c r="T384" s="7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3"/>
        <v>41.793650793650791</v>
      </c>
      <c r="Q385" t="str" cm="1">
        <f t="array" ref="Q385:R385">_xlfn.TEXTSPLIT(N385,"/")</f>
        <v>food</v>
      </c>
      <c r="R385" t="str">
        <v>food trucks</v>
      </c>
      <c r="S385" s="7">
        <f t="shared" si="21"/>
        <v>43509.25</v>
      </c>
      <c r="T385" s="7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3"/>
        <v>17.16586788914357</v>
      </c>
      <c r="Q386" t="str" cm="1">
        <f t="array" ref="Q386:R386">_xlfn.TEXTSPLIT(N386,"/")</f>
        <v>film &amp; video</v>
      </c>
      <c r="R386" t="str">
        <v>documentary</v>
      </c>
      <c r="S386" s="7">
        <f t="shared" si="21"/>
        <v>42776.25</v>
      </c>
      <c r="T386" s="7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E387-D387</f>
        <v>17959</v>
      </c>
      <c r="P387">
        <f t="shared" si="23"/>
        <v>15.795074758135444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5">(((J387/60)/60)/24)+DATE(1970,1,1)</f>
        <v>43553.208333333328</v>
      </c>
      <c r="T387" s="7">
        <f t="shared" ref="T387:T450" si="26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ref="P388:P451" si="27">O388/G388</f>
        <v>-29.911985018726593</v>
      </c>
      <c r="Q388" t="str" cm="1">
        <f t="array" ref="Q388:R388">_xlfn.TEXTSPLIT(N388,"/")</f>
        <v>theater</v>
      </c>
      <c r="R388" t="str">
        <v>plays</v>
      </c>
      <c r="S388" s="7">
        <f t="shared" si="25"/>
        <v>40355.208333333336</v>
      </c>
      <c r="T388" s="7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7"/>
        <v>-156.14386792452831</v>
      </c>
      <c r="Q389" t="str" cm="1">
        <f t="array" ref="Q389:R389">_xlfn.TEXTSPLIT(N389,"/")</f>
        <v>technology</v>
      </c>
      <c r="R389" t="str">
        <v>wearables</v>
      </c>
      <c r="S389" s="7">
        <f t="shared" si="25"/>
        <v>41072.208333333336</v>
      </c>
      <c r="T389" s="7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7"/>
        <v>-702.49655172413793</v>
      </c>
      <c r="Q390" t="str" cm="1">
        <f t="array" ref="Q390:R390">_xlfn.TEXTSPLIT(N390,"/")</f>
        <v>music</v>
      </c>
      <c r="R390" t="str">
        <v>indie rock</v>
      </c>
      <c r="S390" s="7">
        <f t="shared" si="25"/>
        <v>40912.25</v>
      </c>
      <c r="T390" s="7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7"/>
        <v>15.930555555555555</v>
      </c>
      <c r="Q391" t="str" cm="1">
        <f t="array" ref="Q391:R391">_xlfn.TEXTSPLIT(N391,"/")</f>
        <v>theater</v>
      </c>
      <c r="R391" t="str">
        <v>plays</v>
      </c>
      <c r="S391" s="7">
        <f t="shared" si="25"/>
        <v>40479.208333333336</v>
      </c>
      <c r="T391" s="7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7"/>
        <v>41.54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5"/>
        <v>41530.208333333336</v>
      </c>
      <c r="T392" s="7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7"/>
        <v>-370.90728476821192</v>
      </c>
      <c r="Q393" t="str" cm="1">
        <f t="array" ref="Q393:R393">_xlfn.TEXTSPLIT(N393,"/")</f>
        <v>publishing</v>
      </c>
      <c r="R393" t="str">
        <v>nonfiction</v>
      </c>
      <c r="S393" s="7">
        <f t="shared" si="25"/>
        <v>41653.25</v>
      </c>
      <c r="T393" s="7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7"/>
        <v>-21.986318407960198</v>
      </c>
      <c r="Q394" t="str" cm="1">
        <f t="array" ref="Q394:R394">_xlfn.TEXTSPLIT(N394,"/")</f>
        <v>technology</v>
      </c>
      <c r="R394" t="str">
        <v>wearables</v>
      </c>
      <c r="S394" s="7">
        <f t="shared" si="25"/>
        <v>40549.25</v>
      </c>
      <c r="T394" s="7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7"/>
        <v>26.475318731611637</v>
      </c>
      <c r="Q395" t="str" cm="1">
        <f t="array" ref="Q395:R395">_xlfn.TEXTSPLIT(N395,"/")</f>
        <v>music</v>
      </c>
      <c r="R395" t="str">
        <v>jazz</v>
      </c>
      <c r="S395" s="7">
        <f t="shared" si="25"/>
        <v>42933.208333333328</v>
      </c>
      <c r="T395" s="7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7"/>
        <v>86.911764705882348</v>
      </c>
      <c r="Q396" t="str" cm="1">
        <f t="array" ref="Q396:R396">_xlfn.TEXTSPLIT(N396,"/")</f>
        <v>film &amp; video</v>
      </c>
      <c r="R396" t="str">
        <v>documentary</v>
      </c>
      <c r="S396" s="7">
        <f t="shared" si="25"/>
        <v>41484.208333333336</v>
      </c>
      <c r="T396" s="7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7"/>
        <v>9.7181818181818187</v>
      </c>
      <c r="Q397" t="str" cm="1">
        <f t="array" ref="Q397:R397">_xlfn.TEXTSPLIT(N397,"/")</f>
        <v>theater</v>
      </c>
      <c r="R397" t="str">
        <v>plays</v>
      </c>
      <c r="S397" s="7">
        <f t="shared" si="25"/>
        <v>40885.25</v>
      </c>
      <c r="T397" s="7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7"/>
        <v>19.271820448877804</v>
      </c>
      <c r="Q398" t="str" cm="1">
        <f t="array" ref="Q398:R398">_xlfn.TEXTSPLIT(N398,"/")</f>
        <v>film &amp; video</v>
      </c>
      <c r="R398" t="str">
        <v>drama</v>
      </c>
      <c r="S398" s="7">
        <f t="shared" si="25"/>
        <v>43378.208333333328</v>
      </c>
      <c r="T398" s="7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7"/>
        <v>13.178414096916299</v>
      </c>
      <c r="Q399" t="str" cm="1">
        <f t="array" ref="Q399:R399">_xlfn.TEXTSPLIT(N399,"/")</f>
        <v>music</v>
      </c>
      <c r="R399" t="str">
        <v>rock</v>
      </c>
      <c r="S399" s="7">
        <f t="shared" si="25"/>
        <v>41417.208333333336</v>
      </c>
      <c r="T399" s="7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7"/>
        <v>85.382113821138205</v>
      </c>
      <c r="Q400" t="str" cm="1">
        <f t="array" ref="Q400:R400">_xlfn.TEXTSPLIT(N400,"/")</f>
        <v>film &amp; video</v>
      </c>
      <c r="R400" t="str">
        <v>animation</v>
      </c>
      <c r="S400" s="7">
        <f t="shared" si="25"/>
        <v>43228.208333333328</v>
      </c>
      <c r="T400" s="7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7"/>
        <v>-37.378320935175346</v>
      </c>
      <c r="Q401" t="str" cm="1">
        <f t="array" ref="Q401:R401">_xlfn.TEXTSPLIT(N401,"/")</f>
        <v>music</v>
      </c>
      <c r="R401" t="str">
        <v>indie rock</v>
      </c>
      <c r="S401" s="7">
        <f t="shared" si="25"/>
        <v>40576.25</v>
      </c>
      <c r="T401" s="7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7"/>
        <v>-98</v>
      </c>
      <c r="Q402" t="str" cm="1">
        <f t="array" ref="Q402:R402">_xlfn.TEXTSPLIT(N402,"/")</f>
        <v>photography</v>
      </c>
      <c r="R402" t="str">
        <v>photography books</v>
      </c>
      <c r="S402" s="7">
        <f t="shared" si="25"/>
        <v>41502.208333333336</v>
      </c>
      <c r="T402" s="7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7"/>
        <v>43.050167224080269</v>
      </c>
      <c r="Q403" t="str" cm="1">
        <f t="array" ref="Q403:R403">_xlfn.TEXTSPLIT(N403,"/")</f>
        <v>theater</v>
      </c>
      <c r="R403" t="str">
        <v>plays</v>
      </c>
      <c r="S403" s="7">
        <f t="shared" si="25"/>
        <v>43765.208333333328</v>
      </c>
      <c r="T403" s="7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7"/>
        <v>-108.85</v>
      </c>
      <c r="Q404" t="str" cm="1">
        <f t="array" ref="Q404:R404">_xlfn.TEXTSPLIT(N404,"/")</f>
        <v>film &amp; video</v>
      </c>
      <c r="R404" t="str">
        <v>shorts</v>
      </c>
      <c r="S404" s="7">
        <f t="shared" si="25"/>
        <v>40914.25</v>
      </c>
      <c r="T404" s="7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7"/>
        <v>-8.948590381426202</v>
      </c>
      <c r="Q405" t="str" cm="1">
        <f t="array" ref="Q405:R405">_xlfn.TEXTSPLIT(N405,"/")</f>
        <v>theater</v>
      </c>
      <c r="R405" t="str">
        <v>plays</v>
      </c>
      <c r="S405" s="7">
        <f t="shared" si="25"/>
        <v>40310.208333333336</v>
      </c>
      <c r="T405" s="7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7"/>
        <v>47.126061689763077</v>
      </c>
      <c r="Q406" t="str" cm="1">
        <f t="array" ref="Q406:R406">_xlfn.TEXTSPLIT(N406,"/")</f>
        <v>theater</v>
      </c>
      <c r="R406" t="str">
        <v>plays</v>
      </c>
      <c r="S406" s="7">
        <f t="shared" si="25"/>
        <v>43053.25</v>
      </c>
      <c r="T406" s="7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7"/>
        <v>-7.0643678160919539</v>
      </c>
      <c r="Q407" t="str" cm="1">
        <f t="array" ref="Q407:R407">_xlfn.TEXTSPLIT(N407,"/")</f>
        <v>theater</v>
      </c>
      <c r="R407" t="str">
        <v>plays</v>
      </c>
      <c r="S407" s="7">
        <f t="shared" si="25"/>
        <v>43255.208333333328</v>
      </c>
      <c r="T407" s="7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7"/>
        <v>50.051162790697674</v>
      </c>
      <c r="Q408" t="str" cm="1">
        <f t="array" ref="Q408:R408">_xlfn.TEXTSPLIT(N408,"/")</f>
        <v>film &amp; video</v>
      </c>
      <c r="R408" t="str">
        <v>documentary</v>
      </c>
      <c r="S408" s="7">
        <f t="shared" si="25"/>
        <v>41304.25</v>
      </c>
      <c r="T408" s="7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7"/>
        <v>17.975206611570247</v>
      </c>
      <c r="Q409" t="str" cm="1">
        <f t="array" ref="Q409:R409">_xlfn.TEXTSPLIT(N409,"/")</f>
        <v>theater</v>
      </c>
      <c r="R409" t="str">
        <v>plays</v>
      </c>
      <c r="S409" s="7">
        <f t="shared" si="25"/>
        <v>43751.208333333328</v>
      </c>
      <c r="T409" s="7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7"/>
        <v>19.019480519480521</v>
      </c>
      <c r="Q410" t="str" cm="1">
        <f t="array" ref="Q410:R410">_xlfn.TEXTSPLIT(N410,"/")</f>
        <v>film &amp; video</v>
      </c>
      <c r="R410" t="str">
        <v>documentary</v>
      </c>
      <c r="S410" s="7">
        <f t="shared" si="25"/>
        <v>42541.208333333328</v>
      </c>
      <c r="T410" s="7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7"/>
        <v>-101.95518207282913</v>
      </c>
      <c r="Q411" t="str" cm="1">
        <f t="array" ref="Q411:R411">_xlfn.TEXTSPLIT(N411,"/")</f>
        <v>music</v>
      </c>
      <c r="R411" t="str">
        <v>rock</v>
      </c>
      <c r="S411" s="7">
        <f t="shared" si="25"/>
        <v>42843.208333333328</v>
      </c>
      <c r="T411" s="7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7"/>
        <v>-88.356435643564353</v>
      </c>
      <c r="Q412" t="str" cm="1">
        <f t="array" ref="Q412:R412">_xlfn.TEXTSPLIT(N412,"/")</f>
        <v>games</v>
      </c>
      <c r="R412" t="str">
        <v>mobile games</v>
      </c>
      <c r="S412" s="7">
        <f t="shared" si="25"/>
        <v>42122.208333333328</v>
      </c>
      <c r="T412" s="7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7"/>
        <v>4.4024390243902438</v>
      </c>
      <c r="Q413" t="str" cm="1">
        <f t="array" ref="Q413:R413">_xlfn.TEXTSPLIT(N413,"/")</f>
        <v>theater</v>
      </c>
      <c r="R413" t="str">
        <v>plays</v>
      </c>
      <c r="S413" s="7">
        <f t="shared" si="25"/>
        <v>42884.208333333328</v>
      </c>
      <c r="T413" s="7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7"/>
        <v>89.149253731343279</v>
      </c>
      <c r="Q414" t="str" cm="1">
        <f t="array" ref="Q414:R414">_xlfn.TEXTSPLIT(N414,"/")</f>
        <v>publishing</v>
      </c>
      <c r="R414" t="str">
        <v>fiction</v>
      </c>
      <c r="S414" s="7">
        <f t="shared" si="25"/>
        <v>41642.25</v>
      </c>
      <c r="T414" s="7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7"/>
        <v>-65.998163452708908</v>
      </c>
      <c r="Q415" t="str" cm="1">
        <f t="array" ref="Q415:R415">_xlfn.TEXTSPLIT(N415,"/")</f>
        <v>film &amp; video</v>
      </c>
      <c r="R415" t="str">
        <v>animation</v>
      </c>
      <c r="S415" s="7">
        <f t="shared" si="25"/>
        <v>43431.25</v>
      </c>
      <c r="T415" s="7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7"/>
        <v>-5.2383118064398762</v>
      </c>
      <c r="Q416" t="str" cm="1">
        <f t="array" ref="Q416:R416">_xlfn.TEXTSPLIT(N416,"/")</f>
        <v>food</v>
      </c>
      <c r="R416" t="str">
        <v>food trucks</v>
      </c>
      <c r="S416" s="7">
        <f t="shared" si="25"/>
        <v>40288.208333333336</v>
      </c>
      <c r="T416" s="7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7"/>
        <v>-241.50239234449759</v>
      </c>
      <c r="Q417" t="str" cm="1">
        <f t="array" ref="Q417:R417">_xlfn.TEXTSPLIT(N417,"/")</f>
        <v>theater</v>
      </c>
      <c r="R417" t="str">
        <v>plays</v>
      </c>
      <c r="S417" s="7">
        <f t="shared" si="25"/>
        <v>40921.25</v>
      </c>
      <c r="T417" s="7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7"/>
        <v>-52.531619179986102</v>
      </c>
      <c r="Q418" t="str" cm="1">
        <f t="array" ref="Q418:R418">_xlfn.TEXTSPLIT(N418,"/")</f>
        <v>film &amp; video</v>
      </c>
      <c r="R418" t="str">
        <v>documentary</v>
      </c>
      <c r="S418" s="7">
        <f t="shared" si="25"/>
        <v>40560.25</v>
      </c>
      <c r="T418" s="7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7"/>
        <v>-50.466666666666669</v>
      </c>
      <c r="Q419" t="str" cm="1">
        <f t="array" ref="Q419:R419">_xlfn.TEXTSPLIT(N419,"/")</f>
        <v>theater</v>
      </c>
      <c r="R419" t="str">
        <v>plays</v>
      </c>
      <c r="S419" s="7">
        <f t="shared" si="25"/>
        <v>43407.208333333328</v>
      </c>
      <c r="T419" s="7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7"/>
        <v>-34.88594297148574</v>
      </c>
      <c r="Q420" t="str" cm="1">
        <f t="array" ref="Q420:R420">_xlfn.TEXTSPLIT(N420,"/")</f>
        <v>film &amp; video</v>
      </c>
      <c r="R420" t="str">
        <v>documentary</v>
      </c>
      <c r="S420" s="7">
        <f t="shared" si="25"/>
        <v>41035.208333333336</v>
      </c>
      <c r="T420" s="7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7"/>
        <v>5.1256967134345572</v>
      </c>
      <c r="Q421" t="str" cm="1">
        <f t="array" ref="Q421:R421">_xlfn.TEXTSPLIT(N421,"/")</f>
        <v>technology</v>
      </c>
      <c r="R421" t="str">
        <v>web</v>
      </c>
      <c r="S421" s="7">
        <f t="shared" si="25"/>
        <v>40899.25</v>
      </c>
      <c r="T421" s="7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7"/>
        <v>15.138297872340425</v>
      </c>
      <c r="Q422" t="str" cm="1">
        <f t="array" ref="Q422:R422">_xlfn.TEXTSPLIT(N422,"/")</f>
        <v>theater</v>
      </c>
      <c r="R422" t="str">
        <v>plays</v>
      </c>
      <c r="S422" s="7">
        <f t="shared" si="25"/>
        <v>42911.208333333328</v>
      </c>
      <c r="T422" s="7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7"/>
        <v>-28.6864406779661</v>
      </c>
      <c r="Q423" t="str" cm="1">
        <f t="array" ref="Q423:R423">_xlfn.TEXTSPLIT(N423,"/")</f>
        <v>technology</v>
      </c>
      <c r="R423" t="str">
        <v>wearables</v>
      </c>
      <c r="S423" s="7">
        <f t="shared" si="25"/>
        <v>42915.208333333328</v>
      </c>
      <c r="T423" s="7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7"/>
        <v>11.585365853658537</v>
      </c>
      <c r="Q424" t="str" cm="1">
        <f t="array" ref="Q424:R424">_xlfn.TEXTSPLIT(N424,"/")</f>
        <v>theater</v>
      </c>
      <c r="R424" t="str">
        <v>plays</v>
      </c>
      <c r="S424" s="7">
        <f t="shared" si="25"/>
        <v>40285.208333333336</v>
      </c>
      <c r="T424" s="7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7"/>
        <v>-815.29012345679007</v>
      </c>
      <c r="Q425" t="str" cm="1">
        <f t="array" ref="Q425:R425">_xlfn.TEXTSPLIT(N425,"/")</f>
        <v>food</v>
      </c>
      <c r="R425" t="str">
        <v>food trucks</v>
      </c>
      <c r="S425" s="7">
        <f t="shared" si="25"/>
        <v>40808.208333333336</v>
      </c>
      <c r="T425" s="7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7"/>
        <v>-36.578313253012048</v>
      </c>
      <c r="Q426" t="str" cm="1">
        <f t="array" ref="Q426:R426">_xlfn.TEXTSPLIT(N426,"/")</f>
        <v>music</v>
      </c>
      <c r="R426" t="str">
        <v>indie rock</v>
      </c>
      <c r="S426" s="7">
        <f t="shared" si="25"/>
        <v>43208.208333333328</v>
      </c>
      <c r="T426" s="7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7"/>
        <v>55.076086956521742</v>
      </c>
      <c r="Q427" t="str" cm="1">
        <f t="array" ref="Q427:R427">_xlfn.TEXTSPLIT(N427,"/")</f>
        <v>photography</v>
      </c>
      <c r="R427" t="str">
        <v>photography books</v>
      </c>
      <c r="S427" s="7">
        <f t="shared" si="25"/>
        <v>42213.208333333328</v>
      </c>
      <c r="T427" s="7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7"/>
        <v>38.87214611872146</v>
      </c>
      <c r="Q428" t="str" cm="1">
        <f t="array" ref="Q428:R428">_xlfn.TEXTSPLIT(N428,"/")</f>
        <v>theater</v>
      </c>
      <c r="R428" t="str">
        <v>plays</v>
      </c>
      <c r="S428" s="7">
        <f t="shared" si="25"/>
        <v>41332.25</v>
      </c>
      <c r="T428" s="7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7"/>
        <v>8.9144893111638961</v>
      </c>
      <c r="Q429" t="str" cm="1">
        <f t="array" ref="Q429:R429">_xlfn.TEXTSPLIT(N429,"/")</f>
        <v>theater</v>
      </c>
      <c r="R429" t="str">
        <v>plays</v>
      </c>
      <c r="S429" s="7">
        <f t="shared" si="25"/>
        <v>41895.208333333336</v>
      </c>
      <c r="T429" s="7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7"/>
        <v>-72.775100401606423</v>
      </c>
      <c r="Q430" t="str" cm="1">
        <f t="array" ref="Q430:R430">_xlfn.TEXTSPLIT(N430,"/")</f>
        <v>film &amp; video</v>
      </c>
      <c r="R430" t="str">
        <v>animation</v>
      </c>
      <c r="S430" s="7">
        <f t="shared" si="25"/>
        <v>40585.25</v>
      </c>
      <c r="T430" s="7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7"/>
        <v>-8.3297474275023387</v>
      </c>
      <c r="Q431" t="str" cm="1">
        <f t="array" ref="Q431:R431">_xlfn.TEXTSPLIT(N431,"/")</f>
        <v>photography</v>
      </c>
      <c r="R431" t="str">
        <v>photography books</v>
      </c>
      <c r="S431" s="7">
        <f t="shared" si="25"/>
        <v>41680.25</v>
      </c>
      <c r="T431" s="7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7"/>
        <v>-31.107142857142858</v>
      </c>
      <c r="Q432" t="str" cm="1">
        <f t="array" ref="Q432:R432">_xlfn.TEXTSPLIT(N432,"/")</f>
        <v>theater</v>
      </c>
      <c r="R432" t="str">
        <v>plays</v>
      </c>
      <c r="S432" s="7">
        <f t="shared" si="25"/>
        <v>43737.208333333328</v>
      </c>
      <c r="T432" s="7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7"/>
        <v>50.180851063829785</v>
      </c>
      <c r="Q433" t="str" cm="1">
        <f t="array" ref="Q433:R433">_xlfn.TEXTSPLIT(N433,"/")</f>
        <v>theater</v>
      </c>
      <c r="R433" t="str">
        <v>plays</v>
      </c>
      <c r="S433" s="7">
        <f t="shared" si="25"/>
        <v>43273.208333333328</v>
      </c>
      <c r="T433" s="7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7"/>
        <v>-14.626373626373626</v>
      </c>
      <c r="Q434" t="str" cm="1">
        <f t="array" ref="Q434:R434">_xlfn.TEXTSPLIT(N434,"/")</f>
        <v>theater</v>
      </c>
      <c r="R434" t="str">
        <v>plays</v>
      </c>
      <c r="S434" s="7">
        <f t="shared" si="25"/>
        <v>41761.208333333336</v>
      </c>
      <c r="T434" s="7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7"/>
        <v>-70.258838383838381</v>
      </c>
      <c r="Q435" t="str" cm="1">
        <f t="array" ref="Q435:R435">_xlfn.TEXTSPLIT(N435,"/")</f>
        <v>film &amp; video</v>
      </c>
      <c r="R435" t="str">
        <v>documentary</v>
      </c>
      <c r="S435" s="7">
        <f t="shared" si="25"/>
        <v>41603.25</v>
      </c>
      <c r="T435" s="7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7"/>
        <v>-449.7</v>
      </c>
      <c r="Q436" t="str" cm="1">
        <f t="array" ref="Q436:R436">_xlfn.TEXTSPLIT(N436,"/")</f>
        <v>theater</v>
      </c>
      <c r="R436" t="str">
        <v>plays</v>
      </c>
      <c r="S436" s="7">
        <f t="shared" si="25"/>
        <v>42705.25</v>
      </c>
      <c r="T436" s="7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7"/>
        <v>15.014594279042615</v>
      </c>
      <c r="Q437" t="str" cm="1">
        <f t="array" ref="Q437:R437">_xlfn.TEXTSPLIT(N437,"/")</f>
        <v>theater</v>
      </c>
      <c r="R437" t="str">
        <v>plays</v>
      </c>
      <c r="S437" s="7">
        <f t="shared" si="25"/>
        <v>41988.25</v>
      </c>
      <c r="T437" s="7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7"/>
        <v>49.710843373493979</v>
      </c>
      <c r="Q438" t="str" cm="1">
        <f t="array" ref="Q438:R438">_xlfn.TEXTSPLIT(N438,"/")</f>
        <v>music</v>
      </c>
      <c r="R438" t="str">
        <v>jazz</v>
      </c>
      <c r="S438" s="7">
        <f t="shared" si="25"/>
        <v>43575.208333333328</v>
      </c>
      <c r="T438" s="7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7"/>
        <v>9.734375</v>
      </c>
      <c r="Q439" t="str" cm="1">
        <f t="array" ref="Q439:R439">_xlfn.TEXTSPLIT(N439,"/")</f>
        <v>film &amp; video</v>
      </c>
      <c r="R439" t="str">
        <v>animation</v>
      </c>
      <c r="S439" s="7">
        <f t="shared" si="25"/>
        <v>42260.208333333328</v>
      </c>
      <c r="T439" s="7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7"/>
        <v>26.425101214574898</v>
      </c>
      <c r="Q440" t="str" cm="1">
        <f t="array" ref="Q440:R440">_xlfn.TEXTSPLIT(N440,"/")</f>
        <v>theater</v>
      </c>
      <c r="R440" t="str">
        <v>plays</v>
      </c>
      <c r="S440" s="7">
        <f t="shared" si="25"/>
        <v>41337.25</v>
      </c>
      <c r="T440" s="7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7"/>
        <v>31.617967727867423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5"/>
        <v>42680.208333333328</v>
      </c>
      <c r="T441" s="7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7"/>
        <v>20.266368572341104</v>
      </c>
      <c r="Q442" t="str" cm="1">
        <f t="array" ref="Q442:R442">_xlfn.TEXTSPLIT(N442,"/")</f>
        <v>film &amp; video</v>
      </c>
      <c r="R442" t="str">
        <v>television</v>
      </c>
      <c r="S442" s="7">
        <f t="shared" si="25"/>
        <v>42916.208333333328</v>
      </c>
      <c r="T442" s="7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7"/>
        <v>-164.25</v>
      </c>
      <c r="Q443" t="str" cm="1">
        <f t="array" ref="Q443:R443">_xlfn.TEXTSPLIT(N443,"/")</f>
        <v>technology</v>
      </c>
      <c r="R443" t="str">
        <v>wearables</v>
      </c>
      <c r="S443" s="7">
        <f t="shared" si="25"/>
        <v>41025.208333333336</v>
      </c>
      <c r="T443" s="7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7"/>
        <v>37.27972027972028</v>
      </c>
      <c r="Q444" t="str" cm="1">
        <f t="array" ref="Q444:R444">_xlfn.TEXTSPLIT(N444,"/")</f>
        <v>theater</v>
      </c>
      <c r="R444" t="str">
        <v>plays</v>
      </c>
      <c r="S444" s="7">
        <f t="shared" si="25"/>
        <v>42980.208333333328</v>
      </c>
      <c r="T444" s="7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7"/>
        <v>-67.422222222222217</v>
      </c>
      <c r="Q445" t="str" cm="1">
        <f t="array" ref="Q445:R445">_xlfn.TEXTSPLIT(N445,"/")</f>
        <v>theater</v>
      </c>
      <c r="R445" t="str">
        <v>plays</v>
      </c>
      <c r="S445" s="7">
        <f t="shared" si="25"/>
        <v>40451.208333333336</v>
      </c>
      <c r="T445" s="7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7"/>
        <v>16.006756756756758</v>
      </c>
      <c r="Q446" t="str" cm="1">
        <f t="array" ref="Q446:R446">_xlfn.TEXTSPLIT(N446,"/")</f>
        <v>music</v>
      </c>
      <c r="R446" t="str">
        <v>indie rock</v>
      </c>
      <c r="S446" s="7">
        <f t="shared" si="25"/>
        <v>40748.208333333336</v>
      </c>
      <c r="T446" s="7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7"/>
        <v>50.817647058823532</v>
      </c>
      <c r="Q447" t="str" cm="1">
        <f t="array" ref="Q447:R447">_xlfn.TEXTSPLIT(N447,"/")</f>
        <v>theater</v>
      </c>
      <c r="R447" t="str">
        <v>plays</v>
      </c>
      <c r="S447" s="7">
        <f t="shared" si="25"/>
        <v>40515.25</v>
      </c>
      <c r="T447" s="7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7"/>
        <v>-6.564516129032258</v>
      </c>
      <c r="Q448" t="str" cm="1">
        <f t="array" ref="Q448:R448">_xlfn.TEXTSPLIT(N448,"/")</f>
        <v>technology</v>
      </c>
      <c r="R448" t="str">
        <v>wearables</v>
      </c>
      <c r="S448" s="7">
        <f t="shared" si="25"/>
        <v>41261.25</v>
      </c>
      <c r="T448" s="7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7"/>
        <v>-267.53075170842823</v>
      </c>
      <c r="Q449" t="str" cm="1">
        <f t="array" ref="Q449:R449">_xlfn.TEXTSPLIT(N449,"/")</f>
        <v>film &amp; video</v>
      </c>
      <c r="R449" t="str">
        <v>television</v>
      </c>
      <c r="S449" s="7">
        <f t="shared" si="25"/>
        <v>43088.25</v>
      </c>
      <c r="T449" s="7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7"/>
        <v>-73.5801652892562</v>
      </c>
      <c r="Q450" t="str" cm="1">
        <f t="array" ref="Q450:R450">_xlfn.TEXTSPLIT(N450,"/")</f>
        <v>games</v>
      </c>
      <c r="R450" t="str">
        <v>video games</v>
      </c>
      <c r="S450" s="7">
        <f t="shared" si="25"/>
        <v>41378.208333333336</v>
      </c>
      <c r="T450" s="7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E451-D451</f>
        <v>7803</v>
      </c>
      <c r="P451">
        <f t="shared" si="27"/>
        <v>90.732558139534888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29">(((J451/60)/60)/24)+DATE(1970,1,1)</f>
        <v>43530.25</v>
      </c>
      <c r="T451" s="7">
        <f t="shared" ref="T451:T514" si="30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ref="P452:P515" si="31">O452/G452</f>
        <v>-96</v>
      </c>
      <c r="Q452" t="str" cm="1">
        <f t="array" ref="Q452:R452">_xlfn.TEXTSPLIT(N452,"/")</f>
        <v>film &amp; video</v>
      </c>
      <c r="R452" t="str">
        <v>animation</v>
      </c>
      <c r="S452" s="7">
        <f t="shared" si="29"/>
        <v>43394.208333333328</v>
      </c>
      <c r="T452" s="7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31"/>
        <v>5.3932548520521797</v>
      </c>
      <c r="Q453" t="str" cm="1">
        <f t="array" ref="Q453:R453">_xlfn.TEXTSPLIT(N453,"/")</f>
        <v>music</v>
      </c>
      <c r="R453" t="str">
        <v>rock</v>
      </c>
      <c r="S453" s="7">
        <f t="shared" si="29"/>
        <v>42935.208333333328</v>
      </c>
      <c r="T453" s="7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31"/>
        <v>-56.612903225806448</v>
      </c>
      <c r="Q454" t="str" cm="1">
        <f t="array" ref="Q454:R454">_xlfn.TEXTSPLIT(N454,"/")</f>
        <v>film &amp; video</v>
      </c>
      <c r="R454" t="str">
        <v>drama</v>
      </c>
      <c r="S454" s="7">
        <f t="shared" si="29"/>
        <v>40365.208333333336</v>
      </c>
      <c r="T454" s="7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31"/>
        <v>-67.443691786621514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29"/>
        <v>42705.25</v>
      </c>
      <c r="T455" s="7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31"/>
        <v>-57.358974358974358</v>
      </c>
      <c r="Q456" t="str" cm="1">
        <f t="array" ref="Q456:R456">_xlfn.TEXTSPLIT(N456,"/")</f>
        <v>film &amp; video</v>
      </c>
      <c r="R456" t="str">
        <v>drama</v>
      </c>
      <c r="S456" s="7">
        <f t="shared" si="29"/>
        <v>41568.208333333336</v>
      </c>
      <c r="T456" s="7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31"/>
        <v>5.7429568017171988</v>
      </c>
      <c r="Q457" t="str" cm="1">
        <f t="array" ref="Q457:R457">_xlfn.TEXTSPLIT(N457,"/")</f>
        <v>theater</v>
      </c>
      <c r="R457" t="str">
        <v>plays</v>
      </c>
      <c r="S457" s="7">
        <f t="shared" si="29"/>
        <v>40809.208333333336</v>
      </c>
      <c r="T457" s="7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31"/>
        <v>3.7619937694704051</v>
      </c>
      <c r="Q458" t="str" cm="1">
        <f t="array" ref="Q458:R458">_xlfn.TEXTSPLIT(N458,"/")</f>
        <v>music</v>
      </c>
      <c r="R458" t="str">
        <v>indie rock</v>
      </c>
      <c r="S458" s="7">
        <f t="shared" si="29"/>
        <v>43141.25</v>
      </c>
      <c r="T458" s="7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31"/>
        <v>-79.739130434782609</v>
      </c>
      <c r="Q459" t="str" cm="1">
        <f t="array" ref="Q459:R459">_xlfn.TEXTSPLIT(N459,"/")</f>
        <v>theater</v>
      </c>
      <c r="R459" t="str">
        <v>plays</v>
      </c>
      <c r="S459" s="7">
        <f t="shared" si="29"/>
        <v>42657.208333333328</v>
      </c>
      <c r="T459" s="7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31"/>
        <v>40.049999999999997</v>
      </c>
      <c r="Q460" t="str" cm="1">
        <f t="array" ref="Q460:R460">_xlfn.TEXTSPLIT(N460,"/")</f>
        <v>theater</v>
      </c>
      <c r="R460" t="str">
        <v>plays</v>
      </c>
      <c r="S460" s="7">
        <f t="shared" si="29"/>
        <v>40265.208333333336</v>
      </c>
      <c r="T460" s="7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31"/>
        <v>-5.961904761904762</v>
      </c>
      <c r="Q461" t="str" cm="1">
        <f t="array" ref="Q461:R461">_xlfn.TEXTSPLIT(N461,"/")</f>
        <v>film &amp; video</v>
      </c>
      <c r="R461" t="str">
        <v>documentary</v>
      </c>
      <c r="S461" s="7">
        <f t="shared" si="29"/>
        <v>42001.25</v>
      </c>
      <c r="T461" s="7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31"/>
        <v>34.380000000000003</v>
      </c>
      <c r="Q462" t="str" cm="1">
        <f t="array" ref="Q462:R462">_xlfn.TEXTSPLIT(N462,"/")</f>
        <v>theater</v>
      </c>
      <c r="R462" t="str">
        <v>plays</v>
      </c>
      <c r="S462" s="7">
        <f t="shared" si="29"/>
        <v>40399.208333333336</v>
      </c>
      <c r="T462" s="7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31"/>
        <v>19.497115384615384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29"/>
        <v>41757.208333333336</v>
      </c>
      <c r="T463" s="7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31"/>
        <v>-244.98317757009346</v>
      </c>
      <c r="Q464" t="str" cm="1">
        <f t="array" ref="Q464:R464">_xlfn.TEXTSPLIT(N464,"/")</f>
        <v>games</v>
      </c>
      <c r="R464" t="str">
        <v>mobile games</v>
      </c>
      <c r="S464" s="7">
        <f t="shared" si="29"/>
        <v>41304.25</v>
      </c>
      <c r="T464" s="7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31"/>
        <v>5.2090261282660331</v>
      </c>
      <c r="Q465" t="str" cm="1">
        <f t="array" ref="Q465:R465">_xlfn.TEXTSPLIT(N465,"/")</f>
        <v>film &amp; video</v>
      </c>
      <c r="R465" t="str">
        <v>animation</v>
      </c>
      <c r="S465" s="7">
        <f t="shared" si="29"/>
        <v>41639.25</v>
      </c>
      <c r="T465" s="7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31"/>
        <v>9.77832512315271</v>
      </c>
      <c r="Q466" t="str" cm="1">
        <f t="array" ref="Q466:R466">_xlfn.TEXTSPLIT(N466,"/")</f>
        <v>theater</v>
      </c>
      <c r="R466" t="str">
        <v>plays</v>
      </c>
      <c r="S466" s="7">
        <f t="shared" si="29"/>
        <v>43142.25</v>
      </c>
      <c r="T466" s="7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31"/>
        <v>51.612499999999997</v>
      </c>
      <c r="Q467" t="str" cm="1">
        <f t="array" ref="Q467:R467">_xlfn.TEXTSPLIT(N467,"/")</f>
        <v>publishing</v>
      </c>
      <c r="R467" t="str">
        <v>translations</v>
      </c>
      <c r="S467" s="7">
        <f t="shared" si="29"/>
        <v>43127.25</v>
      </c>
      <c r="T467" s="7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31"/>
        <v>66.285714285714292</v>
      </c>
      <c r="Q468" t="str" cm="1">
        <f t="array" ref="Q468:R468">_xlfn.TEXTSPLIT(N468,"/")</f>
        <v>technology</v>
      </c>
      <c r="R468" t="str">
        <v>wearables</v>
      </c>
      <c r="S468" s="7">
        <f t="shared" si="29"/>
        <v>41409.208333333336</v>
      </c>
      <c r="T468" s="7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31"/>
        <v>47.863309352517987</v>
      </c>
      <c r="Q469" t="str" cm="1">
        <f t="array" ref="Q469:R469">_xlfn.TEXTSPLIT(N469,"/")</f>
        <v>technology</v>
      </c>
      <c r="R469" t="str">
        <v>web</v>
      </c>
      <c r="S469" s="7">
        <f t="shared" si="29"/>
        <v>42331.25</v>
      </c>
      <c r="T469" s="7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31"/>
        <v>-148.75</v>
      </c>
      <c r="Q470" t="str" cm="1">
        <f t="array" ref="Q470:R470">_xlfn.TEXTSPLIT(N470,"/")</f>
        <v>theater</v>
      </c>
      <c r="R470" t="str">
        <v>plays</v>
      </c>
      <c r="S470" s="7">
        <f t="shared" si="29"/>
        <v>43569.208333333328</v>
      </c>
      <c r="T470" s="7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31"/>
        <v>29.735849056603772</v>
      </c>
      <c r="Q471" t="str" cm="1">
        <f t="array" ref="Q471:R471">_xlfn.TEXTSPLIT(N471,"/")</f>
        <v>film &amp; video</v>
      </c>
      <c r="R471" t="str">
        <v>drama</v>
      </c>
      <c r="S471" s="7">
        <f t="shared" si="29"/>
        <v>42142.208333333328</v>
      </c>
      <c r="T471" s="7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31"/>
        <v>17.556430446194227</v>
      </c>
      <c r="Q472" t="str" cm="1">
        <f t="array" ref="Q472:R472">_xlfn.TEXTSPLIT(N472,"/")</f>
        <v>technology</v>
      </c>
      <c r="R472" t="str">
        <v>wearables</v>
      </c>
      <c r="S472" s="7">
        <f t="shared" si="29"/>
        <v>42716.25</v>
      </c>
      <c r="T472" s="7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31"/>
        <v>34.994845360824741</v>
      </c>
      <c r="Q473" t="str" cm="1">
        <f t="array" ref="Q473:R473">_xlfn.TEXTSPLIT(N473,"/")</f>
        <v>food</v>
      </c>
      <c r="R473" t="str">
        <v>food trucks</v>
      </c>
      <c r="S473" s="7">
        <f t="shared" si="29"/>
        <v>41031.208333333336</v>
      </c>
      <c r="T473" s="7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31"/>
        <v>-162.53565217391304</v>
      </c>
      <c r="Q474" t="str" cm="1">
        <f t="array" ref="Q474:R474">_xlfn.TEXTSPLIT(N474,"/")</f>
        <v>music</v>
      </c>
      <c r="R474" t="str">
        <v>rock</v>
      </c>
      <c r="S474" s="7">
        <f t="shared" si="29"/>
        <v>43535.208333333328</v>
      </c>
      <c r="T474" s="7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31"/>
        <v>36.858490566037737</v>
      </c>
      <c r="Q475" t="str" cm="1">
        <f t="array" ref="Q475:R475">_xlfn.TEXTSPLIT(N475,"/")</f>
        <v>music</v>
      </c>
      <c r="R475" t="str">
        <v>electric music</v>
      </c>
      <c r="S475" s="7">
        <f t="shared" si="29"/>
        <v>43277.208333333328</v>
      </c>
      <c r="T475" s="7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31"/>
        <v>74.690140845070417</v>
      </c>
      <c r="Q476" t="str" cm="1">
        <f t="array" ref="Q476:R476">_xlfn.TEXTSPLIT(N476,"/")</f>
        <v>film &amp; video</v>
      </c>
      <c r="R476" t="str">
        <v>television</v>
      </c>
      <c r="S476" s="7">
        <f t="shared" si="29"/>
        <v>41989.25</v>
      </c>
      <c r="T476" s="7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31"/>
        <v>4.890995260663507</v>
      </c>
      <c r="Q477" t="str" cm="1">
        <f t="array" ref="Q477:R477">_xlfn.TEXTSPLIT(N477,"/")</f>
        <v>publishing</v>
      </c>
      <c r="R477" t="str">
        <v>translations</v>
      </c>
      <c r="S477" s="7">
        <f t="shared" si="29"/>
        <v>41450.208333333336</v>
      </c>
      <c r="T477" s="7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31"/>
        <v>-119.98035714285714</v>
      </c>
      <c r="Q478" t="str" cm="1">
        <f t="array" ref="Q478:R478">_xlfn.TEXTSPLIT(N478,"/")</f>
        <v>publishing</v>
      </c>
      <c r="R478" t="str">
        <v>fiction</v>
      </c>
      <c r="S478" s="7">
        <f t="shared" si="29"/>
        <v>43322.208333333328</v>
      </c>
      <c r="T478" s="7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31"/>
        <v>-34.398230088495573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29"/>
        <v>40720.208333333336</v>
      </c>
      <c r="T479" s="7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31"/>
        <v>34.035921625544269</v>
      </c>
      <c r="Q480" t="str" cm="1">
        <f t="array" ref="Q480:R480">_xlfn.TEXTSPLIT(N480,"/")</f>
        <v>technology</v>
      </c>
      <c r="R480" t="str">
        <v>wearables</v>
      </c>
      <c r="S480" s="7">
        <f t="shared" si="29"/>
        <v>42072.208333333328</v>
      </c>
      <c r="T480" s="7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31"/>
        <v>57.283236994219656</v>
      </c>
      <c r="Q481" t="str" cm="1">
        <f t="array" ref="Q481:R481">_xlfn.TEXTSPLIT(N481,"/")</f>
        <v>food</v>
      </c>
      <c r="R481" t="str">
        <v>food trucks</v>
      </c>
      <c r="S481" s="7">
        <f t="shared" si="29"/>
        <v>42945.208333333328</v>
      </c>
      <c r="T481" s="7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31"/>
        <v>0.64367816091954022</v>
      </c>
      <c r="Q482" t="str" cm="1">
        <f t="array" ref="Q482:R482">_xlfn.TEXTSPLIT(N482,"/")</f>
        <v>photography</v>
      </c>
      <c r="R482" t="str">
        <v>photography books</v>
      </c>
      <c r="S482" s="7">
        <f t="shared" si="29"/>
        <v>40248.25</v>
      </c>
      <c r="T482" s="7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31"/>
        <v>-23.842002600780233</v>
      </c>
      <c r="Q483" t="str" cm="1">
        <f t="array" ref="Q483:R483">_xlfn.TEXTSPLIT(N483,"/")</f>
        <v>theater</v>
      </c>
      <c r="R483" t="str">
        <v>plays</v>
      </c>
      <c r="S483" s="7">
        <f t="shared" si="29"/>
        <v>41913.208333333336</v>
      </c>
      <c r="T483" s="7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31"/>
        <v>-390.11111111111109</v>
      </c>
      <c r="Q484" t="str" cm="1">
        <f t="array" ref="Q484:R484">_xlfn.TEXTSPLIT(N484,"/")</f>
        <v>publishing</v>
      </c>
      <c r="R484" t="str">
        <v>fiction</v>
      </c>
      <c r="S484" s="7">
        <f t="shared" si="29"/>
        <v>40963.25</v>
      </c>
      <c r="T484" s="7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31"/>
        <v>-77.91335740072202</v>
      </c>
      <c r="Q485" t="str" cm="1">
        <f t="array" ref="Q485:R485">_xlfn.TEXTSPLIT(N485,"/")</f>
        <v>theater</v>
      </c>
      <c r="R485" t="str">
        <v>plays</v>
      </c>
      <c r="S485" s="7">
        <f t="shared" si="29"/>
        <v>43811.25</v>
      </c>
      <c r="T485" s="7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31"/>
        <v>30.166030534351144</v>
      </c>
      <c r="Q486" t="str" cm="1">
        <f t="array" ref="Q486:R486">_xlfn.TEXTSPLIT(N486,"/")</f>
        <v>food</v>
      </c>
      <c r="R486" t="str">
        <v>food trucks</v>
      </c>
      <c r="S486" s="7">
        <f t="shared" si="29"/>
        <v>41855.208333333336</v>
      </c>
      <c r="T486" s="7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31"/>
        <v>-96.845679012345684</v>
      </c>
      <c r="Q487" t="str" cm="1">
        <f t="array" ref="Q487:R487">_xlfn.TEXTSPLIT(N487,"/")</f>
        <v>theater</v>
      </c>
      <c r="R487" t="str">
        <v>plays</v>
      </c>
      <c r="S487" s="7">
        <f t="shared" si="29"/>
        <v>43626.208333333328</v>
      </c>
      <c r="T487" s="7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31"/>
        <v>-214.1904761904762</v>
      </c>
      <c r="Q488" t="str" cm="1">
        <f t="array" ref="Q488:R488">_xlfn.TEXTSPLIT(N488,"/")</f>
        <v>publishing</v>
      </c>
      <c r="R488" t="str">
        <v>translations</v>
      </c>
      <c r="S488" s="7">
        <f t="shared" si="29"/>
        <v>43168.25</v>
      </c>
      <c r="T488" s="7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31"/>
        <v>36.966751918158565</v>
      </c>
      <c r="Q489" t="str" cm="1">
        <f t="array" ref="Q489:R489">_xlfn.TEXTSPLIT(N489,"/")</f>
        <v>theater</v>
      </c>
      <c r="R489" t="str">
        <v>plays</v>
      </c>
      <c r="S489" s="7">
        <f t="shared" si="29"/>
        <v>42845.208333333328</v>
      </c>
      <c r="T489" s="7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31"/>
        <v>55.330434782608698</v>
      </c>
      <c r="Q490" t="str" cm="1">
        <f t="array" ref="Q490:R490">_xlfn.TEXTSPLIT(N490,"/")</f>
        <v>theater</v>
      </c>
      <c r="R490" t="str">
        <v>plays</v>
      </c>
      <c r="S490" s="7">
        <f t="shared" si="29"/>
        <v>42403.25</v>
      </c>
      <c r="T490" s="7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31"/>
        <v>1.6352941176470588</v>
      </c>
      <c r="Q491" t="str" cm="1">
        <f t="array" ref="Q491:R491">_xlfn.TEXTSPLIT(N491,"/")</f>
        <v>technology</v>
      </c>
      <c r="R491" t="str">
        <v>wearables</v>
      </c>
      <c r="S491" s="7">
        <f t="shared" si="29"/>
        <v>40406.208333333336</v>
      </c>
      <c r="T491" s="7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31"/>
        <v>15.25</v>
      </c>
      <c r="Q492" t="str" cm="1">
        <f t="array" ref="Q492:R492">_xlfn.TEXTSPLIT(N492,"/")</f>
        <v>journalism</v>
      </c>
      <c r="R492" t="str">
        <v>audio</v>
      </c>
      <c r="S492" s="7">
        <f t="shared" si="29"/>
        <v>43786.25</v>
      </c>
      <c r="T492" s="7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31"/>
        <v>47.743348342202211</v>
      </c>
      <c r="Q493" t="str" cm="1">
        <f t="array" ref="Q493:R493">_xlfn.TEXTSPLIT(N493,"/")</f>
        <v>food</v>
      </c>
      <c r="R493" t="str">
        <v>food trucks</v>
      </c>
      <c r="S493" s="7">
        <f t="shared" si="29"/>
        <v>41456.208333333336</v>
      </c>
      <c r="T493" s="7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31"/>
        <v>-243.98151260504201</v>
      </c>
      <c r="Q494" t="str" cm="1">
        <f t="array" ref="Q494:R494">_xlfn.TEXTSPLIT(N494,"/")</f>
        <v>film &amp; video</v>
      </c>
      <c r="R494" t="str">
        <v>shorts</v>
      </c>
      <c r="S494" s="7">
        <f t="shared" si="29"/>
        <v>40336.208333333336</v>
      </c>
      <c r="T494" s="7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31"/>
        <v>87.71875</v>
      </c>
      <c r="Q495" t="str" cm="1">
        <f t="array" ref="Q495:R495">_xlfn.TEXTSPLIT(N495,"/")</f>
        <v>photography</v>
      </c>
      <c r="R495" t="str">
        <v>photography books</v>
      </c>
      <c r="S495" s="7">
        <f t="shared" si="29"/>
        <v>43645.208333333328</v>
      </c>
      <c r="T495" s="7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31"/>
        <v>41.731343283582092</v>
      </c>
      <c r="Q496" t="str" cm="1">
        <f t="array" ref="Q496:R496">_xlfn.TEXTSPLIT(N496,"/")</f>
        <v>technology</v>
      </c>
      <c r="R496" t="str">
        <v>wearables</v>
      </c>
      <c r="S496" s="7">
        <f t="shared" si="29"/>
        <v>40990.208333333336</v>
      </c>
      <c r="T496" s="7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31"/>
        <v>51.610256410256412</v>
      </c>
      <c r="Q497" t="str" cm="1">
        <f t="array" ref="Q497:R497">_xlfn.TEXTSPLIT(N497,"/")</f>
        <v>theater</v>
      </c>
      <c r="R497" t="str">
        <v>plays</v>
      </c>
      <c r="S497" s="7">
        <f t="shared" si="29"/>
        <v>41800.208333333336</v>
      </c>
      <c r="T497" s="7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31"/>
        <v>-3372.8333333333335</v>
      </c>
      <c r="Q498" t="str" cm="1">
        <f t="array" ref="Q498:R498">_xlfn.TEXTSPLIT(N498,"/")</f>
        <v>film &amp; video</v>
      </c>
      <c r="R498" t="str">
        <v>animation</v>
      </c>
      <c r="S498" s="7">
        <f t="shared" si="29"/>
        <v>42876.208333333328</v>
      </c>
      <c r="T498" s="7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31"/>
        <v>-53.758333333333333</v>
      </c>
      <c r="Q499" t="str" cm="1">
        <f t="array" ref="Q499:R499">_xlfn.TEXTSPLIT(N499,"/")</f>
        <v>technology</v>
      </c>
      <c r="R499" t="str">
        <v>wearables</v>
      </c>
      <c r="S499" s="7">
        <f t="shared" si="29"/>
        <v>42724.25</v>
      </c>
      <c r="T499" s="7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31"/>
        <v>-254.0293609671848</v>
      </c>
      <c r="Q500" t="str" cm="1">
        <f t="array" ref="Q500:R500">_xlfn.TEXTSPLIT(N500,"/")</f>
        <v>technology</v>
      </c>
      <c r="R500" t="str">
        <v>web</v>
      </c>
      <c r="S500" s="7">
        <f t="shared" si="29"/>
        <v>42005.25</v>
      </c>
      <c r="T500" s="7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31"/>
        <v>-41.050675675675677</v>
      </c>
      <c r="Q501" t="str" cm="1">
        <f t="array" ref="Q501:R501">_xlfn.TEXTSPLIT(N501,"/")</f>
        <v>film &amp; video</v>
      </c>
      <c r="R501" t="str">
        <v>documentary</v>
      </c>
      <c r="S501" s="7">
        <f t="shared" si="29"/>
        <v>42444.208333333328</v>
      </c>
      <c r="T501" s="7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 t="e">
        <f t="shared" si="31"/>
        <v>#DIV/0!</v>
      </c>
      <c r="Q502" t="str" cm="1">
        <f t="array" ref="Q502:R502">_xlfn.TEXTSPLIT(N502,"/")</f>
        <v>theater</v>
      </c>
      <c r="R502" t="str">
        <v>plays</v>
      </c>
      <c r="S502" s="7">
        <f t="shared" si="29"/>
        <v>41395.208333333336</v>
      </c>
      <c r="T502" s="7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31"/>
        <v>-25.532850779510021</v>
      </c>
      <c r="Q503" t="str" cm="1">
        <f t="array" ref="Q503:R503">_xlfn.TEXTSPLIT(N503,"/")</f>
        <v>film &amp; video</v>
      </c>
      <c r="R503" t="str">
        <v>documentary</v>
      </c>
      <c r="S503" s="7">
        <f t="shared" si="29"/>
        <v>41345.208333333336</v>
      </c>
      <c r="T503" s="7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31"/>
        <v>30.048387096774192</v>
      </c>
      <c r="Q504" t="str" cm="1">
        <f t="array" ref="Q504:R504">_xlfn.TEXTSPLIT(N504,"/")</f>
        <v>games</v>
      </c>
      <c r="R504" t="str">
        <v>video games</v>
      </c>
      <c r="S504" s="7">
        <f t="shared" si="29"/>
        <v>41117.208333333336</v>
      </c>
      <c r="T504" s="7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31"/>
        <v>44.528260869565216</v>
      </c>
      <c r="Q505" t="str" cm="1">
        <f t="array" ref="Q505:R505">_xlfn.TEXTSPLIT(N505,"/")</f>
        <v>film &amp; video</v>
      </c>
      <c r="R505" t="str">
        <v>drama</v>
      </c>
      <c r="S505" s="7">
        <f t="shared" si="29"/>
        <v>42186.208333333328</v>
      </c>
      <c r="T505" s="7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31"/>
        <v>-9.2903225806451619</v>
      </c>
      <c r="Q506" t="str" cm="1">
        <f t="array" ref="Q506:R506">_xlfn.TEXTSPLIT(N506,"/")</f>
        <v>music</v>
      </c>
      <c r="R506" t="str">
        <v>rock</v>
      </c>
      <c r="S506" s="7">
        <f t="shared" si="29"/>
        <v>42142.208333333328</v>
      </c>
      <c r="T506" s="7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31"/>
        <v>-223.06340057636888</v>
      </c>
      <c r="Q507" t="str" cm="1">
        <f t="array" ref="Q507:R507">_xlfn.TEXTSPLIT(N507,"/")</f>
        <v>publishing</v>
      </c>
      <c r="R507" t="str">
        <v>radio &amp; podcasts</v>
      </c>
      <c r="S507" s="7">
        <f t="shared" si="29"/>
        <v>41341.25</v>
      </c>
      <c r="T507" s="7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31"/>
        <v>58.890031645569621</v>
      </c>
      <c r="Q508" t="str" cm="1">
        <f t="array" ref="Q508:R508">_xlfn.TEXTSPLIT(N508,"/")</f>
        <v>theater</v>
      </c>
      <c r="R508" t="str">
        <v>plays</v>
      </c>
      <c r="S508" s="7">
        <f t="shared" si="29"/>
        <v>43062.25</v>
      </c>
      <c r="T508" s="7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31"/>
        <v>-66.473684210526315</v>
      </c>
      <c r="Q509" t="str" cm="1">
        <f t="array" ref="Q509:R509">_xlfn.TEXTSPLIT(N509,"/")</f>
        <v>technology</v>
      </c>
      <c r="R509" t="str">
        <v>web</v>
      </c>
      <c r="S509" s="7">
        <f t="shared" si="29"/>
        <v>41373.208333333336</v>
      </c>
      <c r="T509" s="7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31"/>
        <v>5.775225594749795</v>
      </c>
      <c r="Q510" t="str" cm="1">
        <f t="array" ref="Q510:R510">_xlfn.TEXTSPLIT(N510,"/")</f>
        <v>theater</v>
      </c>
      <c r="R510" t="str">
        <v>plays</v>
      </c>
      <c r="S510" s="7">
        <f t="shared" si="29"/>
        <v>43310.208333333328</v>
      </c>
      <c r="T510" s="7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31"/>
        <v>-38.942766295707472</v>
      </c>
      <c r="Q511" t="str" cm="1">
        <f t="array" ref="Q511:R511">_xlfn.TEXTSPLIT(N511,"/")</f>
        <v>theater</v>
      </c>
      <c r="R511" t="str">
        <v>plays</v>
      </c>
      <c r="S511" s="7">
        <f t="shared" si="29"/>
        <v>41034.208333333336</v>
      </c>
      <c r="T511" s="7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31"/>
        <v>11.366412213740459</v>
      </c>
      <c r="Q512" t="str" cm="1">
        <f t="array" ref="Q512:R512">_xlfn.TEXTSPLIT(N512,"/")</f>
        <v>film &amp; video</v>
      </c>
      <c r="R512" t="str">
        <v>drama</v>
      </c>
      <c r="S512" s="7">
        <f t="shared" si="29"/>
        <v>43251.208333333328</v>
      </c>
      <c r="T512" s="7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31"/>
        <v>-310.22651933701655</v>
      </c>
      <c r="Q513" t="str" cm="1">
        <f t="array" ref="Q513:R513">_xlfn.TEXTSPLIT(N513,"/")</f>
        <v>theater</v>
      </c>
      <c r="R513" t="str">
        <v>plays</v>
      </c>
      <c r="S513" s="7">
        <f t="shared" si="29"/>
        <v>43671.208333333328</v>
      </c>
      <c r="T513" s="7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31"/>
        <v>14.97071129707113</v>
      </c>
      <c r="Q514" t="str" cm="1">
        <f t="array" ref="Q514:R514">_xlfn.TEXTSPLIT(N514,"/")</f>
        <v>games</v>
      </c>
      <c r="R514" t="str">
        <v>video games</v>
      </c>
      <c r="S514" s="7">
        <f t="shared" si="29"/>
        <v>41825.208333333336</v>
      </c>
      <c r="T514" s="7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E515-D515</f>
        <v>-5040</v>
      </c>
      <c r="P515">
        <f t="shared" si="31"/>
        <v>-144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3">(((J515/60)/60)/24)+DATE(1970,1,1)</f>
        <v>40430.208333333336</v>
      </c>
      <c r="T515" s="7">
        <f t="shared" ref="T515:T578" si="34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ref="P516:P579" si="35">O516/G516</f>
        <v>-203.74431818181819</v>
      </c>
      <c r="Q516" t="str" cm="1">
        <f t="array" ref="Q516:R516">_xlfn.TEXTSPLIT(N516,"/")</f>
        <v>music</v>
      </c>
      <c r="R516" t="str">
        <v>rock</v>
      </c>
      <c r="S516" s="7">
        <f t="shared" si="33"/>
        <v>41614.25</v>
      </c>
      <c r="T516" s="7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5"/>
        <v>-28.593984962406015</v>
      </c>
      <c r="Q517" t="str" cm="1">
        <f t="array" ref="Q517:R517">_xlfn.TEXTSPLIT(N517,"/")</f>
        <v>theater</v>
      </c>
      <c r="R517" t="str">
        <v>plays</v>
      </c>
      <c r="S517" s="7">
        <f t="shared" si="33"/>
        <v>40900.25</v>
      </c>
      <c r="T517" s="7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5"/>
        <v>-85.196217494089836</v>
      </c>
      <c r="Q518" t="str" cm="1">
        <f t="array" ref="Q518:R518">_xlfn.TEXTSPLIT(N518,"/")</f>
        <v>publishing</v>
      </c>
      <c r="R518" t="str">
        <v>nonfiction</v>
      </c>
      <c r="S518" s="7">
        <f t="shared" si="33"/>
        <v>40396.208333333336</v>
      </c>
      <c r="T518" s="7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5"/>
        <v>9.0769230769230766</v>
      </c>
      <c r="Q519" t="str" cm="1">
        <f t="array" ref="Q519:R519">_xlfn.TEXTSPLIT(N519,"/")</f>
        <v>food</v>
      </c>
      <c r="R519" t="str">
        <v>food trucks</v>
      </c>
      <c r="S519" s="7">
        <f t="shared" si="33"/>
        <v>42860.208333333328</v>
      </c>
      <c r="T519" s="7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5"/>
        <v>-817.8</v>
      </c>
      <c r="Q520" t="str" cm="1">
        <f t="array" ref="Q520:R520">_xlfn.TEXTSPLIT(N520,"/")</f>
        <v>film &amp; video</v>
      </c>
      <c r="R520" t="str">
        <v>animation</v>
      </c>
      <c r="S520" s="7">
        <f t="shared" si="33"/>
        <v>43154.25</v>
      </c>
      <c r="T520" s="7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5"/>
        <v>1.7495769881556684</v>
      </c>
      <c r="Q521" t="str" cm="1">
        <f t="array" ref="Q521:R521">_xlfn.TEXTSPLIT(N521,"/")</f>
        <v>music</v>
      </c>
      <c r="R521" t="str">
        <v>rock</v>
      </c>
      <c r="S521" s="7">
        <f t="shared" si="33"/>
        <v>42012.25</v>
      </c>
      <c r="T521" s="7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5"/>
        <v>81.4375</v>
      </c>
      <c r="Q522" t="str" cm="1">
        <f t="array" ref="Q522:R522">_xlfn.TEXTSPLIT(N522,"/")</f>
        <v>theater</v>
      </c>
      <c r="R522" t="str">
        <v>plays</v>
      </c>
      <c r="S522" s="7">
        <f t="shared" si="33"/>
        <v>43574.208333333328</v>
      </c>
      <c r="T522" s="7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5"/>
        <v>9.3794037940379411</v>
      </c>
      <c r="Q523" t="str" cm="1">
        <f t="array" ref="Q523:R523">_xlfn.TEXTSPLIT(N523,"/")</f>
        <v>film &amp; video</v>
      </c>
      <c r="R523" t="str">
        <v>drama</v>
      </c>
      <c r="S523" s="7">
        <f t="shared" si="33"/>
        <v>42605.208333333328</v>
      </c>
      <c r="T523" s="7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5"/>
        <v>-178.59162303664922</v>
      </c>
      <c r="Q524" t="str" cm="1">
        <f t="array" ref="Q524:R524">_xlfn.TEXTSPLIT(N524,"/")</f>
        <v>film &amp; video</v>
      </c>
      <c r="R524" t="str">
        <v>shorts</v>
      </c>
      <c r="S524" s="7">
        <f t="shared" si="33"/>
        <v>41093.208333333336</v>
      </c>
      <c r="T524" s="7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5"/>
        <v>60.707865168539328</v>
      </c>
      <c r="Q525" t="str" cm="1">
        <f t="array" ref="Q525:R525">_xlfn.TEXTSPLIT(N525,"/")</f>
        <v>film &amp; video</v>
      </c>
      <c r="R525" t="str">
        <v>shorts</v>
      </c>
      <c r="S525" s="7">
        <f t="shared" si="33"/>
        <v>40241.25</v>
      </c>
      <c r="T525" s="7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5"/>
        <v>-7.8645780697321879</v>
      </c>
      <c r="Q526" t="str" cm="1">
        <f t="array" ref="Q526:R526">_xlfn.TEXTSPLIT(N526,"/")</f>
        <v>theater</v>
      </c>
      <c r="R526" t="str">
        <v>plays</v>
      </c>
      <c r="S526" s="7">
        <f t="shared" si="33"/>
        <v>40294.208333333336</v>
      </c>
      <c r="T526" s="7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5"/>
        <v>-5.2698412698412698</v>
      </c>
      <c r="Q527" t="str" cm="1">
        <f t="array" ref="Q527:R527">_xlfn.TEXTSPLIT(N527,"/")</f>
        <v>technology</v>
      </c>
      <c r="R527" t="str">
        <v>wearables</v>
      </c>
      <c r="S527" s="7">
        <f t="shared" si="33"/>
        <v>40505.25</v>
      </c>
      <c r="T527" s="7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5"/>
        <v>31.591836734693878</v>
      </c>
      <c r="Q528" t="str" cm="1">
        <f t="array" ref="Q528:R528">_xlfn.TEXTSPLIT(N528,"/")</f>
        <v>theater</v>
      </c>
      <c r="R528" t="str">
        <v>plays</v>
      </c>
      <c r="S528" s="7">
        <f t="shared" si="33"/>
        <v>42364.25</v>
      </c>
      <c r="T528" s="7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5"/>
        <v>-0.11842105263157894</v>
      </c>
      <c r="Q529" t="str" cm="1">
        <f t="array" ref="Q529:R529">_xlfn.TEXTSPLIT(N529,"/")</f>
        <v>film &amp; video</v>
      </c>
      <c r="R529" t="str">
        <v>animation</v>
      </c>
      <c r="S529" s="7">
        <f t="shared" si="33"/>
        <v>42405.25</v>
      </c>
      <c r="T529" s="7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5"/>
        <v>-22.162500000000001</v>
      </c>
      <c r="Q530" t="str" cm="1">
        <f t="array" ref="Q530:R530">_xlfn.TEXTSPLIT(N530,"/")</f>
        <v>music</v>
      </c>
      <c r="R530" t="str">
        <v>indie rock</v>
      </c>
      <c r="S530" s="7">
        <f t="shared" si="33"/>
        <v>41601.25</v>
      </c>
      <c r="T530" s="7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5"/>
        <v>-502.88888888888891</v>
      </c>
      <c r="Q531" t="str" cm="1">
        <f t="array" ref="Q531:R531">_xlfn.TEXTSPLIT(N531,"/")</f>
        <v>games</v>
      </c>
      <c r="R531" t="str">
        <v>video games</v>
      </c>
      <c r="S531" s="7">
        <f t="shared" si="33"/>
        <v>41769.208333333336</v>
      </c>
      <c r="T531" s="7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5"/>
        <v>-4.8609865470852016</v>
      </c>
      <c r="Q532" t="str" cm="1">
        <f t="array" ref="Q532:R532">_xlfn.TEXTSPLIT(N532,"/")</f>
        <v>publishing</v>
      </c>
      <c r="R532" t="str">
        <v>fiction</v>
      </c>
      <c r="S532" s="7">
        <f t="shared" si="33"/>
        <v>40421.208333333336</v>
      </c>
      <c r="T532" s="7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5"/>
        <v>-2.2972527472527471</v>
      </c>
      <c r="Q533" t="str" cm="1">
        <f t="array" ref="Q533:R533">_xlfn.TEXTSPLIT(N533,"/")</f>
        <v>games</v>
      </c>
      <c r="R533" t="str">
        <v>video games</v>
      </c>
      <c r="S533" s="7">
        <f t="shared" si="33"/>
        <v>41589.25</v>
      </c>
      <c r="T533" s="7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5"/>
        <v>51.158730158730158</v>
      </c>
      <c r="Q534" t="str" cm="1">
        <f t="array" ref="Q534:R534">_xlfn.TEXTSPLIT(N534,"/")</f>
        <v>theater</v>
      </c>
      <c r="R534" t="str">
        <v>plays</v>
      </c>
      <c r="S534" s="7">
        <f t="shared" si="33"/>
        <v>43125.25</v>
      </c>
      <c r="T534" s="7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5"/>
        <v>30.87736699729486</v>
      </c>
      <c r="Q535" t="str" cm="1">
        <f t="array" ref="Q535:R535">_xlfn.TEXTSPLIT(N535,"/")</f>
        <v>music</v>
      </c>
      <c r="R535" t="str">
        <v>indie rock</v>
      </c>
      <c r="S535" s="7">
        <f t="shared" si="33"/>
        <v>41479.208333333336</v>
      </c>
      <c r="T535" s="7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5"/>
        <v>-311.58436213991769</v>
      </c>
      <c r="Q536" t="str" cm="1">
        <f t="array" ref="Q536:R536">_xlfn.TEXTSPLIT(N536,"/")</f>
        <v>film &amp; video</v>
      </c>
      <c r="R536" t="str">
        <v>drama</v>
      </c>
      <c r="S536" s="7">
        <f t="shared" si="33"/>
        <v>43329.208333333328</v>
      </c>
      <c r="T536" s="7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5"/>
        <v>49.17326732673267</v>
      </c>
      <c r="Q537" t="str" cm="1">
        <f t="array" ref="Q537:R537">_xlfn.TEXTSPLIT(N537,"/")</f>
        <v>theater</v>
      </c>
      <c r="R537" t="str">
        <v>plays</v>
      </c>
      <c r="S537" s="7">
        <f t="shared" si="33"/>
        <v>43259.208333333328</v>
      </c>
      <c r="T537" s="7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5"/>
        <v>34.978571428571428</v>
      </c>
      <c r="Q538" t="str" cm="1">
        <f t="array" ref="Q538:R538">_xlfn.TEXTSPLIT(N538,"/")</f>
        <v>publishing</v>
      </c>
      <c r="R538" t="str">
        <v>fiction</v>
      </c>
      <c r="S538" s="7">
        <f t="shared" si="33"/>
        <v>40414.208333333336</v>
      </c>
      <c r="T538" s="7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5"/>
        <v>13.816539923954373</v>
      </c>
      <c r="Q539" t="str" cm="1">
        <f t="array" ref="Q539:R539">_xlfn.TEXTSPLIT(N539,"/")</f>
        <v>film &amp; video</v>
      </c>
      <c r="R539" t="str">
        <v>documentary</v>
      </c>
      <c r="S539" s="7">
        <f t="shared" si="33"/>
        <v>43342.208333333328</v>
      </c>
      <c r="T539" s="7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5"/>
        <v>-72.736111111111114</v>
      </c>
      <c r="Q540" t="str" cm="1">
        <f t="array" ref="Q540:R540">_xlfn.TEXTSPLIT(N540,"/")</f>
        <v>games</v>
      </c>
      <c r="R540" t="str">
        <v>mobile games</v>
      </c>
      <c r="S540" s="7">
        <f t="shared" si="33"/>
        <v>41539.208333333336</v>
      </c>
      <c r="T540" s="7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5"/>
        <v>-34.805194805194802</v>
      </c>
      <c r="Q541" t="str" cm="1">
        <f t="array" ref="Q541:R541">_xlfn.TEXTSPLIT(N541,"/")</f>
        <v>food</v>
      </c>
      <c r="R541" t="str">
        <v>food trucks</v>
      </c>
      <c r="S541" s="7">
        <f t="shared" si="33"/>
        <v>43647.208333333328</v>
      </c>
      <c r="T541" s="7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5"/>
        <v>35.615384615384613</v>
      </c>
      <c r="Q542" t="str" cm="1">
        <f t="array" ref="Q542:R542">_xlfn.TEXTSPLIT(N542,"/")</f>
        <v>photography</v>
      </c>
      <c r="R542" t="str">
        <v>photography books</v>
      </c>
      <c r="S542" s="7">
        <f t="shared" si="33"/>
        <v>43225.208333333328</v>
      </c>
      <c r="T542" s="7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5"/>
        <v>-341.55443037974686</v>
      </c>
      <c r="Q543" t="str" cm="1">
        <f t="array" ref="Q543:R543">_xlfn.TEXTSPLIT(N543,"/")</f>
        <v>games</v>
      </c>
      <c r="R543" t="str">
        <v>mobile games</v>
      </c>
      <c r="S543" s="7">
        <f t="shared" si="33"/>
        <v>42165.208333333328</v>
      </c>
      <c r="T543" s="7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5"/>
        <v>-1532.0408163265306</v>
      </c>
      <c r="Q544" t="str" cm="1">
        <f t="array" ref="Q544:R544">_xlfn.TEXTSPLIT(N544,"/")</f>
        <v>music</v>
      </c>
      <c r="R544" t="str">
        <v>indie rock</v>
      </c>
      <c r="S544" s="7">
        <f t="shared" si="33"/>
        <v>42391.25</v>
      </c>
      <c r="T544" s="7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5"/>
        <v>-394.64444444444445</v>
      </c>
      <c r="Q545" t="str" cm="1">
        <f t="array" ref="Q545:R545">_xlfn.TEXTSPLIT(N545,"/")</f>
        <v>games</v>
      </c>
      <c r="R545" t="str">
        <v>video games</v>
      </c>
      <c r="S545" s="7">
        <f t="shared" si="33"/>
        <v>41528.208333333336</v>
      </c>
      <c r="T545" s="7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5"/>
        <v>58.833333333333336</v>
      </c>
      <c r="Q546" t="str" cm="1">
        <f t="array" ref="Q546:R546">_xlfn.TEXTSPLIT(N546,"/")</f>
        <v>music</v>
      </c>
      <c r="R546" t="str">
        <v>rock</v>
      </c>
      <c r="S546" s="7">
        <f t="shared" si="33"/>
        <v>42377.25</v>
      </c>
      <c r="T546" s="7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5"/>
        <v>-7.6918215613382896</v>
      </c>
      <c r="Q547" t="str" cm="1">
        <f t="array" ref="Q547:R547">_xlfn.TEXTSPLIT(N547,"/")</f>
        <v>theater</v>
      </c>
      <c r="R547" t="str">
        <v>plays</v>
      </c>
      <c r="S547" s="7">
        <f t="shared" si="33"/>
        <v>43824.25</v>
      </c>
      <c r="T547" s="7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5"/>
        <v>30.34090909090909</v>
      </c>
      <c r="Q548" t="str" cm="1">
        <f t="array" ref="Q548:R548">_xlfn.TEXTSPLIT(N548,"/")</f>
        <v>theater</v>
      </c>
      <c r="R548" t="str">
        <v>plays</v>
      </c>
      <c r="S548" s="7">
        <f t="shared" si="33"/>
        <v>43360.208333333328</v>
      </c>
      <c r="T548" s="7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5"/>
        <v>72.416666666666671</v>
      </c>
      <c r="Q549" t="str" cm="1">
        <f t="array" ref="Q549:R549">_xlfn.TEXTSPLIT(N549,"/")</f>
        <v>film &amp; video</v>
      </c>
      <c r="R549" t="str">
        <v>drama</v>
      </c>
      <c r="S549" s="7">
        <f t="shared" si="33"/>
        <v>42029.25</v>
      </c>
      <c r="T549" s="7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5"/>
        <v>37.847236180904524</v>
      </c>
      <c r="Q550" t="str" cm="1">
        <f t="array" ref="Q550:R550">_xlfn.TEXTSPLIT(N550,"/")</f>
        <v>theater</v>
      </c>
      <c r="R550" t="str">
        <v>plays</v>
      </c>
      <c r="S550" s="7">
        <f t="shared" si="33"/>
        <v>42461.208333333328</v>
      </c>
      <c r="T550" s="7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5"/>
        <v>71.316272965879264</v>
      </c>
      <c r="Q551" t="str" cm="1">
        <f t="array" ref="Q551:R551">_xlfn.TEXTSPLIT(N551,"/")</f>
        <v>technology</v>
      </c>
      <c r="R551" t="str">
        <v>wearables</v>
      </c>
      <c r="S551" s="7">
        <f t="shared" si="33"/>
        <v>41422.208333333336</v>
      </c>
      <c r="T551" s="7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5"/>
        <v>-96</v>
      </c>
      <c r="Q552" t="str" cm="1">
        <f t="array" ref="Q552:R552">_xlfn.TEXTSPLIT(N552,"/")</f>
        <v>music</v>
      </c>
      <c r="R552" t="str">
        <v>indie rock</v>
      </c>
      <c r="S552" s="7">
        <f t="shared" si="33"/>
        <v>40968.25</v>
      </c>
      <c r="T552" s="7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5"/>
        <v>-26.808924073407702</v>
      </c>
      <c r="Q553" t="str" cm="1">
        <f t="array" ref="Q553:R553">_xlfn.TEXTSPLIT(N553,"/")</f>
        <v>technology</v>
      </c>
      <c r="R553" t="str">
        <v>web</v>
      </c>
      <c r="S553" s="7">
        <f t="shared" si="33"/>
        <v>41993.25</v>
      </c>
      <c r="T553" s="7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5"/>
        <v>-1.4565217391304348</v>
      </c>
      <c r="Q554" t="str" cm="1">
        <f t="array" ref="Q554:R554">_xlfn.TEXTSPLIT(N554,"/")</f>
        <v>theater</v>
      </c>
      <c r="R554" t="str">
        <v>plays</v>
      </c>
      <c r="S554" s="7">
        <f t="shared" si="33"/>
        <v>42700.25</v>
      </c>
      <c r="T554" s="7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5"/>
        <v>-92.974708171206231</v>
      </c>
      <c r="Q555" t="str" cm="1">
        <f t="array" ref="Q555:R555">_xlfn.TEXTSPLIT(N555,"/")</f>
        <v>music</v>
      </c>
      <c r="R555" t="str">
        <v>rock</v>
      </c>
      <c r="S555" s="7">
        <f t="shared" si="33"/>
        <v>40545.25</v>
      </c>
      <c r="T555" s="7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5"/>
        <v>8.859205776173285</v>
      </c>
      <c r="Q556" t="str" cm="1">
        <f t="array" ref="Q556:R556">_xlfn.TEXTSPLIT(N556,"/")</f>
        <v>music</v>
      </c>
      <c r="R556" t="str">
        <v>indie rock</v>
      </c>
      <c r="S556" s="7">
        <f t="shared" si="33"/>
        <v>42723.25</v>
      </c>
      <c r="T556" s="7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5"/>
        <v>57.696296296296296</v>
      </c>
      <c r="Q557" t="str" cm="1">
        <f t="array" ref="Q557:R557">_xlfn.TEXTSPLIT(N557,"/")</f>
        <v>music</v>
      </c>
      <c r="R557" t="str">
        <v>rock</v>
      </c>
      <c r="S557" s="7">
        <f t="shared" si="33"/>
        <v>41731.208333333336</v>
      </c>
      <c r="T557" s="7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5"/>
        <v>59.565573770491802</v>
      </c>
      <c r="Q558" t="str" cm="1">
        <f t="array" ref="Q558:R558">_xlfn.TEXTSPLIT(N558,"/")</f>
        <v>publishing</v>
      </c>
      <c r="R558" t="str">
        <v>translations</v>
      </c>
      <c r="S558" s="7">
        <f t="shared" si="33"/>
        <v>40792.208333333336</v>
      </c>
      <c r="T558" s="7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5"/>
        <v>26.968325791855204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3"/>
        <v>42279.208333333328</v>
      </c>
      <c r="T559" s="7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5"/>
        <v>17.19047619047619</v>
      </c>
      <c r="Q560" t="str" cm="1">
        <f t="array" ref="Q560:R560">_xlfn.TEXTSPLIT(N560,"/")</f>
        <v>theater</v>
      </c>
      <c r="R560" t="str">
        <v>plays</v>
      </c>
      <c r="S560" s="7">
        <f t="shared" si="33"/>
        <v>42424.25</v>
      </c>
      <c r="T560" s="7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5"/>
        <v>0.99902152641878672</v>
      </c>
      <c r="Q561" t="str" cm="1">
        <f t="array" ref="Q561:R561">_xlfn.TEXTSPLIT(N561,"/")</f>
        <v>theater</v>
      </c>
      <c r="R561" t="str">
        <v>plays</v>
      </c>
      <c r="S561" s="7">
        <f t="shared" si="33"/>
        <v>42584.208333333328</v>
      </c>
      <c r="T561" s="7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5"/>
        <v>43.699087189172175</v>
      </c>
      <c r="Q562" t="str" cm="1">
        <f t="array" ref="Q562:R562">_xlfn.TEXTSPLIT(N562,"/")</f>
        <v>film &amp; video</v>
      </c>
      <c r="R562" t="str">
        <v>animation</v>
      </c>
      <c r="S562" s="7">
        <f t="shared" si="33"/>
        <v>40865.25</v>
      </c>
      <c r="T562" s="7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5"/>
        <v>40.863636363636367</v>
      </c>
      <c r="Q563" t="str" cm="1">
        <f t="array" ref="Q563:R563">_xlfn.TEXTSPLIT(N563,"/")</f>
        <v>theater</v>
      </c>
      <c r="R563" t="str">
        <v>plays</v>
      </c>
      <c r="S563" s="7">
        <f t="shared" si="33"/>
        <v>40833.208333333336</v>
      </c>
      <c r="T563" s="7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5"/>
        <v>-331.96153846153845</v>
      </c>
      <c r="Q564" t="str" cm="1">
        <f t="array" ref="Q564:R564">_xlfn.TEXTSPLIT(N564,"/")</f>
        <v>music</v>
      </c>
      <c r="R564" t="str">
        <v>rock</v>
      </c>
      <c r="S564" s="7">
        <f t="shared" si="33"/>
        <v>43536.208333333328</v>
      </c>
      <c r="T564" s="7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5"/>
        <v>16.55294117647059</v>
      </c>
      <c r="Q565" t="str" cm="1">
        <f t="array" ref="Q565:R565">_xlfn.TEXTSPLIT(N565,"/")</f>
        <v>film &amp; video</v>
      </c>
      <c r="R565" t="str">
        <v>documentary</v>
      </c>
      <c r="S565" s="7">
        <f t="shared" si="33"/>
        <v>43417.25</v>
      </c>
      <c r="T565" s="7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5"/>
        <v>-15.255307262569833</v>
      </c>
      <c r="Q566" t="str" cm="1">
        <f t="array" ref="Q566:R566">_xlfn.TEXTSPLIT(N566,"/")</f>
        <v>theater</v>
      </c>
      <c r="R566" t="str">
        <v>plays</v>
      </c>
      <c r="S566" s="7">
        <f t="shared" si="33"/>
        <v>42078.208333333328</v>
      </c>
      <c r="T566" s="7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5"/>
        <v>27.604560622914349</v>
      </c>
      <c r="Q567" t="str" cm="1">
        <f t="array" ref="Q567:R567">_xlfn.TEXTSPLIT(N567,"/")</f>
        <v>theater</v>
      </c>
      <c r="R567" t="str">
        <v>plays</v>
      </c>
      <c r="S567" s="7">
        <f t="shared" si="33"/>
        <v>40862.25</v>
      </c>
      <c r="T567" s="7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5"/>
        <v>-139.8918918918919</v>
      </c>
      <c r="Q568" t="str" cm="1">
        <f t="array" ref="Q568:R568">_xlfn.TEXTSPLIT(N568,"/")</f>
        <v>music</v>
      </c>
      <c r="R568" t="str">
        <v>electric music</v>
      </c>
      <c r="S568" s="7">
        <f t="shared" si="33"/>
        <v>42424.25</v>
      </c>
      <c r="T568" s="7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5"/>
        <v>33.053278688524593</v>
      </c>
      <c r="Q569" t="str" cm="1">
        <f t="array" ref="Q569:R569">_xlfn.TEXTSPLIT(N569,"/")</f>
        <v>music</v>
      </c>
      <c r="R569" t="str">
        <v>rock</v>
      </c>
      <c r="S569" s="7">
        <f t="shared" si="33"/>
        <v>41830.208333333336</v>
      </c>
      <c r="T569" s="7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5"/>
        <v>12.024710424710424</v>
      </c>
      <c r="Q570" t="str" cm="1">
        <f t="array" ref="Q570:R570">_xlfn.TEXTSPLIT(N570,"/")</f>
        <v>theater</v>
      </c>
      <c r="R570" t="str">
        <v>plays</v>
      </c>
      <c r="S570" s="7">
        <f t="shared" si="33"/>
        <v>40374.208333333336</v>
      </c>
      <c r="T570" s="7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5"/>
        <v>46.867572156196943</v>
      </c>
      <c r="Q571" t="str" cm="1">
        <f t="array" ref="Q571:R571">_xlfn.TEXTSPLIT(N571,"/")</f>
        <v>film &amp; video</v>
      </c>
      <c r="R571" t="str">
        <v>animation</v>
      </c>
      <c r="S571" s="7">
        <f t="shared" si="33"/>
        <v>40554.25</v>
      </c>
      <c r="T571" s="7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5"/>
        <v>23.546422018348625</v>
      </c>
      <c r="Q572" t="str" cm="1">
        <f t="array" ref="Q572:R572">_xlfn.TEXTSPLIT(N572,"/")</f>
        <v>music</v>
      </c>
      <c r="R572" t="str">
        <v>rock</v>
      </c>
      <c r="S572" s="7">
        <f t="shared" si="33"/>
        <v>41993.25</v>
      </c>
      <c r="T572" s="7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5"/>
        <v>-5.8571428571428568</v>
      </c>
      <c r="Q573" t="str" cm="1">
        <f t="array" ref="Q573:R573">_xlfn.TEXTSPLIT(N573,"/")</f>
        <v>film &amp; video</v>
      </c>
      <c r="R573" t="str">
        <v>shorts</v>
      </c>
      <c r="S573" s="7">
        <f t="shared" si="33"/>
        <v>42174.208333333328</v>
      </c>
      <c r="T573" s="7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5"/>
        <v>-43.659574468085104</v>
      </c>
      <c r="Q574" t="str" cm="1">
        <f t="array" ref="Q574:R574">_xlfn.TEXTSPLIT(N574,"/")</f>
        <v>music</v>
      </c>
      <c r="R574" t="str">
        <v>rock</v>
      </c>
      <c r="S574" s="7">
        <f t="shared" si="33"/>
        <v>42275.208333333328</v>
      </c>
      <c r="T574" s="7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5"/>
        <v>2.6533333333333333</v>
      </c>
      <c r="Q575" t="str" cm="1">
        <f t="array" ref="Q575:R575">_xlfn.TEXTSPLIT(N575,"/")</f>
        <v>journalism</v>
      </c>
      <c r="R575" t="str">
        <v>audio</v>
      </c>
      <c r="S575" s="7">
        <f t="shared" si="33"/>
        <v>41761.208333333336</v>
      </c>
      <c r="T575" s="7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5"/>
        <v>50.465277777777779</v>
      </c>
      <c r="Q576" t="str" cm="1">
        <f t="array" ref="Q576:R576">_xlfn.TEXTSPLIT(N576,"/")</f>
        <v>food</v>
      </c>
      <c r="R576" t="str">
        <v>food trucks</v>
      </c>
      <c r="S576" s="7">
        <f t="shared" si="33"/>
        <v>43806.25</v>
      </c>
      <c r="T576" s="7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5"/>
        <v>-55.338709677419352</v>
      </c>
      <c r="Q577" t="str" cm="1">
        <f t="array" ref="Q577:R577">_xlfn.TEXTSPLIT(N577,"/")</f>
        <v>theater</v>
      </c>
      <c r="R577" t="str">
        <v>plays</v>
      </c>
      <c r="S577" s="7">
        <f t="shared" si="33"/>
        <v>41779.208333333336</v>
      </c>
      <c r="T577" s="7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5"/>
        <v>-53.15625</v>
      </c>
      <c r="Q578" t="str" cm="1">
        <f t="array" ref="Q578:R578">_xlfn.TEXTSPLIT(N578,"/")</f>
        <v>theater</v>
      </c>
      <c r="R578" t="str">
        <v>plays</v>
      </c>
      <c r="S578" s="7">
        <f t="shared" si="33"/>
        <v>43040.208333333328</v>
      </c>
      <c r="T578" s="7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E579-D579</f>
        <v>-6654</v>
      </c>
      <c r="P579">
        <f t="shared" si="35"/>
        <v>-179.83783783783784</v>
      </c>
      <c r="Q579" t="str" cm="1">
        <f t="array" ref="Q579:R579">_xlfn.TEXTSPLIT(N579,"/")</f>
        <v>music</v>
      </c>
      <c r="R579" t="str">
        <v>jazz</v>
      </c>
      <c r="S579" s="7">
        <f t="shared" ref="S579:S642" si="37">(((J579/60)/60)/24)+DATE(1970,1,1)</f>
        <v>40613.25</v>
      </c>
      <c r="T579" s="7">
        <f t="shared" ref="T579:T642" si="38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ref="P580:P643" si="39">O580/G580</f>
        <v>-327.8857142857143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7"/>
        <v>40878.25</v>
      </c>
      <c r="T580" s="7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9"/>
        <v>0.7931034482758621</v>
      </c>
      <c r="Q581" t="str" cm="1">
        <f t="array" ref="Q581:R581">_xlfn.TEXTSPLIT(N581,"/")</f>
        <v>music</v>
      </c>
      <c r="R581" t="str">
        <v>jazz</v>
      </c>
      <c r="S581" s="7">
        <f t="shared" si="37"/>
        <v>40762.208333333336</v>
      </c>
      <c r="T581" s="7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9"/>
        <v>33.946726572528881</v>
      </c>
      <c r="Q582" t="str" cm="1">
        <f t="array" ref="Q582:R582">_xlfn.TEXTSPLIT(N582,"/")</f>
        <v>theater</v>
      </c>
      <c r="R582" t="str">
        <v>plays</v>
      </c>
      <c r="S582" s="7">
        <f t="shared" si="37"/>
        <v>41696.25</v>
      </c>
      <c r="T582" s="7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9"/>
        <v>-30.408450704225352</v>
      </c>
      <c r="Q583" t="str" cm="1">
        <f t="array" ref="Q583:R583">_xlfn.TEXTSPLIT(N583,"/")</f>
        <v>technology</v>
      </c>
      <c r="R583" t="str">
        <v>web</v>
      </c>
      <c r="S583" s="7">
        <f t="shared" si="37"/>
        <v>40662.208333333336</v>
      </c>
      <c r="T583" s="7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9"/>
        <v>-99.261904761904759</v>
      </c>
      <c r="Q584" t="str" cm="1">
        <f t="array" ref="Q584:R584">_xlfn.TEXTSPLIT(N584,"/")</f>
        <v>games</v>
      </c>
      <c r="R584" t="str">
        <v>video games</v>
      </c>
      <c r="S584" s="7">
        <f t="shared" si="37"/>
        <v>42165.208333333328</v>
      </c>
      <c r="T584" s="7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9"/>
        <v>46.242024202420239</v>
      </c>
      <c r="Q585" t="str" cm="1">
        <f t="array" ref="Q585:R585">_xlfn.TEXTSPLIT(N585,"/")</f>
        <v>film &amp; video</v>
      </c>
      <c r="R585" t="str">
        <v>documentary</v>
      </c>
      <c r="S585" s="7">
        <f t="shared" si="37"/>
        <v>40959.25</v>
      </c>
      <c r="T585" s="7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9"/>
        <v>10.449473031618103</v>
      </c>
      <c r="Q586" t="str" cm="1">
        <f t="array" ref="Q586:R586">_xlfn.TEXTSPLIT(N586,"/")</f>
        <v>technology</v>
      </c>
      <c r="R586" t="str">
        <v>web</v>
      </c>
      <c r="S586" s="7">
        <f t="shared" si="37"/>
        <v>41024.208333333336</v>
      </c>
      <c r="T586" s="7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9"/>
        <v>30.625</v>
      </c>
      <c r="Q587" t="str" cm="1">
        <f t="array" ref="Q587:R587">_xlfn.TEXTSPLIT(N587,"/")</f>
        <v>publishing</v>
      </c>
      <c r="R587" t="str">
        <v>translations</v>
      </c>
      <c r="S587" s="7">
        <f t="shared" si="37"/>
        <v>40255.208333333336</v>
      </c>
      <c r="T587" s="7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9"/>
        <v>45.8</v>
      </c>
      <c r="Q588" t="str" cm="1">
        <f t="array" ref="Q588:R588">_xlfn.TEXTSPLIT(N588,"/")</f>
        <v>music</v>
      </c>
      <c r="R588" t="str">
        <v>rock</v>
      </c>
      <c r="S588" s="7">
        <f t="shared" si="37"/>
        <v>40499.25</v>
      </c>
      <c r="T588" s="7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9"/>
        <v>-16.333333333333332</v>
      </c>
      <c r="Q589" t="str" cm="1">
        <f t="array" ref="Q589:R589">_xlfn.TEXTSPLIT(N589,"/")</f>
        <v>food</v>
      </c>
      <c r="R589" t="str">
        <v>food trucks</v>
      </c>
      <c r="S589" s="7">
        <f t="shared" si="37"/>
        <v>43484.25</v>
      </c>
      <c r="T589" s="7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9"/>
        <v>-24.183479532163744</v>
      </c>
      <c r="Q590" t="str" cm="1">
        <f t="array" ref="Q590:R590">_xlfn.TEXTSPLIT(N590,"/")</f>
        <v>theater</v>
      </c>
      <c r="R590" t="str">
        <v>plays</v>
      </c>
      <c r="S590" s="7">
        <f t="shared" si="37"/>
        <v>40262.208333333336</v>
      </c>
      <c r="T590" s="7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9"/>
        <v>-27.323529411764707</v>
      </c>
      <c r="Q591" t="str" cm="1">
        <f t="array" ref="Q591:R591">_xlfn.TEXTSPLIT(N591,"/")</f>
        <v>film &amp; video</v>
      </c>
      <c r="R591" t="str">
        <v>documentary</v>
      </c>
      <c r="S591" s="7">
        <f t="shared" si="37"/>
        <v>42190.208333333328</v>
      </c>
      <c r="T591" s="7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9"/>
        <v>-14.837209302325581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7"/>
        <v>41994.25</v>
      </c>
      <c r="T592" s="7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9"/>
        <v>55.156862745098039</v>
      </c>
      <c r="Q593" t="str" cm="1">
        <f t="array" ref="Q593:R593">_xlfn.TEXTSPLIT(N593,"/")</f>
        <v>games</v>
      </c>
      <c r="R593" t="str">
        <v>video games</v>
      </c>
      <c r="S593" s="7">
        <f t="shared" si="37"/>
        <v>40373.208333333336</v>
      </c>
      <c r="T593" s="7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9"/>
        <v>-539.7509881422925</v>
      </c>
      <c r="Q594" t="str" cm="1">
        <f t="array" ref="Q594:R594">_xlfn.TEXTSPLIT(N594,"/")</f>
        <v>theater</v>
      </c>
      <c r="R594" t="str">
        <v>plays</v>
      </c>
      <c r="S594" s="7">
        <f t="shared" si="37"/>
        <v>41789.208333333336</v>
      </c>
      <c r="T594" s="7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9"/>
        <v>16.647029455816277</v>
      </c>
      <c r="Q595" t="str" cm="1">
        <f t="array" ref="Q595:R595">_xlfn.TEXTSPLIT(N595,"/")</f>
        <v>film &amp; video</v>
      </c>
      <c r="R595" t="str">
        <v>animation</v>
      </c>
      <c r="S595" s="7">
        <f t="shared" si="37"/>
        <v>41724.208333333336</v>
      </c>
      <c r="T595" s="7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9"/>
        <v>-930.78343949044586</v>
      </c>
      <c r="Q596" t="str" cm="1">
        <f t="array" ref="Q596:R596">_xlfn.TEXTSPLIT(N596,"/")</f>
        <v>theater</v>
      </c>
      <c r="R596" t="str">
        <v>plays</v>
      </c>
      <c r="S596" s="7">
        <f t="shared" si="37"/>
        <v>42548.208333333328</v>
      </c>
      <c r="T596" s="7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9"/>
        <v>46.835481890730513</v>
      </c>
      <c r="Q597" t="str" cm="1">
        <f t="array" ref="Q597:R597">_xlfn.TEXTSPLIT(N597,"/")</f>
        <v>theater</v>
      </c>
      <c r="R597" t="str">
        <v>plays</v>
      </c>
      <c r="S597" s="7">
        <f t="shared" si="37"/>
        <v>40253.208333333336</v>
      </c>
      <c r="T597" s="7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9"/>
        <v>-0.13661202185792351</v>
      </c>
      <c r="Q598" t="str" cm="1">
        <f t="array" ref="Q598:R598">_xlfn.TEXTSPLIT(N598,"/")</f>
        <v>film &amp; video</v>
      </c>
      <c r="R598" t="str">
        <v>drama</v>
      </c>
      <c r="S598" s="7">
        <f t="shared" si="37"/>
        <v>42434.25</v>
      </c>
      <c r="T598" s="7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9"/>
        <v>34.268281535648995</v>
      </c>
      <c r="Q599" t="str" cm="1">
        <f t="array" ref="Q599:R599">_xlfn.TEXTSPLIT(N599,"/")</f>
        <v>theater</v>
      </c>
      <c r="R599" t="str">
        <v>plays</v>
      </c>
      <c r="S599" s="7">
        <f t="shared" si="37"/>
        <v>43786.25</v>
      </c>
      <c r="T599" s="7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9"/>
        <v>27.965130759651309</v>
      </c>
      <c r="Q600" t="str" cm="1">
        <f t="array" ref="Q600:R600">_xlfn.TEXTSPLIT(N600,"/")</f>
        <v>music</v>
      </c>
      <c r="R600" t="str">
        <v>rock</v>
      </c>
      <c r="S600" s="7">
        <f t="shared" si="37"/>
        <v>40344.208333333336</v>
      </c>
      <c r="T600" s="7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9"/>
        <v>-1648.6341463414635</v>
      </c>
      <c r="Q601" t="str" cm="1">
        <f t="array" ref="Q601:R601">_xlfn.TEXTSPLIT(N601,"/")</f>
        <v>film &amp; video</v>
      </c>
      <c r="R601" t="str">
        <v>documentary</v>
      </c>
      <c r="S601" s="7">
        <f t="shared" si="37"/>
        <v>42047.25</v>
      </c>
      <c r="T601" s="7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9"/>
        <v>-95</v>
      </c>
      <c r="Q602" t="str" cm="1">
        <f t="array" ref="Q602:R602">_xlfn.TEXTSPLIT(N602,"/")</f>
        <v>food</v>
      </c>
      <c r="R602" t="str">
        <v>food trucks</v>
      </c>
      <c r="S602" s="7">
        <f t="shared" si="37"/>
        <v>41485.208333333336</v>
      </c>
      <c r="T602" s="7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9"/>
        <v>34.628865979381445</v>
      </c>
      <c r="Q603" t="str" cm="1">
        <f t="array" ref="Q603:R603">_xlfn.TEXTSPLIT(N603,"/")</f>
        <v>technology</v>
      </c>
      <c r="R603" t="str">
        <v>wearables</v>
      </c>
      <c r="S603" s="7">
        <f t="shared" si="37"/>
        <v>41789.208333333336</v>
      </c>
      <c r="T603" s="7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9"/>
        <v>17.610526315789475</v>
      </c>
      <c r="Q604" t="str" cm="1">
        <f t="array" ref="Q604:R604">_xlfn.TEXTSPLIT(N604,"/")</f>
        <v>theater</v>
      </c>
      <c r="R604" t="str">
        <v>plays</v>
      </c>
      <c r="S604" s="7">
        <f t="shared" si="37"/>
        <v>42160.208333333328</v>
      </c>
      <c r="T604" s="7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9"/>
        <v>10.215686274509803</v>
      </c>
      <c r="Q605" t="str" cm="1">
        <f t="array" ref="Q605:R605">_xlfn.TEXTSPLIT(N605,"/")</f>
        <v>theater</v>
      </c>
      <c r="R605" t="str">
        <v>plays</v>
      </c>
      <c r="S605" s="7">
        <f t="shared" si="37"/>
        <v>43573.208333333328</v>
      </c>
      <c r="T605" s="7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9"/>
        <v>21.959397969898497</v>
      </c>
      <c r="Q606" t="str" cm="1">
        <f t="array" ref="Q606:R606">_xlfn.TEXTSPLIT(N606,"/")</f>
        <v>theater</v>
      </c>
      <c r="R606" t="str">
        <v>plays</v>
      </c>
      <c r="S606" s="7">
        <f t="shared" si="37"/>
        <v>40565.25</v>
      </c>
      <c r="T606" s="7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9"/>
        <v>26.897196261682243</v>
      </c>
      <c r="Q607" t="str" cm="1">
        <f t="array" ref="Q607:R607">_xlfn.TEXTSPLIT(N607,"/")</f>
        <v>publishing</v>
      </c>
      <c r="R607" t="str">
        <v>nonfiction</v>
      </c>
      <c r="S607" s="7">
        <f t="shared" si="37"/>
        <v>42280.208333333328</v>
      </c>
      <c r="T607" s="7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9"/>
        <v>18.78125</v>
      </c>
      <c r="Q608" t="str" cm="1">
        <f t="array" ref="Q608:R608">_xlfn.TEXTSPLIT(N608,"/")</f>
        <v>music</v>
      </c>
      <c r="R608" t="str">
        <v>rock</v>
      </c>
      <c r="S608" s="7">
        <f t="shared" si="37"/>
        <v>42436.25</v>
      </c>
      <c r="T608" s="7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9"/>
        <v>19.312556053811658</v>
      </c>
      <c r="Q609" t="str" cm="1">
        <f t="array" ref="Q609:R609">_xlfn.TEXTSPLIT(N609,"/")</f>
        <v>food</v>
      </c>
      <c r="R609" t="str">
        <v>food trucks</v>
      </c>
      <c r="S609" s="7">
        <f t="shared" si="37"/>
        <v>41721.208333333336</v>
      </c>
      <c r="T609" s="7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9"/>
        <v>22.705696202531644</v>
      </c>
      <c r="Q610" t="str" cm="1">
        <f t="array" ref="Q610:R610">_xlfn.TEXTSPLIT(N610,"/")</f>
        <v>music</v>
      </c>
      <c r="R610" t="str">
        <v>jazz</v>
      </c>
      <c r="S610" s="7">
        <f t="shared" si="37"/>
        <v>43530.25</v>
      </c>
      <c r="T610" s="7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9"/>
        <v>17.452991452991451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7"/>
        <v>43481.25</v>
      </c>
      <c r="T611" s="7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9"/>
        <v>21.316890415235715</v>
      </c>
      <c r="Q612" t="str" cm="1">
        <f t="array" ref="Q612:R612">_xlfn.TEXTSPLIT(N612,"/")</f>
        <v>theater</v>
      </c>
      <c r="R612" t="str">
        <v>plays</v>
      </c>
      <c r="S612" s="7">
        <f t="shared" si="37"/>
        <v>41259.25</v>
      </c>
      <c r="T612" s="7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9"/>
        <v>-470.93333333333334</v>
      </c>
      <c r="Q613" t="str" cm="1">
        <f t="array" ref="Q613:R613">_xlfn.TEXTSPLIT(N613,"/")</f>
        <v>theater</v>
      </c>
      <c r="R613" t="str">
        <v>plays</v>
      </c>
      <c r="S613" s="7">
        <f t="shared" si="37"/>
        <v>41480.208333333336</v>
      </c>
      <c r="T613" s="7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9"/>
        <v>12.734375</v>
      </c>
      <c r="Q614" t="str" cm="1">
        <f t="array" ref="Q614:R614">_xlfn.TEXTSPLIT(N614,"/")</f>
        <v>music</v>
      </c>
      <c r="R614" t="str">
        <v>electric music</v>
      </c>
      <c r="S614" s="7">
        <f t="shared" si="37"/>
        <v>40474.208333333336</v>
      </c>
      <c r="T614" s="7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9"/>
        <v>31.307692307692307</v>
      </c>
      <c r="Q615" t="str" cm="1">
        <f t="array" ref="Q615:R615">_xlfn.TEXTSPLIT(N615,"/")</f>
        <v>theater</v>
      </c>
      <c r="R615" t="str">
        <v>plays</v>
      </c>
      <c r="S615" s="7">
        <f t="shared" si="37"/>
        <v>42973.208333333328</v>
      </c>
      <c r="T615" s="7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9"/>
        <v>20.338865836791147</v>
      </c>
      <c r="Q616" t="str" cm="1">
        <f t="array" ref="Q616:R616">_xlfn.TEXTSPLIT(N616,"/")</f>
        <v>theater</v>
      </c>
      <c r="R616" t="str">
        <v>plays</v>
      </c>
      <c r="S616" s="7">
        <f t="shared" si="37"/>
        <v>42746.25</v>
      </c>
      <c r="T616" s="7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9"/>
        <v>35.223529411764709</v>
      </c>
      <c r="Q617" t="str" cm="1">
        <f t="array" ref="Q617:R617">_xlfn.TEXTSPLIT(N617,"/")</f>
        <v>theater</v>
      </c>
      <c r="R617" t="str">
        <v>plays</v>
      </c>
      <c r="S617" s="7">
        <f t="shared" si="37"/>
        <v>42489.208333333328</v>
      </c>
      <c r="T617" s="7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9"/>
        <v>24.071428571428573</v>
      </c>
      <c r="Q618" t="str" cm="1">
        <f t="array" ref="Q618:R618">_xlfn.TEXTSPLIT(N618,"/")</f>
        <v>music</v>
      </c>
      <c r="R618" t="str">
        <v>indie rock</v>
      </c>
      <c r="S618" s="7">
        <f t="shared" si="37"/>
        <v>41537.208333333336</v>
      </c>
      <c r="T618" s="7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9"/>
        <v>38.109090909090909</v>
      </c>
      <c r="Q619" t="str" cm="1">
        <f t="array" ref="Q619:R619">_xlfn.TEXTSPLIT(N619,"/")</f>
        <v>theater</v>
      </c>
      <c r="R619" t="str">
        <v>plays</v>
      </c>
      <c r="S619" s="7">
        <f t="shared" si="37"/>
        <v>41794.208333333336</v>
      </c>
      <c r="T619" s="7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9"/>
        <v>-84.777128547579295</v>
      </c>
      <c r="Q620" t="str" cm="1">
        <f t="array" ref="Q620:R620">_xlfn.TEXTSPLIT(N620,"/")</f>
        <v>publishing</v>
      </c>
      <c r="R620" t="str">
        <v>nonfiction</v>
      </c>
      <c r="S620" s="7">
        <f t="shared" si="37"/>
        <v>41396.208333333336</v>
      </c>
      <c r="T620" s="7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9"/>
        <v>-216.27006172839506</v>
      </c>
      <c r="Q621" t="str" cm="1">
        <f t="array" ref="Q621:R621">_xlfn.TEXTSPLIT(N621,"/")</f>
        <v>theater</v>
      </c>
      <c r="R621" t="str">
        <v>plays</v>
      </c>
      <c r="S621" s="7">
        <f t="shared" si="37"/>
        <v>40669.208333333336</v>
      </c>
      <c r="T621" s="7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9"/>
        <v>56.4453125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7"/>
        <v>42559.208333333328</v>
      </c>
      <c r="T622" s="7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9"/>
        <v>62.065764925373138</v>
      </c>
      <c r="Q623" t="str" cm="1">
        <f t="array" ref="Q623:R623">_xlfn.TEXTSPLIT(N623,"/")</f>
        <v>theater</v>
      </c>
      <c r="R623" t="str">
        <v>plays</v>
      </c>
      <c r="S623" s="7">
        <f t="shared" si="37"/>
        <v>42626.208333333328</v>
      </c>
      <c r="T623" s="7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9"/>
        <v>-2860.6875</v>
      </c>
      <c r="Q624" t="str" cm="1">
        <f t="array" ref="Q624:R624">_xlfn.TEXTSPLIT(N624,"/")</f>
        <v>music</v>
      </c>
      <c r="R624" t="str">
        <v>indie rock</v>
      </c>
      <c r="S624" s="7">
        <f t="shared" si="37"/>
        <v>43205.208333333328</v>
      </c>
      <c r="T624" s="7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9"/>
        <v>20.982547344968438</v>
      </c>
      <c r="Q625" t="str" cm="1">
        <f t="array" ref="Q625:R625">_xlfn.TEXTSPLIT(N625,"/")</f>
        <v>theater</v>
      </c>
      <c r="R625" t="str">
        <v>plays</v>
      </c>
      <c r="S625" s="7">
        <f t="shared" si="37"/>
        <v>42201.208333333328</v>
      </c>
      <c r="T625" s="7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9"/>
        <v>21.17824074074074</v>
      </c>
      <c r="Q626" t="str" cm="1">
        <f t="array" ref="Q626:R626">_xlfn.TEXTSPLIT(N626,"/")</f>
        <v>photography</v>
      </c>
      <c r="R626" t="str">
        <v>photography books</v>
      </c>
      <c r="S626" s="7">
        <f t="shared" si="37"/>
        <v>42029.25</v>
      </c>
      <c r="T626" s="7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9"/>
        <v>-27.370967741935484</v>
      </c>
      <c r="Q627" t="str" cm="1">
        <f t="array" ref="Q627:R627">_xlfn.TEXTSPLIT(N627,"/")</f>
        <v>theater</v>
      </c>
      <c r="R627" t="str">
        <v>plays</v>
      </c>
      <c r="S627" s="7">
        <f t="shared" si="37"/>
        <v>43857.25</v>
      </c>
      <c r="T627" s="7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9"/>
        <v>36.005291005291006</v>
      </c>
      <c r="Q628" t="str" cm="1">
        <f t="array" ref="Q628:R628">_xlfn.TEXTSPLIT(N628,"/")</f>
        <v>theater</v>
      </c>
      <c r="R628" t="str">
        <v>plays</v>
      </c>
      <c r="S628" s="7">
        <f t="shared" si="37"/>
        <v>40449.208333333336</v>
      </c>
      <c r="T628" s="7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9"/>
        <v>61.740259740259738</v>
      </c>
      <c r="Q629" t="str" cm="1">
        <f t="array" ref="Q629:R629">_xlfn.TEXTSPLIT(N629,"/")</f>
        <v>food</v>
      </c>
      <c r="R629" t="str">
        <v>food trucks</v>
      </c>
      <c r="S629" s="7">
        <f t="shared" si="37"/>
        <v>40345.208333333336</v>
      </c>
      <c r="T629" s="7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9"/>
        <v>10.25</v>
      </c>
      <c r="Q630" t="str" cm="1">
        <f t="array" ref="Q630:R630">_xlfn.TEXTSPLIT(N630,"/")</f>
        <v>music</v>
      </c>
      <c r="R630" t="str">
        <v>indie rock</v>
      </c>
      <c r="S630" s="7">
        <f t="shared" si="37"/>
        <v>40455.208333333336</v>
      </c>
      <c r="T630" s="7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9"/>
        <v>-40.565333333333335</v>
      </c>
      <c r="Q631" t="str" cm="1">
        <f t="array" ref="Q631:R631">_xlfn.TEXTSPLIT(N631,"/")</f>
        <v>theater</v>
      </c>
      <c r="R631" t="str">
        <v>plays</v>
      </c>
      <c r="S631" s="7">
        <f t="shared" si="37"/>
        <v>42557.208333333328</v>
      </c>
      <c r="T631" s="7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9"/>
        <v>-40.540229885057471</v>
      </c>
      <c r="Q632" t="str" cm="1">
        <f t="array" ref="Q632:R632">_xlfn.TEXTSPLIT(N632,"/")</f>
        <v>theater</v>
      </c>
      <c r="R632" t="str">
        <v>plays</v>
      </c>
      <c r="S632" s="7">
        <f t="shared" si="37"/>
        <v>43586.208333333328</v>
      </c>
      <c r="T632" s="7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9"/>
        <v>40.664707802807705</v>
      </c>
      <c r="Q633" t="str" cm="1">
        <f t="array" ref="Q633:R633">_xlfn.TEXTSPLIT(N633,"/")</f>
        <v>theater</v>
      </c>
      <c r="R633" t="str">
        <v>plays</v>
      </c>
      <c r="S633" s="7">
        <f t="shared" si="37"/>
        <v>43550.208333333328</v>
      </c>
      <c r="T633" s="7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9"/>
        <v>-148.19424460431654</v>
      </c>
      <c r="Q634" t="str" cm="1">
        <f t="array" ref="Q634:R634">_xlfn.TEXTSPLIT(N634,"/")</f>
        <v>theater</v>
      </c>
      <c r="R634" t="str">
        <v>plays</v>
      </c>
      <c r="S634" s="7">
        <f t="shared" si="37"/>
        <v>41945.208333333336</v>
      </c>
      <c r="T634" s="7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9"/>
        <v>-10.771428571428572</v>
      </c>
      <c r="Q635" t="str" cm="1">
        <f t="array" ref="Q635:R635">_xlfn.TEXTSPLIT(N635,"/")</f>
        <v>film &amp; video</v>
      </c>
      <c r="R635" t="str">
        <v>animation</v>
      </c>
      <c r="S635" s="7">
        <f t="shared" si="37"/>
        <v>42315.25</v>
      </c>
      <c r="T635" s="7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9"/>
        <v>-15.305186972255729</v>
      </c>
      <c r="Q636" t="str" cm="1">
        <f t="array" ref="Q636:R636">_xlfn.TEXTSPLIT(N636,"/")</f>
        <v>film &amp; video</v>
      </c>
      <c r="R636" t="str">
        <v>television</v>
      </c>
      <c r="S636" s="7">
        <f t="shared" si="37"/>
        <v>42819.208333333328</v>
      </c>
      <c r="T636" s="7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9"/>
        <v>8.6451897616946169</v>
      </c>
      <c r="Q637" t="str" cm="1">
        <f t="array" ref="Q637:R637">_xlfn.TEXTSPLIT(N637,"/")</f>
        <v>film &amp; video</v>
      </c>
      <c r="R637" t="str">
        <v>television</v>
      </c>
      <c r="S637" s="7">
        <f t="shared" si="37"/>
        <v>41314.25</v>
      </c>
      <c r="T637" s="7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9"/>
        <v>-26.923579109062981</v>
      </c>
      <c r="Q638" t="str" cm="1">
        <f t="array" ref="Q638:R638">_xlfn.TEXTSPLIT(N638,"/")</f>
        <v>film &amp; video</v>
      </c>
      <c r="R638" t="str">
        <v>animation</v>
      </c>
      <c r="S638" s="7">
        <f t="shared" si="37"/>
        <v>40926.25</v>
      </c>
      <c r="T638" s="7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9"/>
        <v>-26.923076923076923</v>
      </c>
      <c r="Q639" t="str" cm="1">
        <f t="array" ref="Q639:R639">_xlfn.TEXTSPLIT(N639,"/")</f>
        <v>theater</v>
      </c>
      <c r="R639" t="str">
        <v>plays</v>
      </c>
      <c r="S639" s="7">
        <f t="shared" si="37"/>
        <v>42688.25</v>
      </c>
      <c r="T639" s="7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9"/>
        <v>-768.95744680851067</v>
      </c>
      <c r="Q640" t="str" cm="1">
        <f t="array" ref="Q640:R640">_xlfn.TEXTSPLIT(N640,"/")</f>
        <v>theater</v>
      </c>
      <c r="R640" t="str">
        <v>plays</v>
      </c>
      <c r="S640" s="7">
        <f t="shared" si="37"/>
        <v>40386.208333333336</v>
      </c>
      <c r="T640" s="7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9"/>
        <v>-83.733333333333334</v>
      </c>
      <c r="Q641" t="str" cm="1">
        <f t="array" ref="Q641:R641">_xlfn.TEXTSPLIT(N641,"/")</f>
        <v>film &amp; video</v>
      </c>
      <c r="R641" t="str">
        <v>drama</v>
      </c>
      <c r="S641" s="7">
        <f t="shared" si="37"/>
        <v>43309.208333333328</v>
      </c>
      <c r="T641" s="7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9"/>
        <v>-389.22568093385212</v>
      </c>
      <c r="Q642" t="str" cm="1">
        <f t="array" ref="Q642:R642">_xlfn.TEXTSPLIT(N642,"/")</f>
        <v>theater</v>
      </c>
      <c r="R642" t="str">
        <v>plays</v>
      </c>
      <c r="S642" s="7">
        <f t="shared" si="37"/>
        <v>42387.25</v>
      </c>
      <c r="T642" s="7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E643-D643</f>
        <v>1877</v>
      </c>
      <c r="P643">
        <f t="shared" si="39"/>
        <v>9.6752577319587623</v>
      </c>
      <c r="Q643" t="str" cm="1">
        <f t="array" ref="Q643:R643">_xlfn.TEXTSPLIT(N643,"/")</f>
        <v>theater</v>
      </c>
      <c r="R643" t="str">
        <v>plays</v>
      </c>
      <c r="S643" s="7">
        <f t="shared" ref="S643:S706" si="41">(((J643/60)/60)/24)+DATE(1970,1,1)</f>
        <v>42786.25</v>
      </c>
      <c r="T643" s="7">
        <f t="shared" ref="T643:T706" si="42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ref="P644:P707" si="43">O644/G644</f>
        <v>32.418604651162788</v>
      </c>
      <c r="Q644" t="str" cm="1">
        <f t="array" ref="Q644:R644">_xlfn.TEXTSPLIT(N644,"/")</f>
        <v>technology</v>
      </c>
      <c r="R644" t="str">
        <v>wearables</v>
      </c>
      <c r="S644" s="7">
        <f t="shared" si="41"/>
        <v>43451.25</v>
      </c>
      <c r="T644" s="7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3"/>
        <v>48.229333333333336</v>
      </c>
      <c r="Q645" t="str" cm="1">
        <f t="array" ref="Q645:R645">_xlfn.TEXTSPLIT(N645,"/")</f>
        <v>theater</v>
      </c>
      <c r="R645" t="str">
        <v>plays</v>
      </c>
      <c r="S645" s="7">
        <f t="shared" si="41"/>
        <v>42795.25</v>
      </c>
      <c r="T645" s="7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3"/>
        <v>-29.855191256830601</v>
      </c>
      <c r="Q646" t="str" cm="1">
        <f t="array" ref="Q646:R646">_xlfn.TEXTSPLIT(N646,"/")</f>
        <v>theater</v>
      </c>
      <c r="R646" t="str">
        <v>plays</v>
      </c>
      <c r="S646" s="7">
        <f t="shared" si="41"/>
        <v>43452.25</v>
      </c>
      <c r="T646" s="7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3"/>
        <v>-2.8990845220353418</v>
      </c>
      <c r="Q647" t="str" cm="1">
        <f t="array" ref="Q647:R647">_xlfn.TEXTSPLIT(N647,"/")</f>
        <v>music</v>
      </c>
      <c r="R647" t="str">
        <v>rock</v>
      </c>
      <c r="S647" s="7">
        <f t="shared" si="41"/>
        <v>43369.208333333328</v>
      </c>
      <c r="T647" s="7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3"/>
        <v>-3.8600343053173241</v>
      </c>
      <c r="Q648" t="str" cm="1">
        <f t="array" ref="Q648:R648">_xlfn.TEXTSPLIT(N648,"/")</f>
        <v>games</v>
      </c>
      <c r="R648" t="str">
        <v>video games</v>
      </c>
      <c r="S648" s="7">
        <f t="shared" si="41"/>
        <v>41346.208333333336</v>
      </c>
      <c r="T648" s="7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3"/>
        <v>-146.5</v>
      </c>
      <c r="Q649" t="str" cm="1">
        <f t="array" ref="Q649:R649">_xlfn.TEXTSPLIT(N649,"/")</f>
        <v>publishing</v>
      </c>
      <c r="R649" t="str">
        <v>translations</v>
      </c>
      <c r="S649" s="7">
        <f t="shared" si="41"/>
        <v>43199.208333333328</v>
      </c>
      <c r="T649" s="7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3"/>
        <v>-50.38174273858921</v>
      </c>
      <c r="Q650" t="str" cm="1">
        <f t="array" ref="Q650:R650">_xlfn.TEXTSPLIT(N650,"/")</f>
        <v>food</v>
      </c>
      <c r="R650" t="str">
        <v>food trucks</v>
      </c>
      <c r="S650" s="7">
        <f t="shared" si="41"/>
        <v>42922.208333333328</v>
      </c>
      <c r="T650" s="7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3"/>
        <v>-104.14784053156146</v>
      </c>
      <c r="Q651" t="str" cm="1">
        <f t="array" ref="Q651:R651">_xlfn.TEXTSPLIT(N651,"/")</f>
        <v>theater</v>
      </c>
      <c r="R651" t="str">
        <v>plays</v>
      </c>
      <c r="S651" s="7">
        <f t="shared" si="41"/>
        <v>40471.208333333336</v>
      </c>
      <c r="T651" s="7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3"/>
        <v>-98</v>
      </c>
      <c r="Q652" t="str" cm="1">
        <f t="array" ref="Q652:R652">_xlfn.TEXTSPLIT(N652,"/")</f>
        <v>music</v>
      </c>
      <c r="R652" t="str">
        <v>jazz</v>
      </c>
      <c r="S652" s="7">
        <f t="shared" si="41"/>
        <v>41828.208333333336</v>
      </c>
      <c r="T652" s="7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3"/>
        <v>-5.8585832471561528</v>
      </c>
      <c r="Q653" t="str" cm="1">
        <f t="array" ref="Q653:R653">_xlfn.TEXTSPLIT(N653,"/")</f>
        <v>film &amp; video</v>
      </c>
      <c r="R653" t="str">
        <v>shorts</v>
      </c>
      <c r="S653" s="7">
        <f t="shared" si="41"/>
        <v>41692.25</v>
      </c>
      <c r="T653" s="7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3"/>
        <v>6.5623471882640585</v>
      </c>
      <c r="Q654" t="str" cm="1">
        <f t="array" ref="Q654:R654">_xlfn.TEXTSPLIT(N654,"/")</f>
        <v>technology</v>
      </c>
      <c r="R654" t="str">
        <v>web</v>
      </c>
      <c r="S654" s="7">
        <f t="shared" si="41"/>
        <v>42587.208333333328</v>
      </c>
      <c r="T654" s="7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3"/>
        <v>57.405982905982903</v>
      </c>
      <c r="Q655" t="str" cm="1">
        <f t="array" ref="Q655:R655">_xlfn.TEXTSPLIT(N655,"/")</f>
        <v>technology</v>
      </c>
      <c r="R655" t="str">
        <v>web</v>
      </c>
      <c r="S655" s="7">
        <f t="shared" si="41"/>
        <v>42468.208333333328</v>
      </c>
      <c r="T655" s="7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3"/>
        <v>47.392572944297079</v>
      </c>
      <c r="Q656" t="str" cm="1">
        <f t="array" ref="Q656:R656">_xlfn.TEXTSPLIT(N656,"/")</f>
        <v>music</v>
      </c>
      <c r="R656" t="str">
        <v>metal</v>
      </c>
      <c r="S656" s="7">
        <f t="shared" si="41"/>
        <v>42240.208333333328</v>
      </c>
      <c r="T656" s="7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3"/>
        <v>23.90909090909091</v>
      </c>
      <c r="Q657" t="str" cm="1">
        <f t="array" ref="Q657:R657">_xlfn.TEXTSPLIT(N657,"/")</f>
        <v>photography</v>
      </c>
      <c r="R657" t="str">
        <v>photography books</v>
      </c>
      <c r="S657" s="7">
        <f t="shared" si="41"/>
        <v>42796.25</v>
      </c>
      <c r="T657" s="7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3"/>
        <v>-135.95436507936509</v>
      </c>
      <c r="Q658" t="str" cm="1">
        <f t="array" ref="Q658:R658">_xlfn.TEXTSPLIT(N658,"/")</f>
        <v>food</v>
      </c>
      <c r="R658" t="str">
        <v>food trucks</v>
      </c>
      <c r="S658" s="7">
        <f t="shared" si="41"/>
        <v>43097.25</v>
      </c>
      <c r="T658" s="7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3"/>
        <v>-655.42857142857144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1"/>
        <v>43096.25</v>
      </c>
      <c r="T659" s="7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3"/>
        <v>-53.861538461538458</v>
      </c>
      <c r="Q660" t="str" cm="1">
        <f t="array" ref="Q660:R660">_xlfn.TEXTSPLIT(N660,"/")</f>
        <v>music</v>
      </c>
      <c r="R660" t="str">
        <v>rock</v>
      </c>
      <c r="S660" s="7">
        <f t="shared" si="41"/>
        <v>42246.208333333328</v>
      </c>
      <c r="T660" s="7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3"/>
        <v>-84.92</v>
      </c>
      <c r="Q661" t="str" cm="1">
        <f t="array" ref="Q661:R661">_xlfn.TEXTSPLIT(N661,"/")</f>
        <v>film &amp; video</v>
      </c>
      <c r="R661" t="str">
        <v>documentary</v>
      </c>
      <c r="S661" s="7">
        <f t="shared" si="41"/>
        <v>40570.25</v>
      </c>
      <c r="T661" s="7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3"/>
        <v>-21.584415584415584</v>
      </c>
      <c r="Q662" t="str" cm="1">
        <f t="array" ref="Q662:R662">_xlfn.TEXTSPLIT(N662,"/")</f>
        <v>theater</v>
      </c>
      <c r="R662" t="str">
        <v>plays</v>
      </c>
      <c r="S662" s="7">
        <f t="shared" si="41"/>
        <v>42237.208333333328</v>
      </c>
      <c r="T662" s="7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3"/>
        <v>-65.063829787234042</v>
      </c>
      <c r="Q663" t="str" cm="1">
        <f t="array" ref="Q663:R663">_xlfn.TEXTSPLIT(N663,"/")</f>
        <v>music</v>
      </c>
      <c r="R663" t="str">
        <v>jazz</v>
      </c>
      <c r="S663" s="7">
        <f t="shared" si="41"/>
        <v>40996.208333333336</v>
      </c>
      <c r="T663" s="7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3"/>
        <v>-1.4809160305343512</v>
      </c>
      <c r="Q664" t="str" cm="1">
        <f t="array" ref="Q664:R664">_xlfn.TEXTSPLIT(N664,"/")</f>
        <v>theater</v>
      </c>
      <c r="R664" t="str">
        <v>plays</v>
      </c>
      <c r="S664" s="7">
        <f t="shared" si="41"/>
        <v>43443.25</v>
      </c>
      <c r="T664" s="7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3"/>
        <v>-26.160919540229884</v>
      </c>
      <c r="Q665" t="str" cm="1">
        <f t="array" ref="Q665:R665">_xlfn.TEXTSPLIT(N665,"/")</f>
        <v>theater</v>
      </c>
      <c r="R665" t="str">
        <v>plays</v>
      </c>
      <c r="S665" s="7">
        <f t="shared" si="41"/>
        <v>40458.208333333336</v>
      </c>
      <c r="T665" s="7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3"/>
        <v>-49.698024459078084</v>
      </c>
      <c r="Q666" t="str" cm="1">
        <f t="array" ref="Q666:R666">_xlfn.TEXTSPLIT(N666,"/")</f>
        <v>music</v>
      </c>
      <c r="R666" t="str">
        <v>jazz</v>
      </c>
      <c r="S666" s="7">
        <f t="shared" si="41"/>
        <v>40959.25</v>
      </c>
      <c r="T666" s="7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3"/>
        <v>26.172794117647058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1"/>
        <v>40733.208333333336</v>
      </c>
      <c r="T667" s="7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3"/>
        <v>-44.6</v>
      </c>
      <c r="Q668" t="str" cm="1">
        <f t="array" ref="Q668:R668">_xlfn.TEXTSPLIT(N668,"/")</f>
        <v>theater</v>
      </c>
      <c r="R668" t="str">
        <v>plays</v>
      </c>
      <c r="S668" s="7">
        <f t="shared" si="41"/>
        <v>41516.208333333336</v>
      </c>
      <c r="T668" s="7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3"/>
        <v>12.541766109785202</v>
      </c>
      <c r="Q669" t="str" cm="1">
        <f t="array" ref="Q669:R669">_xlfn.TEXTSPLIT(N669,"/")</f>
        <v>journalism</v>
      </c>
      <c r="R669" t="str">
        <v>audio</v>
      </c>
      <c r="S669" s="7">
        <f t="shared" si="41"/>
        <v>41892.208333333336</v>
      </c>
      <c r="T669" s="7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3"/>
        <v>-288.25</v>
      </c>
      <c r="Q670" t="str" cm="1">
        <f t="array" ref="Q670:R670">_xlfn.TEXTSPLIT(N670,"/")</f>
        <v>theater</v>
      </c>
      <c r="R670" t="str">
        <v>plays</v>
      </c>
      <c r="S670" s="7">
        <f t="shared" si="41"/>
        <v>41122.208333333336</v>
      </c>
      <c r="T670" s="7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3"/>
        <v>77.865515114127078</v>
      </c>
      <c r="Q671" t="str" cm="1">
        <f t="array" ref="Q671:R671">_xlfn.TEXTSPLIT(N671,"/")</f>
        <v>theater</v>
      </c>
      <c r="R671" t="str">
        <v>plays</v>
      </c>
      <c r="S671" s="7">
        <f t="shared" si="41"/>
        <v>42912.208333333328</v>
      </c>
      <c r="T671" s="7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3"/>
        <v>54.27338782924614</v>
      </c>
      <c r="Q672" t="str" cm="1">
        <f t="array" ref="Q672:R672">_xlfn.TEXTSPLIT(N672,"/")</f>
        <v>music</v>
      </c>
      <c r="R672" t="str">
        <v>indie rock</v>
      </c>
      <c r="S672" s="7">
        <f t="shared" si="41"/>
        <v>42425.25</v>
      </c>
      <c r="T672" s="7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3"/>
        <v>20.062441752096923</v>
      </c>
      <c r="Q673" t="str" cm="1">
        <f t="array" ref="Q673:R673">_xlfn.TEXTSPLIT(N673,"/")</f>
        <v>theater</v>
      </c>
      <c r="R673" t="str">
        <v>plays</v>
      </c>
      <c r="S673" s="7">
        <f t="shared" si="41"/>
        <v>40390.208333333336</v>
      </c>
      <c r="T673" s="7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3"/>
        <v>-19.695347786811201</v>
      </c>
      <c r="Q674" t="str" cm="1">
        <f t="array" ref="Q674:R674">_xlfn.TEXTSPLIT(N674,"/")</f>
        <v>theater</v>
      </c>
      <c r="R674" t="str">
        <v>plays</v>
      </c>
      <c r="S674" s="7">
        <f t="shared" si="41"/>
        <v>43180.208333333328</v>
      </c>
      <c r="T674" s="7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3"/>
        <v>-54.396551724137929</v>
      </c>
      <c r="Q675" t="str" cm="1">
        <f t="array" ref="Q675:R675">_xlfn.TEXTSPLIT(N675,"/")</f>
        <v>music</v>
      </c>
      <c r="R675" t="str">
        <v>indie rock</v>
      </c>
      <c r="S675" s="7">
        <f t="shared" si="41"/>
        <v>42475.208333333328</v>
      </c>
      <c r="T675" s="7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3"/>
        <v>-93.144499178981931</v>
      </c>
      <c r="Q676" t="str" cm="1">
        <f t="array" ref="Q676:R676">_xlfn.TEXTSPLIT(N676,"/")</f>
        <v>photography</v>
      </c>
      <c r="R676" t="str">
        <v>photography books</v>
      </c>
      <c r="S676" s="7">
        <f t="shared" si="41"/>
        <v>40774.208333333336</v>
      </c>
      <c r="T676" s="7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3"/>
        <v>6.7341389728096681</v>
      </c>
      <c r="Q677" t="str" cm="1">
        <f t="array" ref="Q677:R677">_xlfn.TEXTSPLIT(N677,"/")</f>
        <v>journalism</v>
      </c>
      <c r="R677" t="str">
        <v>audio</v>
      </c>
      <c r="S677" s="7">
        <f t="shared" si="41"/>
        <v>43719.208333333328</v>
      </c>
      <c r="T677" s="7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3"/>
        <v>47.789743589743587</v>
      </c>
      <c r="Q678" t="str" cm="1">
        <f t="array" ref="Q678:R678">_xlfn.TEXTSPLIT(N678,"/")</f>
        <v>photography</v>
      </c>
      <c r="R678" t="str">
        <v>photography books</v>
      </c>
      <c r="S678" s="7">
        <f t="shared" si="41"/>
        <v>41178.208333333336</v>
      </c>
      <c r="T678" s="7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3"/>
        <v>-7.8198198198198199</v>
      </c>
      <c r="Q679" t="str" cm="1">
        <f t="array" ref="Q679:R679">_xlfn.TEXTSPLIT(N679,"/")</f>
        <v>publishing</v>
      </c>
      <c r="R679" t="str">
        <v>fiction</v>
      </c>
      <c r="S679" s="7">
        <f t="shared" si="41"/>
        <v>42561.208333333328</v>
      </c>
      <c r="T679" s="7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3"/>
        <v>-379.63255813953486</v>
      </c>
      <c r="Q680" t="str" cm="1">
        <f t="array" ref="Q680:R680">_xlfn.TEXTSPLIT(N680,"/")</f>
        <v>film &amp; video</v>
      </c>
      <c r="R680" t="str">
        <v>drama</v>
      </c>
      <c r="S680" s="7">
        <f t="shared" si="41"/>
        <v>43484.25</v>
      </c>
      <c r="T680" s="7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3"/>
        <v>36.11845730027548</v>
      </c>
      <c r="Q681" t="str" cm="1">
        <f t="array" ref="Q681:R681">_xlfn.TEXTSPLIT(N681,"/")</f>
        <v>food</v>
      </c>
      <c r="R681" t="str">
        <v>food trucks</v>
      </c>
      <c r="S681" s="7">
        <f t="shared" si="41"/>
        <v>43756.208333333328</v>
      </c>
      <c r="T681" s="7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3"/>
        <v>-1.2785109983079526</v>
      </c>
      <c r="Q682" t="str" cm="1">
        <f t="array" ref="Q682:R682">_xlfn.TEXTSPLIT(N682,"/")</f>
        <v>games</v>
      </c>
      <c r="R682" t="str">
        <v>mobile games</v>
      </c>
      <c r="S682" s="7">
        <f t="shared" si="41"/>
        <v>43813.25</v>
      </c>
      <c r="T682" s="7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3"/>
        <v>-15.125528062764031</v>
      </c>
      <c r="Q683" t="str" cm="1">
        <f t="array" ref="Q683:R683">_xlfn.TEXTSPLIT(N683,"/")</f>
        <v>theater</v>
      </c>
      <c r="R683" t="str">
        <v>plays</v>
      </c>
      <c r="S683" s="7">
        <f t="shared" si="41"/>
        <v>40898.25</v>
      </c>
      <c r="T683" s="7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3"/>
        <v>26.300970873786408</v>
      </c>
      <c r="Q684" t="str" cm="1">
        <f t="array" ref="Q684:R684">_xlfn.TEXTSPLIT(N684,"/")</f>
        <v>theater</v>
      </c>
      <c r="R684" t="str">
        <v>plays</v>
      </c>
      <c r="S684" s="7">
        <f t="shared" si="41"/>
        <v>41619.25</v>
      </c>
      <c r="T684" s="7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3"/>
        <v>40.435374149659864</v>
      </c>
      <c r="Q685" t="str" cm="1">
        <f t="array" ref="Q685:R685">_xlfn.TEXTSPLIT(N685,"/")</f>
        <v>theater</v>
      </c>
      <c r="R685" t="str">
        <v>plays</v>
      </c>
      <c r="S685" s="7">
        <f t="shared" si="41"/>
        <v>43359.208333333328</v>
      </c>
      <c r="T685" s="7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3"/>
        <v>56.363636363636367</v>
      </c>
      <c r="Q686" t="str" cm="1">
        <f t="array" ref="Q686:R686">_xlfn.TEXTSPLIT(N686,"/")</f>
        <v>publishing</v>
      </c>
      <c r="R686" t="str">
        <v>nonfiction</v>
      </c>
      <c r="S686" s="7">
        <f t="shared" si="41"/>
        <v>40358.208333333336</v>
      </c>
      <c r="T686" s="7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3"/>
        <v>-49.134989200863934</v>
      </c>
      <c r="Q687" t="str" cm="1">
        <f t="array" ref="Q687:R687">_xlfn.TEXTSPLIT(N687,"/")</f>
        <v>theater</v>
      </c>
      <c r="R687" t="str">
        <v>plays</v>
      </c>
      <c r="S687" s="7">
        <f t="shared" si="41"/>
        <v>42239.208333333328</v>
      </c>
      <c r="T687" s="7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3"/>
        <v>51.350746268656714</v>
      </c>
      <c r="Q688" t="str" cm="1">
        <f t="array" ref="Q688:R688">_xlfn.TEXTSPLIT(N688,"/")</f>
        <v>technology</v>
      </c>
      <c r="R688" t="str">
        <v>wearables</v>
      </c>
      <c r="S688" s="7">
        <f t="shared" si="41"/>
        <v>43186.208333333328</v>
      </c>
      <c r="T688" s="7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3"/>
        <v>46.394052044609666</v>
      </c>
      <c r="Q689" t="str" cm="1">
        <f t="array" ref="Q689:R689">_xlfn.TEXTSPLIT(N689,"/")</f>
        <v>theater</v>
      </c>
      <c r="R689" t="str">
        <v>plays</v>
      </c>
      <c r="S689" s="7">
        <f t="shared" si="41"/>
        <v>42806.25</v>
      </c>
      <c r="T689" s="7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3"/>
        <v>54.565714285714286</v>
      </c>
      <c r="Q690" t="str" cm="1">
        <f t="array" ref="Q690:R690">_xlfn.TEXTSPLIT(N690,"/")</f>
        <v>film &amp; video</v>
      </c>
      <c r="R690" t="str">
        <v>television</v>
      </c>
      <c r="S690" s="7">
        <f t="shared" si="41"/>
        <v>43475.25</v>
      </c>
      <c r="T690" s="7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3"/>
        <v>0.69565217391304346</v>
      </c>
      <c r="Q691" t="str" cm="1">
        <f t="array" ref="Q691:R691">_xlfn.TEXTSPLIT(N691,"/")</f>
        <v>technology</v>
      </c>
      <c r="R691" t="str">
        <v>web</v>
      </c>
      <c r="S691" s="7">
        <f t="shared" si="41"/>
        <v>41576.208333333336</v>
      </c>
      <c r="T691" s="7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3"/>
        <v>23.989473684210527</v>
      </c>
      <c r="Q692" t="str" cm="1">
        <f t="array" ref="Q692:R692">_xlfn.TEXTSPLIT(N692,"/")</f>
        <v>film &amp; video</v>
      </c>
      <c r="R692" t="str">
        <v>documentary</v>
      </c>
      <c r="S692" s="7">
        <f t="shared" si="41"/>
        <v>40874.25</v>
      </c>
      <c r="T692" s="7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3"/>
        <v>8.9409282700421944</v>
      </c>
      <c r="Q693" t="str" cm="1">
        <f t="array" ref="Q693:R693">_xlfn.TEXTSPLIT(N693,"/")</f>
        <v>film &amp; video</v>
      </c>
      <c r="R693" t="str">
        <v>documentary</v>
      </c>
      <c r="S693" s="7">
        <f t="shared" si="41"/>
        <v>41185.208333333336</v>
      </c>
      <c r="T693" s="7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3"/>
        <v>-7.2987012987012987</v>
      </c>
      <c r="Q694" t="str" cm="1">
        <f t="array" ref="Q694:R694">_xlfn.TEXTSPLIT(N694,"/")</f>
        <v>music</v>
      </c>
      <c r="R694" t="str">
        <v>rock</v>
      </c>
      <c r="S694" s="7">
        <f t="shared" si="41"/>
        <v>43655.208333333328</v>
      </c>
      <c r="T694" s="7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3"/>
        <v>-37.187643020594969</v>
      </c>
      <c r="Q695" t="str" cm="1">
        <f t="array" ref="Q695:R695">_xlfn.TEXTSPLIT(N695,"/")</f>
        <v>theater</v>
      </c>
      <c r="R695" t="str">
        <v>plays</v>
      </c>
      <c r="S695" s="7">
        <f t="shared" si="41"/>
        <v>43025.208333333328</v>
      </c>
      <c r="T695" s="7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3"/>
        <v>-18.278481012658229</v>
      </c>
      <c r="Q696" t="str" cm="1">
        <f t="array" ref="Q696:R696">_xlfn.TEXTSPLIT(N696,"/")</f>
        <v>theater</v>
      </c>
      <c r="R696" t="str">
        <v>plays</v>
      </c>
      <c r="S696" s="7">
        <f t="shared" si="41"/>
        <v>43066.25</v>
      </c>
      <c r="T696" s="7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3"/>
        <v>15.928571428571429</v>
      </c>
      <c r="Q697" t="str" cm="1">
        <f t="array" ref="Q697:R697">_xlfn.TEXTSPLIT(N697,"/")</f>
        <v>music</v>
      </c>
      <c r="R697" t="str">
        <v>rock</v>
      </c>
      <c r="S697" s="7">
        <f t="shared" si="41"/>
        <v>42322.25</v>
      </c>
      <c r="T697" s="7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3"/>
        <v>-75.604049493813278</v>
      </c>
      <c r="Q698" t="str" cm="1">
        <f t="array" ref="Q698:R698">_xlfn.TEXTSPLIT(N698,"/")</f>
        <v>theater</v>
      </c>
      <c r="R698" t="str">
        <v>plays</v>
      </c>
      <c r="S698" s="7">
        <f t="shared" si="41"/>
        <v>42114.208333333328</v>
      </c>
      <c r="T698" s="7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3"/>
        <v>9.3296778615490066</v>
      </c>
      <c r="Q699" t="str" cm="1">
        <f t="array" ref="Q699:R699">_xlfn.TEXTSPLIT(N699,"/")</f>
        <v>music</v>
      </c>
      <c r="R699" t="str">
        <v>electric music</v>
      </c>
      <c r="S699" s="7">
        <f t="shared" si="41"/>
        <v>43190.208333333328</v>
      </c>
      <c r="T699" s="7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3"/>
        <v>50.451780159004493</v>
      </c>
      <c r="Q700" t="str" cm="1">
        <f t="array" ref="Q700:R700">_xlfn.TEXTSPLIT(N700,"/")</f>
        <v>technology</v>
      </c>
      <c r="R700" t="str">
        <v>wearables</v>
      </c>
      <c r="S700" s="7">
        <f t="shared" si="41"/>
        <v>40871.25</v>
      </c>
      <c r="T700" s="7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3"/>
        <v>-20.625</v>
      </c>
      <c r="Q701" t="str" cm="1">
        <f t="array" ref="Q701:R701">_xlfn.TEXTSPLIT(N701,"/")</f>
        <v>film &amp; video</v>
      </c>
      <c r="R701" t="str">
        <v>drama</v>
      </c>
      <c r="S701" s="7">
        <f t="shared" si="41"/>
        <v>43641.208333333328</v>
      </c>
      <c r="T701" s="7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3"/>
        <v>-97</v>
      </c>
      <c r="Q702" t="str" cm="1">
        <f t="array" ref="Q702:R702">_xlfn.TEXTSPLIT(N702,"/")</f>
        <v>technology</v>
      </c>
      <c r="R702" t="str">
        <v>wearables</v>
      </c>
      <c r="S702" s="7">
        <f t="shared" si="41"/>
        <v>40203.25</v>
      </c>
      <c r="T702" s="7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3"/>
        <v>47.578048780487805</v>
      </c>
      <c r="Q703" t="str" cm="1">
        <f t="array" ref="Q703:R703">_xlfn.TEXTSPLIT(N703,"/")</f>
        <v>theater</v>
      </c>
      <c r="R703" t="str">
        <v>plays</v>
      </c>
      <c r="S703" s="7">
        <f t="shared" si="41"/>
        <v>40629.208333333336</v>
      </c>
      <c r="T703" s="7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3"/>
        <v>-48.072289156626503</v>
      </c>
      <c r="Q704" t="str" cm="1">
        <f t="array" ref="Q704:R704">_xlfn.TEXTSPLIT(N704,"/")</f>
        <v>technology</v>
      </c>
      <c r="R704" t="str">
        <v>wearables</v>
      </c>
      <c r="S704" s="7">
        <f t="shared" si="41"/>
        <v>41477.208333333336</v>
      </c>
      <c r="T704" s="7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3"/>
        <v>65.911678115799802</v>
      </c>
      <c r="Q705" t="str" cm="1">
        <f t="array" ref="Q705:R705">_xlfn.TEXTSPLIT(N705,"/")</f>
        <v>publishing</v>
      </c>
      <c r="R705" t="str">
        <v>translations</v>
      </c>
      <c r="S705" s="7">
        <f t="shared" si="41"/>
        <v>41020.208333333336</v>
      </c>
      <c r="T705" s="7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3"/>
        <v>17.086206896551722</v>
      </c>
      <c r="Q706" t="str" cm="1">
        <f t="array" ref="Q706:R706">_xlfn.TEXTSPLIT(N706,"/")</f>
        <v>film &amp; video</v>
      </c>
      <c r="R706" t="str">
        <v>animation</v>
      </c>
      <c r="S706" s="7">
        <f t="shared" si="41"/>
        <v>42555.208333333328</v>
      </c>
      <c r="T706" s="7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E707-D707</f>
        <v>-1652</v>
      </c>
      <c r="P707">
        <f t="shared" si="43"/>
        <v>-0.81580246913580245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5">(((J707/60)/60)/24)+DATE(1970,1,1)</f>
        <v>41619.25</v>
      </c>
      <c r="T707" s="7">
        <f t="shared" ref="T707:T770" si="46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ref="P708:P771" si="47">O708/G708</f>
        <v>22.443122676579925</v>
      </c>
      <c r="Q708" t="str" cm="1">
        <f t="array" ref="Q708:R708">_xlfn.TEXTSPLIT(N708,"/")</f>
        <v>technology</v>
      </c>
      <c r="R708" t="str">
        <v>web</v>
      </c>
      <c r="S708" s="7">
        <f t="shared" si="45"/>
        <v>43471.25</v>
      </c>
      <c r="T708" s="7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7"/>
        <v>25.470238095238095</v>
      </c>
      <c r="Q709" t="str" cm="1">
        <f t="array" ref="Q709:R709">_xlfn.TEXTSPLIT(N709,"/")</f>
        <v>film &amp; video</v>
      </c>
      <c r="R709" t="str">
        <v>drama</v>
      </c>
      <c r="S709" s="7">
        <f t="shared" si="45"/>
        <v>43442.25</v>
      </c>
      <c r="T709" s="7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7"/>
        <v>75.328467153284677</v>
      </c>
      <c r="Q710" t="str" cm="1">
        <f t="array" ref="Q710:R710">_xlfn.TEXTSPLIT(N710,"/")</f>
        <v>theater</v>
      </c>
      <c r="R710" t="str">
        <v>plays</v>
      </c>
      <c r="S710" s="7">
        <f t="shared" si="45"/>
        <v>42877.208333333328</v>
      </c>
      <c r="T710" s="7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7"/>
        <v>22.333333333333332</v>
      </c>
      <c r="Q711" t="str" cm="1">
        <f t="array" ref="Q711:R711">_xlfn.TEXTSPLIT(N711,"/")</f>
        <v>theater</v>
      </c>
      <c r="R711" t="str">
        <v>plays</v>
      </c>
      <c r="S711" s="7">
        <f t="shared" si="45"/>
        <v>41018.208333333336</v>
      </c>
      <c r="T711" s="7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7"/>
        <v>16.463999999999999</v>
      </c>
      <c r="Q712" t="str" cm="1">
        <f t="array" ref="Q712:R712">_xlfn.TEXTSPLIT(N712,"/")</f>
        <v>theater</v>
      </c>
      <c r="R712" t="str">
        <v>plays</v>
      </c>
      <c r="S712" s="7">
        <f t="shared" si="45"/>
        <v>43295.208333333328</v>
      </c>
      <c r="T712" s="7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7"/>
        <v>-352.85714285714283</v>
      </c>
      <c r="Q713" t="str" cm="1">
        <f t="array" ref="Q713:R713">_xlfn.TEXTSPLIT(N713,"/")</f>
        <v>theater</v>
      </c>
      <c r="R713" t="str">
        <v>plays</v>
      </c>
      <c r="S713" s="7">
        <f t="shared" si="45"/>
        <v>42393.25</v>
      </c>
      <c r="T713" s="7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7"/>
        <v>68.93564356435644</v>
      </c>
      <c r="Q714" t="str" cm="1">
        <f t="array" ref="Q714:R714">_xlfn.TEXTSPLIT(N714,"/")</f>
        <v>theater</v>
      </c>
      <c r="R714" t="str">
        <v>plays</v>
      </c>
      <c r="S714" s="7">
        <f t="shared" si="45"/>
        <v>42559.208333333328</v>
      </c>
      <c r="T714" s="7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7"/>
        <v>41.495145631067963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5"/>
        <v>42604.208333333328</v>
      </c>
      <c r="T715" s="7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7"/>
        <v>80.412324929971987</v>
      </c>
      <c r="Q716" t="str" cm="1">
        <f t="array" ref="Q716:R716">_xlfn.TEXTSPLIT(N716,"/")</f>
        <v>music</v>
      </c>
      <c r="R716" t="str">
        <v>rock</v>
      </c>
      <c r="S716" s="7">
        <f t="shared" si="45"/>
        <v>41870.208333333336</v>
      </c>
      <c r="T716" s="7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7"/>
        <v>-135.8689024390244</v>
      </c>
      <c r="Q717" t="str" cm="1">
        <f t="array" ref="Q717:R717">_xlfn.TEXTSPLIT(N717,"/")</f>
        <v>games</v>
      </c>
      <c r="R717" t="str">
        <v>mobile games</v>
      </c>
      <c r="S717" s="7">
        <f t="shared" si="45"/>
        <v>40397.208333333336</v>
      </c>
      <c r="T717" s="7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7"/>
        <v>53.203821656050955</v>
      </c>
      <c r="Q718" t="str" cm="1">
        <f t="array" ref="Q718:R718">_xlfn.TEXTSPLIT(N718,"/")</f>
        <v>theater</v>
      </c>
      <c r="R718" t="str">
        <v>plays</v>
      </c>
      <c r="S718" s="7">
        <f t="shared" si="45"/>
        <v>41465.208333333336</v>
      </c>
      <c r="T718" s="7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7"/>
        <v>14.897297297297298</v>
      </c>
      <c r="Q719" t="str" cm="1">
        <f t="array" ref="Q719:R719">_xlfn.TEXTSPLIT(N719,"/")</f>
        <v>film &amp; video</v>
      </c>
      <c r="R719" t="str">
        <v>documentary</v>
      </c>
      <c r="S719" s="7">
        <f t="shared" si="45"/>
        <v>40777.208333333336</v>
      </c>
      <c r="T719" s="7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7"/>
        <v>5.7239057239057242E-2</v>
      </c>
      <c r="Q720" t="str" cm="1">
        <f t="array" ref="Q720:R720">_xlfn.TEXTSPLIT(N720,"/")</f>
        <v>technology</v>
      </c>
      <c r="R720" t="str">
        <v>wearables</v>
      </c>
      <c r="S720" s="7">
        <f t="shared" si="45"/>
        <v>41442.208333333336</v>
      </c>
      <c r="T720" s="7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7"/>
        <v>29.73170731707317</v>
      </c>
      <c r="Q721" t="str" cm="1">
        <f t="array" ref="Q721:R721">_xlfn.TEXTSPLIT(N721,"/")</f>
        <v>publishing</v>
      </c>
      <c r="R721" t="str">
        <v>fiction</v>
      </c>
      <c r="S721" s="7">
        <f t="shared" si="45"/>
        <v>41058.208333333336</v>
      </c>
      <c r="T721" s="7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7"/>
        <v>-144.02631578947367</v>
      </c>
      <c r="Q722" t="str" cm="1">
        <f t="array" ref="Q722:R722">_xlfn.TEXTSPLIT(N722,"/")</f>
        <v>theater</v>
      </c>
      <c r="R722" t="str">
        <v>plays</v>
      </c>
      <c r="S722" s="7">
        <f t="shared" si="45"/>
        <v>43152.25</v>
      </c>
      <c r="T722" s="7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7"/>
        <v>-1969.5166666666667</v>
      </c>
      <c r="Q723" t="str" cm="1">
        <f t="array" ref="Q723:R723">_xlfn.TEXTSPLIT(N723,"/")</f>
        <v>music</v>
      </c>
      <c r="R723" t="str">
        <v>rock</v>
      </c>
      <c r="S723" s="7">
        <f t="shared" si="45"/>
        <v>43194.208333333328</v>
      </c>
      <c r="T723" s="7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7"/>
        <v>9.0270092226613965</v>
      </c>
      <c r="Q724" t="str" cm="1">
        <f t="array" ref="Q724:R724">_xlfn.TEXTSPLIT(N724,"/")</f>
        <v>film &amp; video</v>
      </c>
      <c r="R724" t="str">
        <v>documentary</v>
      </c>
      <c r="S724" s="7">
        <f t="shared" si="45"/>
        <v>43045.25</v>
      </c>
      <c r="T724" s="7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7"/>
        <v>57.986111111111114</v>
      </c>
      <c r="Q725" t="str" cm="1">
        <f t="array" ref="Q725:R725">_xlfn.TEXTSPLIT(N725,"/")</f>
        <v>theater</v>
      </c>
      <c r="R725" t="str">
        <v>plays</v>
      </c>
      <c r="S725" s="7">
        <f t="shared" si="45"/>
        <v>42431.25</v>
      </c>
      <c r="T725" s="7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7"/>
        <v>23.644628099173552</v>
      </c>
      <c r="Q726" t="str" cm="1">
        <f t="array" ref="Q726:R726">_xlfn.TEXTSPLIT(N726,"/")</f>
        <v>theater</v>
      </c>
      <c r="R726" t="str">
        <v>plays</v>
      </c>
      <c r="S726" s="7">
        <f t="shared" si="45"/>
        <v>41934.208333333336</v>
      </c>
      <c r="T726" s="7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7"/>
        <v>-60.044486215538846</v>
      </c>
      <c r="Q727" t="str" cm="1">
        <f t="array" ref="Q727:R727">_xlfn.TEXTSPLIT(N727,"/")</f>
        <v>games</v>
      </c>
      <c r="R727" t="str">
        <v>mobile games</v>
      </c>
      <c r="S727" s="7">
        <f t="shared" si="45"/>
        <v>41958.25</v>
      </c>
      <c r="T727" s="7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7"/>
        <v>-11.58969465648855</v>
      </c>
      <c r="Q728" t="str" cm="1">
        <f t="array" ref="Q728:R728">_xlfn.TEXTSPLIT(N728,"/")</f>
        <v>theater</v>
      </c>
      <c r="R728" t="str">
        <v>plays</v>
      </c>
      <c r="S728" s="7">
        <f t="shared" si="45"/>
        <v>40476.208333333336</v>
      </c>
      <c r="T728" s="7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7"/>
        <v>31.961325966850829</v>
      </c>
      <c r="Q729" t="str" cm="1">
        <f t="array" ref="Q729:R729">_xlfn.TEXTSPLIT(N729,"/")</f>
        <v>technology</v>
      </c>
      <c r="R729" t="str">
        <v>web</v>
      </c>
      <c r="S729" s="7">
        <f t="shared" si="45"/>
        <v>43485.25</v>
      </c>
      <c r="T729" s="7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7"/>
        <v>-346.5</v>
      </c>
      <c r="Q730" t="str" cm="1">
        <f t="array" ref="Q730:R730">_xlfn.TEXTSPLIT(N730,"/")</f>
        <v>theater</v>
      </c>
      <c r="R730" t="str">
        <v>plays</v>
      </c>
      <c r="S730" s="7">
        <f t="shared" si="45"/>
        <v>42515.208333333328</v>
      </c>
      <c r="T730" s="7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7"/>
        <v>39.319672131147541</v>
      </c>
      <c r="Q731" t="str" cm="1">
        <f t="array" ref="Q731:R731">_xlfn.TEXTSPLIT(N731,"/")</f>
        <v>film &amp; video</v>
      </c>
      <c r="R731" t="str">
        <v>drama</v>
      </c>
      <c r="S731" s="7">
        <f t="shared" si="45"/>
        <v>41309.25</v>
      </c>
      <c r="T731" s="7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7"/>
        <v>84.077497665732963</v>
      </c>
      <c r="Q732" t="str" cm="1">
        <f t="array" ref="Q732:R732">_xlfn.TEXTSPLIT(N732,"/")</f>
        <v>technology</v>
      </c>
      <c r="R732" t="str">
        <v>wearables</v>
      </c>
      <c r="S732" s="7">
        <f t="shared" si="45"/>
        <v>42147.208333333328</v>
      </c>
      <c r="T732" s="7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7"/>
        <v>-3.5616438356164384</v>
      </c>
      <c r="Q733" t="str" cm="1">
        <f t="array" ref="Q733:R733">_xlfn.TEXTSPLIT(N733,"/")</f>
        <v>technology</v>
      </c>
      <c r="R733" t="str">
        <v>web</v>
      </c>
      <c r="S733" s="7">
        <f t="shared" si="45"/>
        <v>42939.208333333328</v>
      </c>
      <c r="T733" s="7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7"/>
        <v>-8.3657448706512039</v>
      </c>
      <c r="Q734" t="str" cm="1">
        <f t="array" ref="Q734:R734">_xlfn.TEXTSPLIT(N734,"/")</f>
        <v>music</v>
      </c>
      <c r="R734" t="str">
        <v>rock</v>
      </c>
      <c r="S734" s="7">
        <f t="shared" si="45"/>
        <v>42816.208333333328</v>
      </c>
      <c r="T734" s="7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7"/>
        <v>68.843877551020412</v>
      </c>
      <c r="Q735" t="str" cm="1">
        <f t="array" ref="Q735:R735">_xlfn.TEXTSPLIT(N735,"/")</f>
        <v>music</v>
      </c>
      <c r="R735" t="str">
        <v>metal</v>
      </c>
      <c r="S735" s="7">
        <f t="shared" si="45"/>
        <v>41844.208333333336</v>
      </c>
      <c r="T735" s="7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7"/>
        <v>17.171641791044777</v>
      </c>
      <c r="Q736" t="str" cm="1">
        <f t="array" ref="Q736:R736">_xlfn.TEXTSPLIT(N736,"/")</f>
        <v>theater</v>
      </c>
      <c r="R736" t="str">
        <v>plays</v>
      </c>
      <c r="S736" s="7">
        <f t="shared" si="45"/>
        <v>42763.25</v>
      </c>
      <c r="T736" s="7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7"/>
        <v>47.365143144148668</v>
      </c>
      <c r="Q737" t="str" cm="1">
        <f t="array" ref="Q737:R737">_xlfn.TEXTSPLIT(N737,"/")</f>
        <v>photography</v>
      </c>
      <c r="R737" t="str">
        <v>photography books</v>
      </c>
      <c r="S737" s="7">
        <f t="shared" si="45"/>
        <v>42459.208333333328</v>
      </c>
      <c r="T737" s="7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7"/>
        <v>-178.17241379310346</v>
      </c>
      <c r="Q738" t="str" cm="1">
        <f t="array" ref="Q738:R738">_xlfn.TEXTSPLIT(N738,"/")</f>
        <v>publishing</v>
      </c>
      <c r="R738" t="str">
        <v>nonfiction</v>
      </c>
      <c r="S738" s="7">
        <f t="shared" si="45"/>
        <v>42055.25</v>
      </c>
      <c r="T738" s="7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7"/>
        <v>7.3777777777777782</v>
      </c>
      <c r="Q739" t="str" cm="1">
        <f t="array" ref="Q739:R739">_xlfn.TEXTSPLIT(N739,"/")</f>
        <v>music</v>
      </c>
      <c r="R739" t="str">
        <v>indie rock</v>
      </c>
      <c r="S739" s="7">
        <f t="shared" si="45"/>
        <v>42685.25</v>
      </c>
      <c r="T739" s="7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7"/>
        <v>-4876.2</v>
      </c>
      <c r="Q740" t="str" cm="1">
        <f t="array" ref="Q740:R740">_xlfn.TEXTSPLIT(N740,"/")</f>
        <v>theater</v>
      </c>
      <c r="R740" t="str">
        <v>plays</v>
      </c>
      <c r="S740" s="7">
        <f t="shared" si="45"/>
        <v>41959.25</v>
      </c>
      <c r="T740" s="7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7"/>
        <v>-20.418848167539267</v>
      </c>
      <c r="Q741" t="str" cm="1">
        <f t="array" ref="Q741:R741">_xlfn.TEXTSPLIT(N741,"/")</f>
        <v>music</v>
      </c>
      <c r="R741" t="str">
        <v>indie rock</v>
      </c>
      <c r="S741" s="7">
        <f t="shared" si="45"/>
        <v>41089.208333333336</v>
      </c>
      <c r="T741" s="7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7"/>
        <v>-231.75</v>
      </c>
      <c r="Q742" t="str" cm="1">
        <f t="array" ref="Q742:R742">_xlfn.TEXTSPLIT(N742,"/")</f>
        <v>theater</v>
      </c>
      <c r="R742" t="str">
        <v>plays</v>
      </c>
      <c r="S742" s="7">
        <f t="shared" si="45"/>
        <v>42769.25</v>
      </c>
      <c r="T742" s="7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7"/>
        <v>99.615384615384613</v>
      </c>
      <c r="Q743" t="str" cm="1">
        <f t="array" ref="Q743:R743">_xlfn.TEXTSPLIT(N743,"/")</f>
        <v>theater</v>
      </c>
      <c r="R743" t="str">
        <v>plays</v>
      </c>
      <c r="S743" s="7">
        <f t="shared" si="45"/>
        <v>40321.208333333336</v>
      </c>
      <c r="T743" s="7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7"/>
        <v>100.92622950819673</v>
      </c>
      <c r="Q744" t="str" cm="1">
        <f t="array" ref="Q744:R744">_xlfn.TEXTSPLIT(N744,"/")</f>
        <v>music</v>
      </c>
      <c r="R744" t="str">
        <v>electric music</v>
      </c>
      <c r="S744" s="7">
        <f t="shared" si="45"/>
        <v>40197.25</v>
      </c>
      <c r="T744" s="7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7"/>
        <v>-199.76470588235293</v>
      </c>
      <c r="Q745" t="str" cm="1">
        <f t="array" ref="Q745:R745">_xlfn.TEXTSPLIT(N745,"/")</f>
        <v>theater</v>
      </c>
      <c r="R745" t="str">
        <v>plays</v>
      </c>
      <c r="S745" s="7">
        <f t="shared" si="45"/>
        <v>42298.208333333328</v>
      </c>
      <c r="T745" s="7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7"/>
        <v>87.428571428571431</v>
      </c>
      <c r="Q746" t="str" cm="1">
        <f t="array" ref="Q746:R746">_xlfn.TEXTSPLIT(N746,"/")</f>
        <v>theater</v>
      </c>
      <c r="R746" t="str">
        <v>plays</v>
      </c>
      <c r="S746" s="7">
        <f t="shared" si="45"/>
        <v>43322.208333333328</v>
      </c>
      <c r="T746" s="7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7"/>
        <v>-141.44117647058823</v>
      </c>
      <c r="Q747" t="str" cm="1">
        <f t="array" ref="Q747:R747">_xlfn.TEXTSPLIT(N747,"/")</f>
        <v>technology</v>
      </c>
      <c r="R747" t="str">
        <v>wearables</v>
      </c>
      <c r="S747" s="7">
        <f t="shared" si="45"/>
        <v>40328.208333333336</v>
      </c>
      <c r="T747" s="7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7"/>
        <v>18.530106257378986</v>
      </c>
      <c r="Q748" t="str" cm="1">
        <f t="array" ref="Q748:R748">_xlfn.TEXTSPLIT(N748,"/")</f>
        <v>technology</v>
      </c>
      <c r="R748" t="str">
        <v>web</v>
      </c>
      <c r="S748" s="7">
        <f t="shared" si="45"/>
        <v>40825.208333333336</v>
      </c>
      <c r="T748" s="7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7"/>
        <v>22.55</v>
      </c>
      <c r="Q749" t="str" cm="1">
        <f t="array" ref="Q749:R749">_xlfn.TEXTSPLIT(N749,"/")</f>
        <v>theater</v>
      </c>
      <c r="R749" t="str">
        <v>plays</v>
      </c>
      <c r="S749" s="7">
        <f t="shared" si="45"/>
        <v>40423.208333333336</v>
      </c>
      <c r="T749" s="7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7"/>
        <v>-206.45439739413681</v>
      </c>
      <c r="Q750" t="str" cm="1">
        <f t="array" ref="Q750:R750">_xlfn.TEXTSPLIT(N750,"/")</f>
        <v>film &amp; video</v>
      </c>
      <c r="R750" t="str">
        <v>animation</v>
      </c>
      <c r="S750" s="7">
        <f t="shared" si="45"/>
        <v>40238.25</v>
      </c>
      <c r="T750" s="7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7"/>
        <v>13.461748633879781</v>
      </c>
      <c r="Q751" t="str" cm="1">
        <f t="array" ref="Q751:R751">_xlfn.TEXTSPLIT(N751,"/")</f>
        <v>technology</v>
      </c>
      <c r="R751" t="str">
        <v>wearables</v>
      </c>
      <c r="S751" s="7">
        <f t="shared" si="45"/>
        <v>41920.208333333336</v>
      </c>
      <c r="T751" s="7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7"/>
        <v>-99</v>
      </c>
      <c r="Q752" t="str" cm="1">
        <f t="array" ref="Q752:R752">_xlfn.TEXTSPLIT(N752,"/")</f>
        <v>music</v>
      </c>
      <c r="R752" t="str">
        <v>electric music</v>
      </c>
      <c r="S752" s="7">
        <f t="shared" si="45"/>
        <v>40360.208333333336</v>
      </c>
      <c r="T752" s="7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7"/>
        <v>17.640740740740739</v>
      </c>
      <c r="Q753" t="str" cm="1">
        <f t="array" ref="Q753:R753">_xlfn.TEXTSPLIT(N753,"/")</f>
        <v>publishing</v>
      </c>
      <c r="R753" t="str">
        <v>nonfiction</v>
      </c>
      <c r="S753" s="7">
        <f t="shared" si="45"/>
        <v>42446.208333333328</v>
      </c>
      <c r="T753" s="7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7"/>
        <v>-3.8421052631578947</v>
      </c>
      <c r="Q754" t="str" cm="1">
        <f t="array" ref="Q754:R754">_xlfn.TEXTSPLIT(N754,"/")</f>
        <v>theater</v>
      </c>
      <c r="R754" t="str">
        <v>plays</v>
      </c>
      <c r="S754" s="7">
        <f t="shared" si="45"/>
        <v>40395.208333333336</v>
      </c>
      <c r="T754" s="7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7"/>
        <v>53.759124087591239</v>
      </c>
      <c r="Q755" t="str" cm="1">
        <f t="array" ref="Q755:R755">_xlfn.TEXTSPLIT(N755,"/")</f>
        <v>photography</v>
      </c>
      <c r="R755" t="str">
        <v>photography books</v>
      </c>
      <c r="S755" s="7">
        <f t="shared" si="45"/>
        <v>40321.208333333336</v>
      </c>
      <c r="T755" s="7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7"/>
        <v>15.039937597503901</v>
      </c>
      <c r="Q756" t="str" cm="1">
        <f t="array" ref="Q756:R756">_xlfn.TEXTSPLIT(N756,"/")</f>
        <v>theater</v>
      </c>
      <c r="R756" t="str">
        <v>plays</v>
      </c>
      <c r="S756" s="7">
        <f t="shared" si="45"/>
        <v>41210.208333333336</v>
      </c>
      <c r="T756" s="7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7"/>
        <v>10.402777777777779</v>
      </c>
      <c r="Q757" t="str" cm="1">
        <f t="array" ref="Q757:R757">_xlfn.TEXTSPLIT(N757,"/")</f>
        <v>theater</v>
      </c>
      <c r="R757" t="str">
        <v>plays</v>
      </c>
      <c r="S757" s="7">
        <f t="shared" si="45"/>
        <v>43096.25</v>
      </c>
      <c r="T757" s="7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7"/>
        <v>59.033783783783782</v>
      </c>
      <c r="Q758" t="str" cm="1">
        <f t="array" ref="Q758:R758">_xlfn.TEXTSPLIT(N758,"/")</f>
        <v>theater</v>
      </c>
      <c r="R758" t="str">
        <v>plays</v>
      </c>
      <c r="S758" s="7">
        <f t="shared" si="45"/>
        <v>42024.25</v>
      </c>
      <c r="T758" s="7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7"/>
        <v>37.684210526315788</v>
      </c>
      <c r="Q759" t="str" cm="1">
        <f t="array" ref="Q759:R759">_xlfn.TEXTSPLIT(N759,"/")</f>
        <v>film &amp; video</v>
      </c>
      <c r="R759" t="str">
        <v>drama</v>
      </c>
      <c r="S759" s="7">
        <f t="shared" si="45"/>
        <v>40675.208333333336</v>
      </c>
      <c r="T759" s="7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7"/>
        <v>90.5171277997365</v>
      </c>
      <c r="Q760" t="str" cm="1">
        <f t="array" ref="Q760:R760">_xlfn.TEXTSPLIT(N760,"/")</f>
        <v>music</v>
      </c>
      <c r="R760" t="str">
        <v>rock</v>
      </c>
      <c r="S760" s="7">
        <f t="shared" si="45"/>
        <v>41936.208333333336</v>
      </c>
      <c r="T760" s="7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7"/>
        <v>-41.510989010989015</v>
      </c>
      <c r="Q761" t="str" cm="1">
        <f t="array" ref="Q761:R761">_xlfn.TEXTSPLIT(N761,"/")</f>
        <v>music</v>
      </c>
      <c r="R761" t="str">
        <v>electric music</v>
      </c>
      <c r="S761" s="7">
        <f t="shared" si="45"/>
        <v>43136.25</v>
      </c>
      <c r="T761" s="7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7"/>
        <v>-150.99047619047619</v>
      </c>
      <c r="Q762" t="str" cm="1">
        <f t="array" ref="Q762:R762">_xlfn.TEXTSPLIT(N762,"/")</f>
        <v>games</v>
      </c>
      <c r="R762" t="str">
        <v>video games</v>
      </c>
      <c r="S762" s="7">
        <f t="shared" si="45"/>
        <v>43678.208333333328</v>
      </c>
      <c r="T762" s="7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7"/>
        <v>73.614457831325296</v>
      </c>
      <c r="Q763" t="str" cm="1">
        <f t="array" ref="Q763:R763">_xlfn.TEXTSPLIT(N763,"/")</f>
        <v>music</v>
      </c>
      <c r="R763" t="str">
        <v>rock</v>
      </c>
      <c r="S763" s="7">
        <f t="shared" si="45"/>
        <v>42938.208333333328</v>
      </c>
      <c r="T763" s="7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7"/>
        <v>27.04</v>
      </c>
      <c r="Q764" t="str" cm="1">
        <f t="array" ref="Q764:R764">_xlfn.TEXTSPLIT(N764,"/")</f>
        <v>music</v>
      </c>
      <c r="R764" t="str">
        <v>jazz</v>
      </c>
      <c r="S764" s="7">
        <f t="shared" si="45"/>
        <v>41241.25</v>
      </c>
      <c r="T764" s="7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7"/>
        <v>3.1404255319148935</v>
      </c>
      <c r="Q765" t="str" cm="1">
        <f t="array" ref="Q765:R765">_xlfn.TEXTSPLIT(N765,"/")</f>
        <v>theater</v>
      </c>
      <c r="R765" t="str">
        <v>plays</v>
      </c>
      <c r="S765" s="7">
        <f t="shared" si="45"/>
        <v>41037.208333333336</v>
      </c>
      <c r="T765" s="7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7"/>
        <v>46.689189189189186</v>
      </c>
      <c r="Q766" t="str" cm="1">
        <f t="array" ref="Q766:R766">_xlfn.TEXTSPLIT(N766,"/")</f>
        <v>music</v>
      </c>
      <c r="R766" t="str">
        <v>rock</v>
      </c>
      <c r="S766" s="7">
        <f t="shared" si="45"/>
        <v>40676.208333333336</v>
      </c>
      <c r="T766" s="7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7"/>
        <v>21.338383838383837</v>
      </c>
      <c r="Q767" t="str" cm="1">
        <f t="array" ref="Q767:R767">_xlfn.TEXTSPLIT(N767,"/")</f>
        <v>music</v>
      </c>
      <c r="R767" t="str">
        <v>indie rock</v>
      </c>
      <c r="S767" s="7">
        <f t="shared" si="45"/>
        <v>42840.208333333328</v>
      </c>
      <c r="T767" s="7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7"/>
        <v>-121.56048387096774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5"/>
        <v>43362.208333333328</v>
      </c>
      <c r="T768" s="7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7"/>
        <v>-81.536062378167642</v>
      </c>
      <c r="Q769" t="str" cm="1">
        <f t="array" ref="Q769:R769">_xlfn.TEXTSPLIT(N769,"/")</f>
        <v>publishing</v>
      </c>
      <c r="R769" t="str">
        <v>translations</v>
      </c>
      <c r="S769" s="7">
        <f t="shared" si="45"/>
        <v>42283.208333333328</v>
      </c>
      <c r="T769" s="7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7"/>
        <v>41.92</v>
      </c>
      <c r="Q770" t="str" cm="1">
        <f t="array" ref="Q770:R770">_xlfn.TEXTSPLIT(N770,"/")</f>
        <v>theater</v>
      </c>
      <c r="R770" t="str">
        <v>plays</v>
      </c>
      <c r="S770" s="7">
        <f t="shared" si="45"/>
        <v>41619.25</v>
      </c>
      <c r="T770" s="7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E771-D771</f>
        <v>-16494</v>
      </c>
      <c r="P771">
        <f t="shared" si="47"/>
        <v>-4.8369501466275659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49">(((J771/60)/60)/24)+DATE(1970,1,1)</f>
        <v>41501.208333333336</v>
      </c>
      <c r="T771" s="7">
        <f t="shared" ref="T771:T834" si="50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ref="P772:P835" si="51">O772/G772</f>
        <v>33.99074074074074</v>
      </c>
      <c r="Q772" t="str" cm="1">
        <f t="array" ref="Q772:R772">_xlfn.TEXTSPLIT(N772,"/")</f>
        <v>theater</v>
      </c>
      <c r="R772" t="str">
        <v>plays</v>
      </c>
      <c r="S772" s="7">
        <f t="shared" si="49"/>
        <v>41743.208333333336</v>
      </c>
      <c r="T772" s="7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51"/>
        <v>-108.88461538461539</v>
      </c>
      <c r="Q773" t="str" cm="1">
        <f t="array" ref="Q773:R773">_xlfn.TEXTSPLIT(N773,"/")</f>
        <v>theater</v>
      </c>
      <c r="R773" t="str">
        <v>plays</v>
      </c>
      <c r="S773" s="7">
        <f t="shared" si="49"/>
        <v>43491.25</v>
      </c>
      <c r="T773" s="7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51"/>
        <v>3.889083479276124</v>
      </c>
      <c r="Q774" t="str" cm="1">
        <f t="array" ref="Q774:R774">_xlfn.TEXTSPLIT(N774,"/")</f>
        <v>music</v>
      </c>
      <c r="R774" t="str">
        <v>indie rock</v>
      </c>
      <c r="S774" s="7">
        <f t="shared" si="49"/>
        <v>43505.25</v>
      </c>
      <c r="T774" s="7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51"/>
        <v>20.435614109647258</v>
      </c>
      <c r="Q775" t="str" cm="1">
        <f t="array" ref="Q775:R775">_xlfn.TEXTSPLIT(N775,"/")</f>
        <v>theater</v>
      </c>
      <c r="R775" t="str">
        <v>plays</v>
      </c>
      <c r="S775" s="7">
        <f t="shared" si="49"/>
        <v>42838.208333333328</v>
      </c>
      <c r="T775" s="7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51"/>
        <v>22.756410256410255</v>
      </c>
      <c r="Q776" t="str" cm="1">
        <f t="array" ref="Q776:R776">_xlfn.TEXTSPLIT(N776,"/")</f>
        <v>technology</v>
      </c>
      <c r="R776" t="str">
        <v>web</v>
      </c>
      <c r="S776" s="7">
        <f t="shared" si="49"/>
        <v>42513.208333333328</v>
      </c>
      <c r="T776" s="7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51"/>
        <v>-843.2</v>
      </c>
      <c r="Q777" t="str" cm="1">
        <f t="array" ref="Q777:R777">_xlfn.TEXTSPLIT(N777,"/")</f>
        <v>music</v>
      </c>
      <c r="R777" t="str">
        <v>rock</v>
      </c>
      <c r="S777" s="7">
        <f t="shared" si="49"/>
        <v>41949.25</v>
      </c>
      <c r="T777" s="7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51"/>
        <v>-17.345297592003636</v>
      </c>
      <c r="Q778" t="str" cm="1">
        <f t="array" ref="Q778:R778">_xlfn.TEXTSPLIT(N778,"/")</f>
        <v>theater</v>
      </c>
      <c r="R778" t="str">
        <v>plays</v>
      </c>
      <c r="S778" s="7">
        <f t="shared" si="49"/>
        <v>43650.208333333328</v>
      </c>
      <c r="T778" s="7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51"/>
        <v>-70.729289940828409</v>
      </c>
      <c r="Q779" t="str" cm="1">
        <f t="array" ref="Q779:R779">_xlfn.TEXTSPLIT(N779,"/")</f>
        <v>theater</v>
      </c>
      <c r="R779" t="str">
        <v>plays</v>
      </c>
      <c r="S779" s="7">
        <f t="shared" si="49"/>
        <v>40809.208333333336</v>
      </c>
      <c r="T779" s="7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51"/>
        <v>51.396551724137929</v>
      </c>
      <c r="Q780" t="str" cm="1">
        <f t="array" ref="Q780:R780">_xlfn.TEXTSPLIT(N780,"/")</f>
        <v>film &amp; video</v>
      </c>
      <c r="R780" t="str">
        <v>animation</v>
      </c>
      <c r="S780" s="7">
        <f t="shared" si="49"/>
        <v>40768.208333333336</v>
      </c>
      <c r="T780" s="7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51"/>
        <v>-25.760529482551142</v>
      </c>
      <c r="Q781" t="str" cm="1">
        <f t="array" ref="Q781:R781">_xlfn.TEXTSPLIT(N781,"/")</f>
        <v>theater</v>
      </c>
      <c r="R781" t="str">
        <v>plays</v>
      </c>
      <c r="S781" s="7">
        <f t="shared" si="49"/>
        <v>42230.208333333328</v>
      </c>
      <c r="T781" s="7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51"/>
        <v>1.9573170731707317</v>
      </c>
      <c r="Q782" t="str" cm="1">
        <f t="array" ref="Q782:R782">_xlfn.TEXTSPLIT(N782,"/")</f>
        <v>film &amp; video</v>
      </c>
      <c r="R782" t="str">
        <v>drama</v>
      </c>
      <c r="S782" s="7">
        <f t="shared" si="49"/>
        <v>42573.208333333328</v>
      </c>
      <c r="T782" s="7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51"/>
        <v>-76.535714285714292</v>
      </c>
      <c r="Q783" t="str" cm="1">
        <f t="array" ref="Q783:R783">_xlfn.TEXTSPLIT(N783,"/")</f>
        <v>theater</v>
      </c>
      <c r="R783" t="str">
        <v>plays</v>
      </c>
      <c r="S783" s="7">
        <f t="shared" si="49"/>
        <v>40482.208333333336</v>
      </c>
      <c r="T783" s="7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51"/>
        <v>36.527950310559007</v>
      </c>
      <c r="Q784" t="str" cm="1">
        <f t="array" ref="Q784:R784">_xlfn.TEXTSPLIT(N784,"/")</f>
        <v>film &amp; video</v>
      </c>
      <c r="R784" t="str">
        <v>animation</v>
      </c>
      <c r="S784" s="7">
        <f t="shared" si="49"/>
        <v>40603.25</v>
      </c>
      <c r="T784" s="7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51"/>
        <v>22.108695652173914</v>
      </c>
      <c r="Q785" t="str" cm="1">
        <f t="array" ref="Q785:R785">_xlfn.TEXTSPLIT(N785,"/")</f>
        <v>music</v>
      </c>
      <c r="R785" t="str">
        <v>rock</v>
      </c>
      <c r="S785" s="7">
        <f t="shared" si="49"/>
        <v>41625.25</v>
      </c>
      <c r="T785" s="7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51"/>
        <v>4.1218258766626361</v>
      </c>
      <c r="Q786" t="str" cm="1">
        <f t="array" ref="Q786:R786">_xlfn.TEXTSPLIT(N786,"/")</f>
        <v>technology</v>
      </c>
      <c r="R786" t="str">
        <v>web</v>
      </c>
      <c r="S786" s="7">
        <f t="shared" si="49"/>
        <v>42435.25</v>
      </c>
      <c r="T786" s="7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51"/>
        <v>49.125984251968504</v>
      </c>
      <c r="Q787" t="str" cm="1">
        <f t="array" ref="Q787:R787">_xlfn.TEXTSPLIT(N787,"/")</f>
        <v>film &amp; video</v>
      </c>
      <c r="R787" t="str">
        <v>animation</v>
      </c>
      <c r="S787" s="7">
        <f t="shared" si="49"/>
        <v>43582.208333333328</v>
      </c>
      <c r="T787" s="7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51"/>
        <v>45.632850241545896</v>
      </c>
      <c r="Q788" t="str" cm="1">
        <f t="array" ref="Q788:R788">_xlfn.TEXTSPLIT(N788,"/")</f>
        <v>music</v>
      </c>
      <c r="R788" t="str">
        <v>jazz</v>
      </c>
      <c r="S788" s="7">
        <f t="shared" si="49"/>
        <v>43186.208333333328</v>
      </c>
      <c r="T788" s="7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51"/>
        <v>-0.23981373690337601</v>
      </c>
      <c r="Q789" t="str" cm="1">
        <f t="array" ref="Q789:R789">_xlfn.TEXTSPLIT(N789,"/")</f>
        <v>music</v>
      </c>
      <c r="R789" t="str">
        <v>rock</v>
      </c>
      <c r="S789" s="7">
        <f t="shared" si="49"/>
        <v>40684.208333333336</v>
      </c>
      <c r="T789" s="7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51"/>
        <v>-13.741935483870968</v>
      </c>
      <c r="Q790" t="str" cm="1">
        <f t="array" ref="Q790:R790">_xlfn.TEXTSPLIT(N790,"/")</f>
        <v>film &amp; video</v>
      </c>
      <c r="R790" t="str">
        <v>animation</v>
      </c>
      <c r="S790" s="7">
        <f t="shared" si="49"/>
        <v>41202.208333333336</v>
      </c>
      <c r="T790" s="7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51"/>
        <v>-125.53333333333333</v>
      </c>
      <c r="Q791" t="str" cm="1">
        <f t="array" ref="Q791:R791">_xlfn.TEXTSPLIT(N791,"/")</f>
        <v>theater</v>
      </c>
      <c r="R791" t="str">
        <v>plays</v>
      </c>
      <c r="S791" s="7">
        <f t="shared" si="49"/>
        <v>41786.208333333336</v>
      </c>
      <c r="T791" s="7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51"/>
        <v>-116.01617250673854</v>
      </c>
      <c r="Q792" t="str" cm="1">
        <f t="array" ref="Q792:R792">_xlfn.TEXTSPLIT(N792,"/")</f>
        <v>theater</v>
      </c>
      <c r="R792" t="str">
        <v>plays</v>
      </c>
      <c r="S792" s="7">
        <f t="shared" si="49"/>
        <v>40223.25</v>
      </c>
      <c r="T792" s="7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51"/>
        <v>-260</v>
      </c>
      <c r="Q793" t="str" cm="1">
        <f t="array" ref="Q793:R793">_xlfn.TEXTSPLIT(N793,"/")</f>
        <v>food</v>
      </c>
      <c r="R793" t="str">
        <v>food trucks</v>
      </c>
      <c r="S793" s="7">
        <f t="shared" si="49"/>
        <v>42715.25</v>
      </c>
      <c r="T793" s="7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51"/>
        <v>-188.57142857142858</v>
      </c>
      <c r="Q794" t="str" cm="1">
        <f t="array" ref="Q794:R794">_xlfn.TEXTSPLIT(N794,"/")</f>
        <v>theater</v>
      </c>
      <c r="R794" t="str">
        <v>plays</v>
      </c>
      <c r="S794" s="7">
        <f t="shared" si="49"/>
        <v>41451.208333333336</v>
      </c>
      <c r="T794" s="7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51"/>
        <v>65.994475138121544</v>
      </c>
      <c r="Q795" t="str" cm="1">
        <f t="array" ref="Q795:R795">_xlfn.TEXTSPLIT(N795,"/")</f>
        <v>publishing</v>
      </c>
      <c r="R795" t="str">
        <v>nonfiction</v>
      </c>
      <c r="S795" s="7">
        <f t="shared" si="49"/>
        <v>41450.208333333336</v>
      </c>
      <c r="T795" s="7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51"/>
        <v>15.236363636363636</v>
      </c>
      <c r="Q796" t="str" cm="1">
        <f t="array" ref="Q796:R796">_xlfn.TEXTSPLIT(N796,"/")</f>
        <v>music</v>
      </c>
      <c r="R796" t="str">
        <v>rock</v>
      </c>
      <c r="S796" s="7">
        <f t="shared" si="49"/>
        <v>43091.25</v>
      </c>
      <c r="T796" s="7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51"/>
        <v>-196.06451612903226</v>
      </c>
      <c r="Q797" t="str" cm="1">
        <f t="array" ref="Q797:R797">_xlfn.TEXTSPLIT(N797,"/")</f>
        <v>film &amp; video</v>
      </c>
      <c r="R797" t="str">
        <v>drama</v>
      </c>
      <c r="S797" s="7">
        <f t="shared" si="49"/>
        <v>42675.208333333328</v>
      </c>
      <c r="T797" s="7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51"/>
        <v>-45.192307692307693</v>
      </c>
      <c r="Q798" t="str" cm="1">
        <f t="array" ref="Q798:R798">_xlfn.TEXTSPLIT(N798,"/")</f>
        <v>games</v>
      </c>
      <c r="R798" t="str">
        <v>mobile games</v>
      </c>
      <c r="S798" s="7">
        <f t="shared" si="49"/>
        <v>41859.208333333336</v>
      </c>
      <c r="T798" s="7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51"/>
        <v>3.9567567567567568</v>
      </c>
      <c r="Q799" t="str" cm="1">
        <f t="array" ref="Q799:R799">_xlfn.TEXTSPLIT(N799,"/")</f>
        <v>technology</v>
      </c>
      <c r="R799" t="str">
        <v>web</v>
      </c>
      <c r="S799" s="7">
        <f t="shared" si="49"/>
        <v>43464.25</v>
      </c>
      <c r="T799" s="7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51"/>
        <v>24.859504132231404</v>
      </c>
      <c r="Q800" t="str" cm="1">
        <f t="array" ref="Q800:R800">_xlfn.TEXTSPLIT(N800,"/")</f>
        <v>theater</v>
      </c>
      <c r="R800" t="str">
        <v>plays</v>
      </c>
      <c r="S800" s="7">
        <f t="shared" si="49"/>
        <v>41060.208333333336</v>
      </c>
      <c r="T800" s="7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51"/>
        <v>-8.9616326530612245</v>
      </c>
      <c r="Q801" t="str" cm="1">
        <f t="array" ref="Q801:R801">_xlfn.TEXTSPLIT(N801,"/")</f>
        <v>theater</v>
      </c>
      <c r="R801" t="str">
        <v>plays</v>
      </c>
      <c r="S801" s="7">
        <f t="shared" si="49"/>
        <v>42399.25</v>
      </c>
      <c r="T801" s="7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51"/>
        <v>-99</v>
      </c>
      <c r="Q802" t="str" cm="1">
        <f t="array" ref="Q802:R802">_xlfn.TEXTSPLIT(N802,"/")</f>
        <v>music</v>
      </c>
      <c r="R802" t="str">
        <v>rock</v>
      </c>
      <c r="S802" s="7">
        <f t="shared" si="49"/>
        <v>42167.208333333328</v>
      </c>
      <c r="T802" s="7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51"/>
        <v>22.330188679245282</v>
      </c>
      <c r="Q803" t="str" cm="1">
        <f t="array" ref="Q803:R803">_xlfn.TEXTSPLIT(N803,"/")</f>
        <v>photography</v>
      </c>
      <c r="R803" t="str">
        <v>photography books</v>
      </c>
      <c r="S803" s="7">
        <f t="shared" si="49"/>
        <v>43830.25</v>
      </c>
      <c r="T803" s="7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51"/>
        <v>42.366197183098592</v>
      </c>
      <c r="Q804" t="str" cm="1">
        <f t="array" ref="Q804:R804">_xlfn.TEXTSPLIT(N804,"/")</f>
        <v>photography</v>
      </c>
      <c r="R804" t="str">
        <v>photography books</v>
      </c>
      <c r="S804" s="7">
        <f t="shared" si="49"/>
        <v>43650.208333333328</v>
      </c>
      <c r="T804" s="7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51"/>
        <v>1.8326180257510729</v>
      </c>
      <c r="Q805" t="str" cm="1">
        <f t="array" ref="Q805:R805">_xlfn.TEXTSPLIT(N805,"/")</f>
        <v>theater</v>
      </c>
      <c r="R805" t="str">
        <v>plays</v>
      </c>
      <c r="S805" s="7">
        <f t="shared" si="49"/>
        <v>43492.25</v>
      </c>
      <c r="T805" s="7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51"/>
        <v>20.123853211009173</v>
      </c>
      <c r="Q806" t="str" cm="1">
        <f t="array" ref="Q806:R806">_xlfn.TEXTSPLIT(N806,"/")</f>
        <v>music</v>
      </c>
      <c r="R806" t="str">
        <v>rock</v>
      </c>
      <c r="S806" s="7">
        <f t="shared" si="49"/>
        <v>43102.25</v>
      </c>
      <c r="T806" s="7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51"/>
        <v>-71.164179104477611</v>
      </c>
      <c r="Q807" t="str" cm="1">
        <f t="array" ref="Q807:R807">_xlfn.TEXTSPLIT(N807,"/")</f>
        <v>film &amp; video</v>
      </c>
      <c r="R807" t="str">
        <v>documentary</v>
      </c>
      <c r="S807" s="7">
        <f t="shared" si="49"/>
        <v>41958.25</v>
      </c>
      <c r="T807" s="7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51"/>
        <v>99.5</v>
      </c>
      <c r="Q808" t="str" cm="1">
        <f t="array" ref="Q808:R808">_xlfn.TEXTSPLIT(N808,"/")</f>
        <v>film &amp; video</v>
      </c>
      <c r="R808" t="str">
        <v>drama</v>
      </c>
      <c r="S808" s="7">
        <f t="shared" si="49"/>
        <v>40973.25</v>
      </c>
      <c r="T808" s="7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51"/>
        <v>26.697674418604652</v>
      </c>
      <c r="Q809" t="str" cm="1">
        <f t="array" ref="Q809:R809">_xlfn.TEXTSPLIT(N809,"/")</f>
        <v>theater</v>
      </c>
      <c r="R809" t="str">
        <v>plays</v>
      </c>
      <c r="S809" s="7">
        <f t="shared" si="49"/>
        <v>43753.208333333328</v>
      </c>
      <c r="T809" s="7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51"/>
        <v>-190.36842105263159</v>
      </c>
      <c r="Q810" t="str" cm="1">
        <f t="array" ref="Q810:R810">_xlfn.TEXTSPLIT(N810,"/")</f>
        <v>food</v>
      </c>
      <c r="R810" t="str">
        <v>food trucks</v>
      </c>
      <c r="S810" s="7">
        <f t="shared" si="49"/>
        <v>42507.208333333328</v>
      </c>
      <c r="T810" s="7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51"/>
        <v>-24.793168880455408</v>
      </c>
      <c r="Q811" t="str" cm="1">
        <f t="array" ref="Q811:R811">_xlfn.TEXTSPLIT(N811,"/")</f>
        <v>film &amp; video</v>
      </c>
      <c r="R811" t="str">
        <v>documentary</v>
      </c>
      <c r="S811" s="7">
        <f t="shared" si="49"/>
        <v>41135.208333333336</v>
      </c>
      <c r="T811" s="7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51"/>
        <v>26.968325791855204</v>
      </c>
      <c r="Q812" t="str" cm="1">
        <f t="array" ref="Q812:R812">_xlfn.TEXTSPLIT(N812,"/")</f>
        <v>theater</v>
      </c>
      <c r="R812" t="str">
        <v>plays</v>
      </c>
      <c r="S812" s="7">
        <f t="shared" si="49"/>
        <v>43067.25</v>
      </c>
      <c r="T812" s="7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51"/>
        <v>-31.192930780559646</v>
      </c>
      <c r="Q813" t="str" cm="1">
        <f t="array" ref="Q813:R813">_xlfn.TEXTSPLIT(N813,"/")</f>
        <v>games</v>
      </c>
      <c r="R813" t="str">
        <v>video games</v>
      </c>
      <c r="S813" s="7">
        <f t="shared" si="49"/>
        <v>42378.25</v>
      </c>
      <c r="T813" s="7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51"/>
        <v>26.71657754010695</v>
      </c>
      <c r="Q814" t="str" cm="1">
        <f t="array" ref="Q814:R814">_xlfn.TEXTSPLIT(N814,"/")</f>
        <v>publishing</v>
      </c>
      <c r="R814" t="str">
        <v>nonfiction</v>
      </c>
      <c r="S814" s="7">
        <f t="shared" si="49"/>
        <v>43206.208333333328</v>
      </c>
      <c r="T814" s="7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51"/>
        <v>65.602941176470594</v>
      </c>
      <c r="Q815" t="str" cm="1">
        <f t="array" ref="Q815:R815">_xlfn.TEXTSPLIT(N815,"/")</f>
        <v>games</v>
      </c>
      <c r="R815" t="str">
        <v>video games</v>
      </c>
      <c r="S815" s="7">
        <f t="shared" si="49"/>
        <v>41148.208333333336</v>
      </c>
      <c r="T815" s="7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51"/>
        <v>-6.9444444444444446</v>
      </c>
      <c r="Q816" t="str" cm="1">
        <f t="array" ref="Q816:R816">_xlfn.TEXTSPLIT(N816,"/")</f>
        <v>music</v>
      </c>
      <c r="R816" t="str">
        <v>rock</v>
      </c>
      <c r="S816" s="7">
        <f t="shared" si="49"/>
        <v>42517.208333333328</v>
      </c>
      <c r="T816" s="7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51"/>
        <v>14.868852459016393</v>
      </c>
      <c r="Q817" t="str" cm="1">
        <f t="array" ref="Q817:R817">_xlfn.TEXTSPLIT(N817,"/")</f>
        <v>music</v>
      </c>
      <c r="R817" t="str">
        <v>rock</v>
      </c>
      <c r="S817" s="7">
        <f t="shared" si="49"/>
        <v>43068.25</v>
      </c>
      <c r="T817" s="7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51"/>
        <v>89.097744360902254</v>
      </c>
      <c r="Q818" t="str" cm="1">
        <f t="array" ref="Q818:R818">_xlfn.TEXTSPLIT(N818,"/")</f>
        <v>theater</v>
      </c>
      <c r="R818" t="str">
        <v>plays</v>
      </c>
      <c r="S818" s="7">
        <f t="shared" si="49"/>
        <v>41680.25</v>
      </c>
      <c r="T818" s="7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51"/>
        <v>55.400562474889512</v>
      </c>
      <c r="Q819" t="str" cm="1">
        <f t="array" ref="Q819:R819">_xlfn.TEXTSPLIT(N819,"/")</f>
        <v>publishing</v>
      </c>
      <c r="R819" t="str">
        <v>nonfiction</v>
      </c>
      <c r="S819" s="7">
        <f t="shared" si="49"/>
        <v>43589.208333333328</v>
      </c>
      <c r="T819" s="7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51"/>
        <v>100.92753623188406</v>
      </c>
      <c r="Q820" t="str" cm="1">
        <f t="array" ref="Q820:R820">_xlfn.TEXTSPLIT(N820,"/")</f>
        <v>theater</v>
      </c>
      <c r="R820" t="str">
        <v>plays</v>
      </c>
      <c r="S820" s="7">
        <f t="shared" si="49"/>
        <v>43486.25</v>
      </c>
      <c r="T820" s="7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51"/>
        <v>-93.425531914893611</v>
      </c>
      <c r="Q821" t="str" cm="1">
        <f t="array" ref="Q821:R821">_xlfn.TEXTSPLIT(N821,"/")</f>
        <v>games</v>
      </c>
      <c r="R821" t="str">
        <v>video games</v>
      </c>
      <c r="S821" s="7">
        <f t="shared" si="49"/>
        <v>41237.25</v>
      </c>
      <c r="T821" s="7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51"/>
        <v>37.666666666666664</v>
      </c>
      <c r="Q822" t="str" cm="1">
        <f t="array" ref="Q822:R822">_xlfn.TEXTSPLIT(N822,"/")</f>
        <v>music</v>
      </c>
      <c r="R822" t="str">
        <v>rock</v>
      </c>
      <c r="S822" s="7">
        <f t="shared" si="49"/>
        <v>43310.208333333328</v>
      </c>
      <c r="T822" s="7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51"/>
        <v>44.633333333333333</v>
      </c>
      <c r="Q823" t="str" cm="1">
        <f t="array" ref="Q823:R823">_xlfn.TEXTSPLIT(N823,"/")</f>
        <v>film &amp; video</v>
      </c>
      <c r="R823" t="str">
        <v>documentary</v>
      </c>
      <c r="S823" s="7">
        <f t="shared" si="49"/>
        <v>42794.25</v>
      </c>
      <c r="T823" s="7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51"/>
        <v>64.277142857142863</v>
      </c>
      <c r="Q824" t="str" cm="1">
        <f t="array" ref="Q824:R824">_xlfn.TEXTSPLIT(N824,"/")</f>
        <v>music</v>
      </c>
      <c r="R824" t="str">
        <v>rock</v>
      </c>
      <c r="S824" s="7">
        <f t="shared" si="49"/>
        <v>41698.25</v>
      </c>
      <c r="T824" s="7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51"/>
        <v>41.825396825396822</v>
      </c>
      <c r="Q825" t="str" cm="1">
        <f t="array" ref="Q825:R825">_xlfn.TEXTSPLIT(N825,"/")</f>
        <v>music</v>
      </c>
      <c r="R825" t="str">
        <v>rock</v>
      </c>
      <c r="S825" s="7">
        <f t="shared" si="49"/>
        <v>41892.208333333336</v>
      </c>
      <c r="T825" s="7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51"/>
        <v>17.590624999999999</v>
      </c>
      <c r="Q826" t="str" cm="1">
        <f t="array" ref="Q826:R826">_xlfn.TEXTSPLIT(N826,"/")</f>
        <v>publishing</v>
      </c>
      <c r="R826" t="str">
        <v>nonfiction</v>
      </c>
      <c r="S826" s="7">
        <f t="shared" si="49"/>
        <v>40348.208333333336</v>
      </c>
      <c r="T826" s="7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51"/>
        <v>65.923566878980893</v>
      </c>
      <c r="Q827" t="str" cm="1">
        <f t="array" ref="Q827:R827">_xlfn.TEXTSPLIT(N827,"/")</f>
        <v>film &amp; video</v>
      </c>
      <c r="R827" t="str">
        <v>shorts</v>
      </c>
      <c r="S827" s="7">
        <f t="shared" si="49"/>
        <v>42941.208333333328</v>
      </c>
      <c r="T827" s="7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51"/>
        <v>51.53092783505155</v>
      </c>
      <c r="Q828" t="str" cm="1">
        <f t="array" ref="Q828:R828">_xlfn.TEXTSPLIT(N828,"/")</f>
        <v>theater</v>
      </c>
      <c r="R828" t="str">
        <v>plays</v>
      </c>
      <c r="S828" s="7">
        <f t="shared" si="49"/>
        <v>40525.25</v>
      </c>
      <c r="T828" s="7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51"/>
        <v>46.756097560975611</v>
      </c>
      <c r="Q829" t="str" cm="1">
        <f t="array" ref="Q829:R829">_xlfn.TEXTSPLIT(N829,"/")</f>
        <v>film &amp; video</v>
      </c>
      <c r="R829" t="str">
        <v>drama</v>
      </c>
      <c r="S829" s="7">
        <f t="shared" si="49"/>
        <v>40666.208333333336</v>
      </c>
      <c r="T829" s="7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51"/>
        <v>-31.442857142857143</v>
      </c>
      <c r="Q830" t="str" cm="1">
        <f t="array" ref="Q830:R830">_xlfn.TEXTSPLIT(N830,"/")</f>
        <v>theater</v>
      </c>
      <c r="R830" t="str">
        <v>plays</v>
      </c>
      <c r="S830" s="7">
        <f t="shared" si="49"/>
        <v>43340.208333333328</v>
      </c>
      <c r="T830" s="7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51"/>
        <v>-30.331168831168831</v>
      </c>
      <c r="Q831" t="str" cm="1">
        <f t="array" ref="Q831:R831">_xlfn.TEXTSPLIT(N831,"/")</f>
        <v>theater</v>
      </c>
      <c r="R831" t="str">
        <v>plays</v>
      </c>
      <c r="S831" s="7">
        <f t="shared" si="49"/>
        <v>42164.208333333328</v>
      </c>
      <c r="T831" s="7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51"/>
        <v>-5462.545454545455</v>
      </c>
      <c r="Q832" t="str" cm="1">
        <f t="array" ref="Q832:R832">_xlfn.TEXTSPLIT(N832,"/")</f>
        <v>theater</v>
      </c>
      <c r="R832" t="str">
        <v>plays</v>
      </c>
      <c r="S832" s="7">
        <f t="shared" si="49"/>
        <v>43103.25</v>
      </c>
      <c r="T832" s="7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51"/>
        <v>2.0592960075596505</v>
      </c>
      <c r="Q833" t="str" cm="1">
        <f t="array" ref="Q833:R833">_xlfn.TEXTSPLIT(N833,"/")</f>
        <v>photography</v>
      </c>
      <c r="R833" t="str">
        <v>photography books</v>
      </c>
      <c r="S833" s="7">
        <f t="shared" si="49"/>
        <v>40994.208333333336</v>
      </c>
      <c r="T833" s="7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51"/>
        <v>71.670007710100236</v>
      </c>
      <c r="Q834" t="str" cm="1">
        <f t="array" ref="Q834:R834">_xlfn.TEXTSPLIT(N834,"/")</f>
        <v>publishing</v>
      </c>
      <c r="R834" t="str">
        <v>translations</v>
      </c>
      <c r="S834" s="7">
        <f t="shared" si="49"/>
        <v>42299.208333333328</v>
      </c>
      <c r="T834" s="7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E835-D835</f>
        <v>3923</v>
      </c>
      <c r="P835">
        <f t="shared" si="51"/>
        <v>23.775757575757577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3">(((J835/60)/60)/24)+DATE(1970,1,1)</f>
        <v>40588.25</v>
      </c>
      <c r="T835" s="7">
        <f t="shared" ref="T835:T898" si="54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ref="P836:P899" si="55">O836/G836</f>
        <v>33.008403361344541</v>
      </c>
      <c r="Q836" t="str" cm="1">
        <f t="array" ref="Q836:R836">_xlfn.TEXTSPLIT(N836,"/")</f>
        <v>theater</v>
      </c>
      <c r="R836" t="str">
        <v>plays</v>
      </c>
      <c r="S836" s="7">
        <f t="shared" si="53"/>
        <v>41448.208333333336</v>
      </c>
      <c r="T836" s="7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5"/>
        <v>-5.0312855517633679</v>
      </c>
      <c r="Q837" t="str" cm="1">
        <f t="array" ref="Q837:R837">_xlfn.TEXTSPLIT(N837,"/")</f>
        <v>technology</v>
      </c>
      <c r="R837" t="str">
        <v>web</v>
      </c>
      <c r="S837" s="7">
        <f t="shared" si="53"/>
        <v>42063.25</v>
      </c>
      <c r="T837" s="7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5"/>
        <v>-21.425531914893618</v>
      </c>
      <c r="Q838" t="str" cm="1">
        <f t="array" ref="Q838:R838">_xlfn.TEXTSPLIT(N838,"/")</f>
        <v>music</v>
      </c>
      <c r="R838" t="str">
        <v>indie rock</v>
      </c>
      <c r="S838" s="7">
        <f t="shared" si="53"/>
        <v>40214.25</v>
      </c>
      <c r="T838" s="7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5"/>
        <v>74.156928213689483</v>
      </c>
      <c r="Q839" t="str" cm="1">
        <f t="array" ref="Q839:R839">_xlfn.TEXTSPLIT(N839,"/")</f>
        <v>music</v>
      </c>
      <c r="R839" t="str">
        <v>jazz</v>
      </c>
      <c r="S839" s="7">
        <f t="shared" si="53"/>
        <v>40629.208333333336</v>
      </c>
      <c r="T839" s="7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5"/>
        <v>9.5402298850574709</v>
      </c>
      <c r="Q840" t="str" cm="1">
        <f t="array" ref="Q840:R840">_xlfn.TEXTSPLIT(N840,"/")</f>
        <v>theater</v>
      </c>
      <c r="R840" t="str">
        <v>plays</v>
      </c>
      <c r="S840" s="7">
        <f t="shared" si="53"/>
        <v>43370.208333333328</v>
      </c>
      <c r="T840" s="7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5"/>
        <v>44.229299363057322</v>
      </c>
      <c r="Q841" t="str" cm="1">
        <f t="array" ref="Q841:R841">_xlfn.TEXTSPLIT(N841,"/")</f>
        <v>film &amp; video</v>
      </c>
      <c r="R841" t="str">
        <v>documentary</v>
      </c>
      <c r="S841" s="7">
        <f t="shared" si="53"/>
        <v>41715.208333333336</v>
      </c>
      <c r="T841" s="7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5"/>
        <v>8.0101896405321255E-2</v>
      </c>
      <c r="Q842" t="str" cm="1">
        <f t="array" ref="Q842:R842">_xlfn.TEXTSPLIT(N842,"/")</f>
        <v>theater</v>
      </c>
      <c r="R842" t="str">
        <v>plays</v>
      </c>
      <c r="S842" s="7">
        <f t="shared" si="53"/>
        <v>41836.208333333336</v>
      </c>
      <c r="T842" s="7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5"/>
        <v>25.103225806451611</v>
      </c>
      <c r="Q843" t="str" cm="1">
        <f t="array" ref="Q843:R843">_xlfn.TEXTSPLIT(N843,"/")</f>
        <v>technology</v>
      </c>
      <c r="R843" t="str">
        <v>web</v>
      </c>
      <c r="S843" s="7">
        <f t="shared" si="53"/>
        <v>42419.25</v>
      </c>
      <c r="T843" s="7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5"/>
        <v>52.628787878787875</v>
      </c>
      <c r="Q844" t="str" cm="1">
        <f t="array" ref="Q844:R844">_xlfn.TEXTSPLIT(N844,"/")</f>
        <v>technology</v>
      </c>
      <c r="R844" t="str">
        <v>wearables</v>
      </c>
      <c r="S844" s="7">
        <f t="shared" si="53"/>
        <v>43266.208333333328</v>
      </c>
      <c r="T844" s="7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5"/>
        <v>-184.75757575757575</v>
      </c>
      <c r="Q845" t="str" cm="1">
        <f t="array" ref="Q845:R845">_xlfn.TEXTSPLIT(N845,"/")</f>
        <v>photography</v>
      </c>
      <c r="R845" t="str">
        <v>photography books</v>
      </c>
      <c r="S845" s="7">
        <f t="shared" si="53"/>
        <v>43338.208333333328</v>
      </c>
      <c r="T845" s="7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5"/>
        <v>-0.56382978723404253</v>
      </c>
      <c r="Q846" t="str" cm="1">
        <f t="array" ref="Q846:R846">_xlfn.TEXTSPLIT(N846,"/")</f>
        <v>film &amp; video</v>
      </c>
      <c r="R846" t="str">
        <v>documentary</v>
      </c>
      <c r="S846" s="7">
        <f t="shared" si="53"/>
        <v>40930.25</v>
      </c>
      <c r="T846" s="7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5"/>
        <v>50.359675036927619</v>
      </c>
      <c r="Q847" t="str" cm="1">
        <f t="array" ref="Q847:R847">_xlfn.TEXTSPLIT(N847,"/")</f>
        <v>technology</v>
      </c>
      <c r="R847" t="str">
        <v>web</v>
      </c>
      <c r="S847" s="7">
        <f t="shared" si="53"/>
        <v>43235.208333333328</v>
      </c>
      <c r="T847" s="7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5"/>
        <v>85.104166666666671</v>
      </c>
      <c r="Q848" t="str" cm="1">
        <f t="array" ref="Q848:R848">_xlfn.TEXTSPLIT(N848,"/")</f>
        <v>technology</v>
      </c>
      <c r="R848" t="str">
        <v>web</v>
      </c>
      <c r="S848" s="7">
        <f t="shared" si="53"/>
        <v>43302.208333333328</v>
      </c>
      <c r="T848" s="7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5"/>
        <v>58.854545454545452</v>
      </c>
      <c r="Q849" t="str" cm="1">
        <f t="array" ref="Q849:R849">_xlfn.TEXTSPLIT(N849,"/")</f>
        <v>food</v>
      </c>
      <c r="R849" t="str">
        <v>food trucks</v>
      </c>
      <c r="S849" s="7">
        <f t="shared" si="53"/>
        <v>43107.25</v>
      </c>
      <c r="T849" s="7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5"/>
        <v>44.366279069767444</v>
      </c>
      <c r="Q850" t="str" cm="1">
        <f t="array" ref="Q850:R850">_xlfn.TEXTSPLIT(N850,"/")</f>
        <v>film &amp; video</v>
      </c>
      <c r="R850" t="str">
        <v>drama</v>
      </c>
      <c r="S850" s="7">
        <f t="shared" si="53"/>
        <v>40341.208333333336</v>
      </c>
      <c r="T850" s="7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5"/>
        <v>7.221498371335505</v>
      </c>
      <c r="Q851" t="str" cm="1">
        <f t="array" ref="Q851:R851">_xlfn.TEXTSPLIT(N851,"/")</f>
        <v>music</v>
      </c>
      <c r="R851" t="str">
        <v>indie rock</v>
      </c>
      <c r="S851" s="7">
        <f t="shared" si="53"/>
        <v>40948.25</v>
      </c>
      <c r="T851" s="7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5"/>
        <v>-99</v>
      </c>
      <c r="Q852" t="str" cm="1">
        <f t="array" ref="Q852:R852">_xlfn.TEXTSPLIT(N852,"/")</f>
        <v>music</v>
      </c>
      <c r="R852" t="str">
        <v>rock</v>
      </c>
      <c r="S852" s="7">
        <f t="shared" si="53"/>
        <v>40866.25</v>
      </c>
      <c r="T852" s="7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5"/>
        <v>40.424999999999997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3"/>
        <v>41031.208333333336</v>
      </c>
      <c r="T853" s="7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5"/>
        <v>-77.258064516129039</v>
      </c>
      <c r="Q854" t="str" cm="1">
        <f t="array" ref="Q854:R854">_xlfn.TEXTSPLIT(N854,"/")</f>
        <v>games</v>
      </c>
      <c r="R854" t="str">
        <v>video games</v>
      </c>
      <c r="S854" s="7">
        <f t="shared" si="53"/>
        <v>40740.208333333336</v>
      </c>
      <c r="T854" s="7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5"/>
        <v>64.350374914792098</v>
      </c>
      <c r="Q855" t="str" cm="1">
        <f t="array" ref="Q855:R855">_xlfn.TEXTSPLIT(N855,"/")</f>
        <v>music</v>
      </c>
      <c r="R855" t="str">
        <v>indie rock</v>
      </c>
      <c r="S855" s="7">
        <f t="shared" si="53"/>
        <v>40714.208333333336</v>
      </c>
      <c r="T855" s="7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5"/>
        <v>8.7561983471074374</v>
      </c>
      <c r="Q856" t="str" cm="1">
        <f t="array" ref="Q856:R856">_xlfn.TEXTSPLIT(N856,"/")</f>
        <v>publishing</v>
      </c>
      <c r="R856" t="str">
        <v>fiction</v>
      </c>
      <c r="S856" s="7">
        <f t="shared" si="53"/>
        <v>43787.25</v>
      </c>
      <c r="T856" s="7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5"/>
        <v>1.2300884955752212</v>
      </c>
      <c r="Q857" t="str" cm="1">
        <f t="array" ref="Q857:R857">_xlfn.TEXTSPLIT(N857,"/")</f>
        <v>theater</v>
      </c>
      <c r="R857" t="str">
        <v>plays</v>
      </c>
      <c r="S857" s="7">
        <f t="shared" si="53"/>
        <v>40712.208333333336</v>
      </c>
      <c r="T857" s="7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5"/>
        <v>38.974683544303801</v>
      </c>
      <c r="Q858" t="str" cm="1">
        <f t="array" ref="Q858:R858">_xlfn.TEXTSPLIT(N858,"/")</f>
        <v>food</v>
      </c>
      <c r="R858" t="str">
        <v>food trucks</v>
      </c>
      <c r="S858" s="7">
        <f t="shared" si="53"/>
        <v>41023.208333333336</v>
      </c>
      <c r="T858" s="7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5"/>
        <v>9.3911111111111119</v>
      </c>
      <c r="Q859" t="str" cm="1">
        <f t="array" ref="Q859:R859">_xlfn.TEXTSPLIT(N859,"/")</f>
        <v>film &amp; video</v>
      </c>
      <c r="R859" t="str">
        <v>shorts</v>
      </c>
      <c r="S859" s="7">
        <f t="shared" si="53"/>
        <v>40944.25</v>
      </c>
      <c r="T859" s="7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5"/>
        <v>-34.914285714285711</v>
      </c>
      <c r="Q860" t="str" cm="1">
        <f t="array" ref="Q860:R860">_xlfn.TEXTSPLIT(N860,"/")</f>
        <v>food</v>
      </c>
      <c r="R860" t="str">
        <v>food trucks</v>
      </c>
      <c r="S860" s="7">
        <f t="shared" si="53"/>
        <v>43211.208333333328</v>
      </c>
      <c r="T860" s="7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5"/>
        <v>-74.698412698412696</v>
      </c>
      <c r="Q861" t="str" cm="1">
        <f t="array" ref="Q861:R861">_xlfn.TEXTSPLIT(N861,"/")</f>
        <v>theater</v>
      </c>
      <c r="R861" t="str">
        <v>plays</v>
      </c>
      <c r="S861" s="7">
        <f t="shared" si="53"/>
        <v>41334.25</v>
      </c>
      <c r="T861" s="7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5"/>
        <v>46.661538461538463</v>
      </c>
      <c r="Q862" t="str" cm="1">
        <f t="array" ref="Q862:R862">_xlfn.TEXTSPLIT(N862,"/")</f>
        <v>technology</v>
      </c>
      <c r="R862" t="str">
        <v>wearables</v>
      </c>
      <c r="S862" s="7">
        <f t="shared" si="53"/>
        <v>43515.25</v>
      </c>
      <c r="T862" s="7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5"/>
        <v>3.1717791411042944</v>
      </c>
      <c r="Q863" t="str" cm="1">
        <f t="array" ref="Q863:R863">_xlfn.TEXTSPLIT(N863,"/")</f>
        <v>theater</v>
      </c>
      <c r="R863" t="str">
        <v>plays</v>
      </c>
      <c r="S863" s="7">
        <f t="shared" si="53"/>
        <v>40258.208333333336</v>
      </c>
      <c r="T863" s="7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5"/>
        <v>36</v>
      </c>
      <c r="Q864" t="str" cm="1">
        <f t="array" ref="Q864:R864">_xlfn.TEXTSPLIT(N864,"/")</f>
        <v>theater</v>
      </c>
      <c r="R864" t="str">
        <v>plays</v>
      </c>
      <c r="S864" s="7">
        <f t="shared" si="53"/>
        <v>40756.208333333336</v>
      </c>
      <c r="T864" s="7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5"/>
        <v>18.502304147465438</v>
      </c>
      <c r="Q865" t="str" cm="1">
        <f t="array" ref="Q865:R865">_xlfn.TEXTSPLIT(N865,"/")</f>
        <v>film &amp; video</v>
      </c>
      <c r="R865" t="str">
        <v>television</v>
      </c>
      <c r="S865" s="7">
        <f t="shared" si="53"/>
        <v>42172.208333333328</v>
      </c>
      <c r="T865" s="7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5"/>
        <v>69.180000000000007</v>
      </c>
      <c r="Q866" t="str" cm="1">
        <f t="array" ref="Q866:R866">_xlfn.TEXTSPLIT(N866,"/")</f>
        <v>film &amp; video</v>
      </c>
      <c r="R866" t="str">
        <v>shorts</v>
      </c>
      <c r="S866" s="7">
        <f t="shared" si="53"/>
        <v>42601.208333333328</v>
      </c>
      <c r="T866" s="7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5"/>
        <v>21.24541564792176</v>
      </c>
      <c r="Q867" t="str" cm="1">
        <f t="array" ref="Q867:R867">_xlfn.TEXTSPLIT(N867,"/")</f>
        <v>theater</v>
      </c>
      <c r="R867" t="str">
        <v>plays</v>
      </c>
      <c r="S867" s="7">
        <f t="shared" si="53"/>
        <v>41897.208333333336</v>
      </c>
      <c r="T867" s="7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5"/>
        <v>-115.54008908685969</v>
      </c>
      <c r="Q868" t="str" cm="1">
        <f t="array" ref="Q868:R868">_xlfn.TEXTSPLIT(N868,"/")</f>
        <v>photography</v>
      </c>
      <c r="R868" t="str">
        <v>photography books</v>
      </c>
      <c r="S868" s="7">
        <f t="shared" si="53"/>
        <v>40671.208333333336</v>
      </c>
      <c r="T868" s="7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5"/>
        <v>9.99</v>
      </c>
      <c r="Q869" t="str" cm="1">
        <f t="array" ref="Q869:R869">_xlfn.TEXTSPLIT(N869,"/")</f>
        <v>food</v>
      </c>
      <c r="R869" t="str">
        <v>food trucks</v>
      </c>
      <c r="S869" s="7">
        <f t="shared" si="53"/>
        <v>43382.208333333328</v>
      </c>
      <c r="T869" s="7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5"/>
        <v>47.134920634920633</v>
      </c>
      <c r="Q870" t="str" cm="1">
        <f t="array" ref="Q870:R870">_xlfn.TEXTSPLIT(N870,"/")</f>
        <v>theater</v>
      </c>
      <c r="R870" t="str">
        <v>plays</v>
      </c>
      <c r="S870" s="7">
        <f t="shared" si="53"/>
        <v>41559.208333333336</v>
      </c>
      <c r="T870" s="7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5"/>
        <v>-234.83650190114068</v>
      </c>
      <c r="Q871" t="str" cm="1">
        <f t="array" ref="Q871:R871">_xlfn.TEXTSPLIT(N871,"/")</f>
        <v>film &amp; video</v>
      </c>
      <c r="R871" t="str">
        <v>drama</v>
      </c>
      <c r="S871" s="7">
        <f t="shared" si="53"/>
        <v>40350.208333333336</v>
      </c>
      <c r="T871" s="7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5"/>
        <v>-6.446280991735537</v>
      </c>
      <c r="Q872" t="str" cm="1">
        <f t="array" ref="Q872:R872">_xlfn.TEXTSPLIT(N872,"/")</f>
        <v>theater</v>
      </c>
      <c r="R872" t="str">
        <v>plays</v>
      </c>
      <c r="S872" s="7">
        <f t="shared" si="53"/>
        <v>42240.208333333328</v>
      </c>
      <c r="T872" s="7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5"/>
        <v>53.194827586206898</v>
      </c>
      <c r="Q873" t="str" cm="1">
        <f t="array" ref="Q873:R873">_xlfn.TEXTSPLIT(N873,"/")</f>
        <v>theater</v>
      </c>
      <c r="R873" t="str">
        <v>plays</v>
      </c>
      <c r="S873" s="7">
        <f t="shared" si="53"/>
        <v>43040.208333333328</v>
      </c>
      <c r="T873" s="7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5"/>
        <v>40.641975308641975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3"/>
        <v>43346.208333333328</v>
      </c>
      <c r="T874" s="7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5"/>
        <v>19.696873343932168</v>
      </c>
      <c r="Q875" t="str" cm="1">
        <f t="array" ref="Q875:R875">_xlfn.TEXTSPLIT(N875,"/")</f>
        <v>photography</v>
      </c>
      <c r="R875" t="str">
        <v>photography books</v>
      </c>
      <c r="S875" s="7">
        <f t="shared" si="53"/>
        <v>41647.25</v>
      </c>
      <c r="T875" s="7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5"/>
        <v>22.778338687471319</v>
      </c>
      <c r="Q876" t="str" cm="1">
        <f t="array" ref="Q876:R876">_xlfn.TEXTSPLIT(N876,"/")</f>
        <v>photography</v>
      </c>
      <c r="R876" t="str">
        <v>photography books</v>
      </c>
      <c r="S876" s="7">
        <f t="shared" si="53"/>
        <v>40291.208333333336</v>
      </c>
      <c r="T876" s="7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5"/>
        <v>-36.343283582089555</v>
      </c>
      <c r="Q877" t="str" cm="1">
        <f t="array" ref="Q877:R877">_xlfn.TEXTSPLIT(N877,"/")</f>
        <v>music</v>
      </c>
      <c r="R877" t="str">
        <v>rock</v>
      </c>
      <c r="S877" s="7">
        <f t="shared" si="53"/>
        <v>40556.25</v>
      </c>
      <c r="T877" s="7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5"/>
        <v>-108.57894736842105</v>
      </c>
      <c r="Q878" t="str" cm="1">
        <f t="array" ref="Q878:R878">_xlfn.TEXTSPLIT(N878,"/")</f>
        <v>photography</v>
      </c>
      <c r="R878" t="str">
        <v>photography books</v>
      </c>
      <c r="S878" s="7">
        <f t="shared" si="53"/>
        <v>43624.208333333328</v>
      </c>
      <c r="T878" s="7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5"/>
        <v>-30.08299430431245</v>
      </c>
      <c r="Q879" t="str" cm="1">
        <f t="array" ref="Q879:R879">_xlfn.TEXTSPLIT(N879,"/")</f>
        <v>food</v>
      </c>
      <c r="R879" t="str">
        <v>food trucks</v>
      </c>
      <c r="S879" s="7">
        <f t="shared" si="53"/>
        <v>42577.208333333328</v>
      </c>
      <c r="T879" s="7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5"/>
        <v>-140.66666666666666</v>
      </c>
      <c r="Q880" t="str" cm="1">
        <f t="array" ref="Q880:R880">_xlfn.TEXTSPLIT(N880,"/")</f>
        <v>music</v>
      </c>
      <c r="R880" t="str">
        <v>metal</v>
      </c>
      <c r="S880" s="7">
        <f t="shared" si="53"/>
        <v>43845.25</v>
      </c>
      <c r="T880" s="7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5"/>
        <v>83.735849056603769</v>
      </c>
      <c r="Q881" t="str" cm="1">
        <f t="array" ref="Q881:R881">_xlfn.TEXTSPLIT(N881,"/")</f>
        <v>publishing</v>
      </c>
      <c r="R881" t="str">
        <v>nonfiction</v>
      </c>
      <c r="S881" s="7">
        <f t="shared" si="53"/>
        <v>42788.25</v>
      </c>
      <c r="T881" s="7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5"/>
        <v>44.987986743993375</v>
      </c>
      <c r="Q882" t="str" cm="1">
        <f t="array" ref="Q882:R882">_xlfn.TEXTSPLIT(N882,"/")</f>
        <v>music</v>
      </c>
      <c r="R882" t="str">
        <v>electric music</v>
      </c>
      <c r="S882" s="7">
        <f t="shared" si="53"/>
        <v>43667.208333333328</v>
      </c>
      <c r="T882" s="7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5"/>
        <v>-109.81194690265487</v>
      </c>
      <c r="Q883" t="str" cm="1">
        <f t="array" ref="Q883:R883">_xlfn.TEXTSPLIT(N883,"/")</f>
        <v>theater</v>
      </c>
      <c r="R883" t="str">
        <v>plays</v>
      </c>
      <c r="S883" s="7">
        <f t="shared" si="53"/>
        <v>42194.208333333328</v>
      </c>
      <c r="T883" s="7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5"/>
        <v>27</v>
      </c>
      <c r="Q884" t="str" cm="1">
        <f t="array" ref="Q884:R884">_xlfn.TEXTSPLIT(N884,"/")</f>
        <v>theater</v>
      </c>
      <c r="R884" t="str">
        <v>plays</v>
      </c>
      <c r="S884" s="7">
        <f t="shared" si="53"/>
        <v>42025.25</v>
      </c>
      <c r="T884" s="7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5"/>
        <v>24.295336787564768</v>
      </c>
      <c r="Q885" t="str" cm="1">
        <f t="array" ref="Q885:R885">_xlfn.TEXTSPLIT(N885,"/")</f>
        <v>film &amp; video</v>
      </c>
      <c r="R885" t="str">
        <v>shorts</v>
      </c>
      <c r="S885" s="7">
        <f t="shared" si="53"/>
        <v>40323.208333333336</v>
      </c>
      <c r="T885" s="7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5"/>
        <v>-32.569459172852596</v>
      </c>
      <c r="Q886" t="str" cm="1">
        <f t="array" ref="Q886:R886">_xlfn.TEXTSPLIT(N886,"/")</f>
        <v>theater</v>
      </c>
      <c r="R886" t="str">
        <v>plays</v>
      </c>
      <c r="S886" s="7">
        <f t="shared" si="53"/>
        <v>41763.208333333336</v>
      </c>
      <c r="T886" s="7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5"/>
        <v>6.3269230769230766</v>
      </c>
      <c r="Q887" t="str" cm="1">
        <f t="array" ref="Q887:R887">_xlfn.TEXTSPLIT(N887,"/")</f>
        <v>theater</v>
      </c>
      <c r="R887" t="str">
        <v>plays</v>
      </c>
      <c r="S887" s="7">
        <f t="shared" si="53"/>
        <v>40335.208333333336</v>
      </c>
      <c r="T887" s="7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5"/>
        <v>-12.523287671232877</v>
      </c>
      <c r="Q888" t="str" cm="1">
        <f t="array" ref="Q888:R888">_xlfn.TEXTSPLIT(N888,"/")</f>
        <v>music</v>
      </c>
      <c r="R888" t="str">
        <v>indie rock</v>
      </c>
      <c r="S888" s="7">
        <f t="shared" si="53"/>
        <v>40416.208333333336</v>
      </c>
      <c r="T888" s="7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5"/>
        <v>-177.7741935483871</v>
      </c>
      <c r="Q889" t="str" cm="1">
        <f t="array" ref="Q889:R889">_xlfn.TEXTSPLIT(N889,"/")</f>
        <v>theater</v>
      </c>
      <c r="R889" t="str">
        <v>plays</v>
      </c>
      <c r="S889" s="7">
        <f t="shared" si="53"/>
        <v>42202.208333333328</v>
      </c>
      <c r="T889" s="7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5"/>
        <v>21.979310344827585</v>
      </c>
      <c r="Q890" t="str" cm="1">
        <f t="array" ref="Q890:R890">_xlfn.TEXTSPLIT(N890,"/")</f>
        <v>theater</v>
      </c>
      <c r="R890" t="str">
        <v>plays</v>
      </c>
      <c r="S890" s="7">
        <f t="shared" si="53"/>
        <v>42836.208333333328</v>
      </c>
      <c r="T890" s="7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5"/>
        <v>32.032786885245905</v>
      </c>
      <c r="Q891" t="str" cm="1">
        <f t="array" ref="Q891:R891">_xlfn.TEXTSPLIT(N891,"/")</f>
        <v>music</v>
      </c>
      <c r="R891" t="str">
        <v>electric music</v>
      </c>
      <c r="S891" s="7">
        <f t="shared" si="53"/>
        <v>41710.208333333336</v>
      </c>
      <c r="T891" s="7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5"/>
        <v>14.591156462585033</v>
      </c>
      <c r="Q892" t="str" cm="1">
        <f t="array" ref="Q892:R892">_xlfn.TEXTSPLIT(N892,"/")</f>
        <v>music</v>
      </c>
      <c r="R892" t="str">
        <v>indie rock</v>
      </c>
      <c r="S892" s="7">
        <f t="shared" si="53"/>
        <v>43640.208333333328</v>
      </c>
      <c r="T892" s="7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5"/>
        <v>28.836363636363636</v>
      </c>
      <c r="Q893" t="str" cm="1">
        <f t="array" ref="Q893:R893">_xlfn.TEXTSPLIT(N893,"/")</f>
        <v>film &amp; video</v>
      </c>
      <c r="R893" t="str">
        <v>documentary</v>
      </c>
      <c r="S893" s="7">
        <f t="shared" si="53"/>
        <v>40880.25</v>
      </c>
      <c r="T893" s="7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5"/>
        <v>43.049450549450547</v>
      </c>
      <c r="Q894" t="str" cm="1">
        <f t="array" ref="Q894:R894">_xlfn.TEXTSPLIT(N894,"/")</f>
        <v>publishing</v>
      </c>
      <c r="R894" t="str">
        <v>translations</v>
      </c>
      <c r="S894" s="7">
        <f t="shared" si="53"/>
        <v>40319.208333333336</v>
      </c>
      <c r="T894" s="7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5"/>
        <v>11.909547738693467</v>
      </c>
      <c r="Q895" t="str" cm="1">
        <f t="array" ref="Q895:R895">_xlfn.TEXTSPLIT(N895,"/")</f>
        <v>film &amp; video</v>
      </c>
      <c r="R895" t="str">
        <v>documentary</v>
      </c>
      <c r="S895" s="7">
        <f t="shared" si="53"/>
        <v>42170.208333333328</v>
      </c>
      <c r="T895" s="7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5"/>
        <v>26.928571428571427</v>
      </c>
      <c r="Q896" t="str" cm="1">
        <f t="array" ref="Q896:R896">_xlfn.TEXTSPLIT(N896,"/")</f>
        <v>film &amp; video</v>
      </c>
      <c r="R896" t="str">
        <v>television</v>
      </c>
      <c r="S896" s="7">
        <f t="shared" si="53"/>
        <v>41466.208333333336</v>
      </c>
      <c r="T896" s="7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5"/>
        <v>-1389.6448598130842</v>
      </c>
      <c r="Q897" t="str" cm="1">
        <f t="array" ref="Q897:R897">_xlfn.TEXTSPLIT(N897,"/")</f>
        <v>theater</v>
      </c>
      <c r="R897" t="str">
        <v>plays</v>
      </c>
      <c r="S897" s="7">
        <f t="shared" si="53"/>
        <v>43134.25</v>
      </c>
      <c r="T897" s="7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5"/>
        <v>91.464383561643842</v>
      </c>
      <c r="Q898" t="str" cm="1">
        <f t="array" ref="Q898:R898">_xlfn.TEXTSPLIT(N898,"/")</f>
        <v>food</v>
      </c>
      <c r="R898" t="str">
        <v>food trucks</v>
      </c>
      <c r="S898" s="7">
        <f t="shared" si="53"/>
        <v>40738.208333333336</v>
      </c>
      <c r="T898" s="7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E899-D899</f>
        <v>-6363</v>
      </c>
      <c r="P899">
        <f t="shared" si="55"/>
        <v>-235.66666666666666</v>
      </c>
      <c r="Q899" t="str" cm="1">
        <f t="array" ref="Q899:R899">_xlfn.TEXTSPLIT(N899,"/")</f>
        <v>theater</v>
      </c>
      <c r="R899" t="str">
        <v>plays</v>
      </c>
      <c r="S899" s="7">
        <f t="shared" ref="S899:S962" si="57">(((J899/60)/60)/24)+DATE(1970,1,1)</f>
        <v>43583.208333333328</v>
      </c>
      <c r="T899" s="7">
        <f t="shared" ref="T899:T962" si="58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ref="P900:P963" si="59">O900/G900</f>
        <v>-69.704340704340709</v>
      </c>
      <c r="Q900" t="str" cm="1">
        <f t="array" ref="Q900:R900">_xlfn.TEXTSPLIT(N900,"/")</f>
        <v>film &amp; video</v>
      </c>
      <c r="R900" t="str">
        <v>documentary</v>
      </c>
      <c r="S900" s="7">
        <f t="shared" si="57"/>
        <v>43815.25</v>
      </c>
      <c r="T900" s="7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9"/>
        <v>77.39837398373983</v>
      </c>
      <c r="Q901" t="str" cm="1">
        <f t="array" ref="Q901:R901">_xlfn.TEXTSPLIT(N901,"/")</f>
        <v>music</v>
      </c>
      <c r="R901" t="str">
        <v>jazz</v>
      </c>
      <c r="S901" s="7">
        <f t="shared" si="57"/>
        <v>41554.208333333336</v>
      </c>
      <c r="T901" s="7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9"/>
        <v>-98</v>
      </c>
      <c r="Q902" t="str" cm="1">
        <f t="array" ref="Q902:R902">_xlfn.TEXTSPLIT(N902,"/")</f>
        <v>technology</v>
      </c>
      <c r="R902" t="str">
        <v>web</v>
      </c>
      <c r="S902" s="7">
        <f t="shared" si="57"/>
        <v>41901.208333333336</v>
      </c>
      <c r="T902" s="7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9"/>
        <v>19.786163522012579</v>
      </c>
      <c r="Q903" t="str" cm="1">
        <f t="array" ref="Q903:R903">_xlfn.TEXTSPLIT(N903,"/")</f>
        <v>music</v>
      </c>
      <c r="R903" t="str">
        <v>rock</v>
      </c>
      <c r="S903" s="7">
        <f t="shared" si="57"/>
        <v>43298.208333333328</v>
      </c>
      <c r="T903" s="7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9"/>
        <v>19.399999999999999</v>
      </c>
      <c r="Q904" t="str" cm="1">
        <f t="array" ref="Q904:R904">_xlfn.TEXTSPLIT(N904,"/")</f>
        <v>technology</v>
      </c>
      <c r="R904" t="str">
        <v>web</v>
      </c>
      <c r="S904" s="7">
        <f t="shared" si="57"/>
        <v>42399.25</v>
      </c>
      <c r="T904" s="7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9"/>
        <v>-2877.9285714285716</v>
      </c>
      <c r="Q905" t="str" cm="1">
        <f t="array" ref="Q905:R905">_xlfn.TEXTSPLIT(N905,"/")</f>
        <v>publishing</v>
      </c>
      <c r="R905" t="str">
        <v>nonfiction</v>
      </c>
      <c r="S905" s="7">
        <f t="shared" si="57"/>
        <v>41034.208333333336</v>
      </c>
      <c r="T905" s="7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9"/>
        <v>-356.5625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7"/>
        <v>41186.208333333336</v>
      </c>
      <c r="T906" s="7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9"/>
        <v>21.41949152542373</v>
      </c>
      <c r="Q907" t="str" cm="1">
        <f t="array" ref="Q907:R907">_xlfn.TEXTSPLIT(N907,"/")</f>
        <v>theater</v>
      </c>
      <c r="R907" t="str">
        <v>plays</v>
      </c>
      <c r="S907" s="7">
        <f t="shared" si="57"/>
        <v>41536.208333333336</v>
      </c>
      <c r="T907" s="7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9"/>
        <v>18.136125654450261</v>
      </c>
      <c r="Q908" t="str" cm="1">
        <f t="array" ref="Q908:R908">_xlfn.TEXTSPLIT(N908,"/")</f>
        <v>film &amp; video</v>
      </c>
      <c r="R908" t="str">
        <v>documentary</v>
      </c>
      <c r="S908" s="7">
        <f t="shared" si="57"/>
        <v>42868.208333333328</v>
      </c>
      <c r="T908" s="7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9"/>
        <v>-177</v>
      </c>
      <c r="Q909" t="str" cm="1">
        <f t="array" ref="Q909:R909">_xlfn.TEXTSPLIT(N909,"/")</f>
        <v>theater</v>
      </c>
      <c r="R909" t="str">
        <v>plays</v>
      </c>
      <c r="S909" s="7">
        <f t="shared" si="57"/>
        <v>40660.208333333336</v>
      </c>
      <c r="T909" s="7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9"/>
        <v>21.288764616166752</v>
      </c>
      <c r="Q910" t="str" cm="1">
        <f t="array" ref="Q910:R910">_xlfn.TEXTSPLIT(N910,"/")</f>
        <v>games</v>
      </c>
      <c r="R910" t="str">
        <v>video games</v>
      </c>
      <c r="S910" s="7">
        <f t="shared" si="57"/>
        <v>41031.208333333336</v>
      </c>
      <c r="T910" s="7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9"/>
        <v>85.262500000000003</v>
      </c>
      <c r="Q911" t="str" cm="1">
        <f t="array" ref="Q911:R911">_xlfn.TEXTSPLIT(N911,"/")</f>
        <v>theater</v>
      </c>
      <c r="R911" t="str">
        <v>plays</v>
      </c>
      <c r="S911" s="7">
        <f t="shared" si="57"/>
        <v>43255.208333333328</v>
      </c>
      <c r="T911" s="7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9"/>
        <v>-419.88175675675677</v>
      </c>
      <c r="Q912" t="str" cm="1">
        <f t="array" ref="Q912:R912">_xlfn.TEXTSPLIT(N912,"/")</f>
        <v>theater</v>
      </c>
      <c r="R912" t="str">
        <v>plays</v>
      </c>
      <c r="S912" s="7">
        <f t="shared" si="57"/>
        <v>42026.25</v>
      </c>
      <c r="T912" s="7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9"/>
        <v>12.422077922077921</v>
      </c>
      <c r="Q913" t="str" cm="1">
        <f t="array" ref="Q913:R913">_xlfn.TEXTSPLIT(N913,"/")</f>
        <v>technology</v>
      </c>
      <c r="R913" t="str">
        <v>web</v>
      </c>
      <c r="S913" s="7">
        <f t="shared" si="57"/>
        <v>43717.208333333328</v>
      </c>
      <c r="T913" s="7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9"/>
        <v>69.888268156424587</v>
      </c>
      <c r="Q914" t="str" cm="1">
        <f t="array" ref="Q914:R914">_xlfn.TEXTSPLIT(N914,"/")</f>
        <v>film &amp; video</v>
      </c>
      <c r="R914" t="str">
        <v>drama</v>
      </c>
      <c r="S914" s="7">
        <f t="shared" si="57"/>
        <v>41157.208333333336</v>
      </c>
      <c r="T914" s="7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9"/>
        <v>-66.279158699808789</v>
      </c>
      <c r="Q915" t="str" cm="1">
        <f t="array" ref="Q915:R915">_xlfn.TEXTSPLIT(N915,"/")</f>
        <v>film &amp; video</v>
      </c>
      <c r="R915" t="str">
        <v>drama</v>
      </c>
      <c r="S915" s="7">
        <f t="shared" si="57"/>
        <v>43597.208333333328</v>
      </c>
      <c r="T915" s="7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9"/>
        <v>-19.319148936170212</v>
      </c>
      <c r="Q916" t="str" cm="1">
        <f t="array" ref="Q916:R916">_xlfn.TEXTSPLIT(N916,"/")</f>
        <v>theater</v>
      </c>
      <c r="R916" t="str">
        <v>plays</v>
      </c>
      <c r="S916" s="7">
        <f t="shared" si="57"/>
        <v>41490.208333333336</v>
      </c>
      <c r="T916" s="7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9"/>
        <v>37.532690246516616</v>
      </c>
      <c r="Q917" t="str" cm="1">
        <f t="array" ref="Q917:R917">_xlfn.TEXTSPLIT(N917,"/")</f>
        <v>film &amp; video</v>
      </c>
      <c r="R917" t="str">
        <v>television</v>
      </c>
      <c r="S917" s="7">
        <f t="shared" si="57"/>
        <v>42976.208333333328</v>
      </c>
      <c r="T917" s="7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9"/>
        <v>-45.32692307692308</v>
      </c>
      <c r="Q918" t="str" cm="1">
        <f t="array" ref="Q918:R918">_xlfn.TEXTSPLIT(N918,"/")</f>
        <v>photography</v>
      </c>
      <c r="R918" t="str">
        <v>photography books</v>
      </c>
      <c r="S918" s="7">
        <f t="shared" si="57"/>
        <v>41991.25</v>
      </c>
      <c r="T918" s="7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9"/>
        <v>-55.666666666666664</v>
      </c>
      <c r="Q919" t="str" cm="1">
        <f t="array" ref="Q919:R919">_xlfn.TEXTSPLIT(N919,"/")</f>
        <v>film &amp; video</v>
      </c>
      <c r="R919" t="str">
        <v>shorts</v>
      </c>
      <c r="S919" s="7">
        <f t="shared" si="57"/>
        <v>40722.208333333336</v>
      </c>
      <c r="T919" s="7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9"/>
        <v>33.467948717948715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7"/>
        <v>41117.208333333336</v>
      </c>
      <c r="T920" s="7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9"/>
        <v>-65.266666666666666</v>
      </c>
      <c r="Q921" t="str" cm="1">
        <f t="array" ref="Q921:R921">_xlfn.TEXTSPLIT(N921,"/")</f>
        <v>theater</v>
      </c>
      <c r="R921" t="str">
        <v>plays</v>
      </c>
      <c r="S921" s="7">
        <f t="shared" si="57"/>
        <v>43022.208333333328</v>
      </c>
      <c r="T921" s="7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9"/>
        <v>17.16078431372549</v>
      </c>
      <c r="Q922" t="str" cm="1">
        <f t="array" ref="Q922:R922">_xlfn.TEXTSPLIT(N922,"/")</f>
        <v>film &amp; video</v>
      </c>
      <c r="R922" t="str">
        <v>animation</v>
      </c>
      <c r="S922" s="7">
        <f t="shared" si="57"/>
        <v>43503.25</v>
      </c>
      <c r="T922" s="7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9"/>
        <v>-4189.2105263157891</v>
      </c>
      <c r="Q923" t="str" cm="1">
        <f t="array" ref="Q923:R923">_xlfn.TEXTSPLIT(N923,"/")</f>
        <v>technology</v>
      </c>
      <c r="R923" t="str">
        <v>web</v>
      </c>
      <c r="S923" s="7">
        <f t="shared" si="57"/>
        <v>40951.25</v>
      </c>
      <c r="T923" s="7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9"/>
        <v>17.266696152145069</v>
      </c>
      <c r="Q924" t="str" cm="1">
        <f t="array" ref="Q924:R924">_xlfn.TEXTSPLIT(N924,"/")</f>
        <v>music</v>
      </c>
      <c r="R924" t="str">
        <v>world music</v>
      </c>
      <c r="S924" s="7">
        <f t="shared" si="57"/>
        <v>43443.25</v>
      </c>
      <c r="T924" s="7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9"/>
        <v>58.6</v>
      </c>
      <c r="Q925" t="str" cm="1">
        <f t="array" ref="Q925:R925">_xlfn.TEXTSPLIT(N925,"/")</f>
        <v>theater</v>
      </c>
      <c r="R925" t="str">
        <v>plays</v>
      </c>
      <c r="S925" s="7">
        <f t="shared" si="57"/>
        <v>40373.208333333336</v>
      </c>
      <c r="T925" s="7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9"/>
        <v>66.794233289646129</v>
      </c>
      <c r="Q926" t="str" cm="1">
        <f t="array" ref="Q926:R926">_xlfn.TEXTSPLIT(N926,"/")</f>
        <v>theater</v>
      </c>
      <c r="R926" t="str">
        <v>plays</v>
      </c>
      <c r="S926" s="7">
        <f t="shared" si="57"/>
        <v>43769.208333333328</v>
      </c>
      <c r="T926" s="7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9"/>
        <v>57.261538461538464</v>
      </c>
      <c r="Q927" t="str" cm="1">
        <f t="array" ref="Q927:R927">_xlfn.TEXTSPLIT(N927,"/")</f>
        <v>theater</v>
      </c>
      <c r="R927" t="str">
        <v>plays</v>
      </c>
      <c r="S927" s="7">
        <f t="shared" si="57"/>
        <v>43000.208333333328</v>
      </c>
      <c r="T927" s="7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9"/>
        <v>-474.86666666666667</v>
      </c>
      <c r="Q928" t="str" cm="1">
        <f t="array" ref="Q928:R928">_xlfn.TEXTSPLIT(N928,"/")</f>
        <v>food</v>
      </c>
      <c r="R928" t="str">
        <v>food trucks</v>
      </c>
      <c r="S928" s="7">
        <f t="shared" si="57"/>
        <v>42502.208333333328</v>
      </c>
      <c r="T928" s="7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9"/>
        <v>-105.37837837837837</v>
      </c>
      <c r="Q929" t="str" cm="1">
        <f t="array" ref="Q929:R929">_xlfn.TEXTSPLIT(N929,"/")</f>
        <v>theater</v>
      </c>
      <c r="R929" t="str">
        <v>plays</v>
      </c>
      <c r="S929" s="7">
        <f t="shared" si="57"/>
        <v>41102.208333333336</v>
      </c>
      <c r="T929" s="7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9"/>
        <v>7.6743447180301825</v>
      </c>
      <c r="Q930" t="str" cm="1">
        <f t="array" ref="Q930:R930">_xlfn.TEXTSPLIT(N930,"/")</f>
        <v>technology</v>
      </c>
      <c r="R930" t="str">
        <v>web</v>
      </c>
      <c r="S930" s="7">
        <f t="shared" si="57"/>
        <v>41637.25</v>
      </c>
      <c r="T930" s="7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9"/>
        <v>35.065217391304351</v>
      </c>
      <c r="Q931" t="str" cm="1">
        <f t="array" ref="Q931:R931">_xlfn.TEXTSPLIT(N931,"/")</f>
        <v>theater</v>
      </c>
      <c r="R931" t="str">
        <v>plays</v>
      </c>
      <c r="S931" s="7">
        <f t="shared" si="57"/>
        <v>42858.208333333328</v>
      </c>
      <c r="T931" s="7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9"/>
        <v>5.0588235294117645</v>
      </c>
      <c r="Q932" t="str" cm="1">
        <f t="array" ref="Q932:R932">_xlfn.TEXTSPLIT(N932,"/")</f>
        <v>theater</v>
      </c>
      <c r="R932" t="str">
        <v>plays</v>
      </c>
      <c r="S932" s="7">
        <f t="shared" si="57"/>
        <v>42060.25</v>
      </c>
      <c r="T932" s="7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9"/>
        <v>-19.383928571428573</v>
      </c>
      <c r="Q933" t="str" cm="1">
        <f t="array" ref="Q933:R933">_xlfn.TEXTSPLIT(N933,"/")</f>
        <v>theater</v>
      </c>
      <c r="R933" t="str">
        <v>plays</v>
      </c>
      <c r="S933" s="7">
        <f t="shared" si="57"/>
        <v>41818.208333333336</v>
      </c>
      <c r="T933" s="7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9"/>
        <v>17.9375</v>
      </c>
      <c r="Q934" t="str" cm="1">
        <f t="array" ref="Q934:R934">_xlfn.TEXTSPLIT(N934,"/")</f>
        <v>music</v>
      </c>
      <c r="R934" t="str">
        <v>rock</v>
      </c>
      <c r="S934" s="7">
        <f t="shared" si="57"/>
        <v>41709.208333333336</v>
      </c>
      <c r="T934" s="7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9"/>
        <v>53.635646687697161</v>
      </c>
      <c r="Q935" t="str" cm="1">
        <f t="array" ref="Q935:R935">_xlfn.TEXTSPLIT(N935,"/")</f>
        <v>theater</v>
      </c>
      <c r="R935" t="str">
        <v>plays</v>
      </c>
      <c r="S935" s="7">
        <f t="shared" si="57"/>
        <v>41372.208333333336</v>
      </c>
      <c r="T935" s="7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9"/>
        <v>48.38095238095238</v>
      </c>
      <c r="Q936" t="str" cm="1">
        <f t="array" ref="Q936:R936">_xlfn.TEXTSPLIT(N936,"/")</f>
        <v>theater</v>
      </c>
      <c r="R936" t="str">
        <v>plays</v>
      </c>
      <c r="S936" s="7">
        <f t="shared" si="57"/>
        <v>42422.25</v>
      </c>
      <c r="T936" s="7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9"/>
        <v>29.636363636363637</v>
      </c>
      <c r="Q937" t="str" cm="1">
        <f t="array" ref="Q937:R937">_xlfn.TEXTSPLIT(N937,"/")</f>
        <v>theater</v>
      </c>
      <c r="R937" t="str">
        <v>plays</v>
      </c>
      <c r="S937" s="7">
        <f t="shared" si="57"/>
        <v>42209.208333333328</v>
      </c>
      <c r="T937" s="7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9"/>
        <v>-4833.8095238095239</v>
      </c>
      <c r="Q938" t="str" cm="1">
        <f t="array" ref="Q938:R938">_xlfn.TEXTSPLIT(N938,"/")</f>
        <v>theater</v>
      </c>
      <c r="R938" t="str">
        <v>plays</v>
      </c>
      <c r="S938" s="7">
        <f t="shared" si="57"/>
        <v>43668.208333333328</v>
      </c>
      <c r="T938" s="7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9"/>
        <v>-88.226434426229503</v>
      </c>
      <c r="Q939" t="str" cm="1">
        <f t="array" ref="Q939:R939">_xlfn.TEXTSPLIT(N939,"/")</f>
        <v>film &amp; video</v>
      </c>
      <c r="R939" t="str">
        <v>documentary</v>
      </c>
      <c r="S939" s="7">
        <f t="shared" si="57"/>
        <v>42334.25</v>
      </c>
      <c r="T939" s="7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9"/>
        <v>9.3020833333333339</v>
      </c>
      <c r="Q940" t="str" cm="1">
        <f t="array" ref="Q940:R940">_xlfn.TEXTSPLIT(N940,"/")</f>
        <v>publishing</v>
      </c>
      <c r="R940" t="str">
        <v>fiction</v>
      </c>
      <c r="S940" s="7">
        <f t="shared" si="57"/>
        <v>43263.208333333328</v>
      </c>
      <c r="T940" s="7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9"/>
        <v>-59.119402985074629</v>
      </c>
      <c r="Q941" t="str" cm="1">
        <f t="array" ref="Q941:R941">_xlfn.TEXTSPLIT(N941,"/")</f>
        <v>games</v>
      </c>
      <c r="R941" t="str">
        <v>video games</v>
      </c>
      <c r="S941" s="7">
        <f t="shared" si="57"/>
        <v>40670.208333333336</v>
      </c>
      <c r="T941" s="7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9"/>
        <v>-56.651515151515149</v>
      </c>
      <c r="Q942" t="str" cm="1">
        <f t="array" ref="Q942:R942">_xlfn.TEXTSPLIT(N942,"/")</f>
        <v>technology</v>
      </c>
      <c r="R942" t="str">
        <v>web</v>
      </c>
      <c r="S942" s="7">
        <f t="shared" si="57"/>
        <v>41244.25</v>
      </c>
      <c r="T942" s="7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9"/>
        <v>-479.29487179487177</v>
      </c>
      <c r="Q943" t="str" cm="1">
        <f t="array" ref="Q943:R943">_xlfn.TEXTSPLIT(N943,"/")</f>
        <v>theater</v>
      </c>
      <c r="R943" t="str">
        <v>plays</v>
      </c>
      <c r="S943" s="7">
        <f t="shared" si="57"/>
        <v>40552.25</v>
      </c>
      <c r="T943" s="7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9"/>
        <v>-50.671641791044777</v>
      </c>
      <c r="Q944" t="str" cm="1">
        <f t="array" ref="Q944:R944">_xlfn.TEXTSPLIT(N944,"/")</f>
        <v>theater</v>
      </c>
      <c r="R944" t="str">
        <v>plays</v>
      </c>
      <c r="S944" s="7">
        <f t="shared" si="57"/>
        <v>40568.25</v>
      </c>
      <c r="T944" s="7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9"/>
        <v>39.201754385964911</v>
      </c>
      <c r="Q945" t="str" cm="1">
        <f t="array" ref="Q945:R945">_xlfn.TEXTSPLIT(N945,"/")</f>
        <v>food</v>
      </c>
      <c r="R945" t="str">
        <v>food trucks</v>
      </c>
      <c r="S945" s="7">
        <f t="shared" si="57"/>
        <v>41906.208333333336</v>
      </c>
      <c r="T945" s="7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9"/>
        <v>-7.0646387832699622</v>
      </c>
      <c r="Q946" t="str" cm="1">
        <f t="array" ref="Q946:R946">_xlfn.TEXTSPLIT(N946,"/")</f>
        <v>photography</v>
      </c>
      <c r="R946" t="str">
        <v>photography books</v>
      </c>
      <c r="S946" s="7">
        <f t="shared" si="57"/>
        <v>42776.25</v>
      </c>
      <c r="T946" s="7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9"/>
        <v>-68.713778829095205</v>
      </c>
      <c r="Q947" t="str" cm="1">
        <f t="array" ref="Q947:R947">_xlfn.TEXTSPLIT(N947,"/")</f>
        <v>photography</v>
      </c>
      <c r="R947" t="str">
        <v>photography books</v>
      </c>
      <c r="S947" s="7">
        <f t="shared" si="57"/>
        <v>41004.208333333336</v>
      </c>
      <c r="T947" s="7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9"/>
        <v>-764.98342541436466</v>
      </c>
      <c r="Q948" t="str" cm="1">
        <f t="array" ref="Q948:R948">_xlfn.TEXTSPLIT(N948,"/")</f>
        <v>theater</v>
      </c>
      <c r="R948" t="str">
        <v>plays</v>
      </c>
      <c r="S948" s="7">
        <f t="shared" si="57"/>
        <v>40710.208333333336</v>
      </c>
      <c r="T948" s="7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9"/>
        <v>-203</v>
      </c>
      <c r="Q949" t="str" cm="1">
        <f t="array" ref="Q949:R949">_xlfn.TEXTSPLIT(N949,"/")</f>
        <v>theater</v>
      </c>
      <c r="R949" t="str">
        <v>plays</v>
      </c>
      <c r="S949" s="7">
        <f t="shared" si="57"/>
        <v>41908.208333333336</v>
      </c>
      <c r="T949" s="7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9"/>
        <v>-21.762499999999999</v>
      </c>
      <c r="Q950" t="str" cm="1">
        <f t="array" ref="Q950:R950">_xlfn.TEXTSPLIT(N950,"/")</f>
        <v>film &amp; video</v>
      </c>
      <c r="R950" t="str">
        <v>documentary</v>
      </c>
      <c r="S950" s="7">
        <f t="shared" si="57"/>
        <v>41985.25</v>
      </c>
      <c r="T950" s="7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9"/>
        <v>17.832512315270936</v>
      </c>
      <c r="Q951" t="str" cm="1">
        <f t="array" ref="Q951:R951">_xlfn.TEXTSPLIT(N951,"/")</f>
        <v>technology</v>
      </c>
      <c r="R951" t="str">
        <v>web</v>
      </c>
      <c r="S951" s="7">
        <f t="shared" si="57"/>
        <v>42112.208333333328</v>
      </c>
      <c r="T951" s="7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9"/>
        <v>-95</v>
      </c>
      <c r="Q952" t="str" cm="1">
        <f t="array" ref="Q952:R952">_xlfn.TEXTSPLIT(N952,"/")</f>
        <v>theater</v>
      </c>
      <c r="R952" t="str">
        <v>plays</v>
      </c>
      <c r="S952" s="7">
        <f t="shared" si="57"/>
        <v>43571.208333333328</v>
      </c>
      <c r="T952" s="7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9"/>
        <v>92.723540731237975</v>
      </c>
      <c r="Q953" t="str" cm="1">
        <f t="array" ref="Q953:R953">_xlfn.TEXTSPLIT(N953,"/")</f>
        <v>music</v>
      </c>
      <c r="R953" t="str">
        <v>rock</v>
      </c>
      <c r="S953" s="7">
        <f t="shared" si="57"/>
        <v>42730.25</v>
      </c>
      <c r="T953" s="7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9"/>
        <v>-19.202559576345983</v>
      </c>
      <c r="Q954" t="str" cm="1">
        <f t="array" ref="Q954:R954">_xlfn.TEXTSPLIT(N954,"/")</f>
        <v>film &amp; video</v>
      </c>
      <c r="R954" t="str">
        <v>documentary</v>
      </c>
      <c r="S954" s="7">
        <f t="shared" si="57"/>
        <v>42591.208333333328</v>
      </c>
      <c r="T954" s="7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9"/>
        <v>-62.857142857142854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7"/>
        <v>42358.25</v>
      </c>
      <c r="T955" s="7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9"/>
        <v>73.503875968992247</v>
      </c>
      <c r="Q956" t="str" cm="1">
        <f t="array" ref="Q956:R956">_xlfn.TEXTSPLIT(N956,"/")</f>
        <v>technology</v>
      </c>
      <c r="R956" t="str">
        <v>web</v>
      </c>
      <c r="S956" s="7">
        <f t="shared" si="57"/>
        <v>41174.208333333336</v>
      </c>
      <c r="T956" s="7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9"/>
        <v>88.287499999999994</v>
      </c>
      <c r="Q957" t="str" cm="1">
        <f t="array" ref="Q957:R957">_xlfn.TEXTSPLIT(N957,"/")</f>
        <v>theater</v>
      </c>
      <c r="R957" t="str">
        <v>plays</v>
      </c>
      <c r="S957" s="7">
        <f t="shared" si="57"/>
        <v>41238.25</v>
      </c>
      <c r="T957" s="7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9"/>
        <v>-183.0144578313253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7"/>
        <v>42360.25</v>
      </c>
      <c r="T958" s="7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9"/>
        <v>20.106870229007633</v>
      </c>
      <c r="Q959" t="str" cm="1">
        <f t="array" ref="Q959:R959">_xlfn.TEXTSPLIT(N959,"/")</f>
        <v>theater</v>
      </c>
      <c r="R959" t="str">
        <v>plays</v>
      </c>
      <c r="S959" s="7">
        <f t="shared" si="57"/>
        <v>40955.25</v>
      </c>
      <c r="T959" s="7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9"/>
        <v>62.330357142857146</v>
      </c>
      <c r="Q960" t="str" cm="1">
        <f t="array" ref="Q960:R960">_xlfn.TEXTSPLIT(N960,"/")</f>
        <v>film &amp; video</v>
      </c>
      <c r="R960" t="str">
        <v>animation</v>
      </c>
      <c r="S960" s="7">
        <f t="shared" si="57"/>
        <v>40350.208333333336</v>
      </c>
      <c r="T960" s="7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9"/>
        <v>-1064.376923076923</v>
      </c>
      <c r="Q961" t="str" cm="1">
        <f t="array" ref="Q961:R961">_xlfn.TEXTSPLIT(N961,"/")</f>
        <v>publishing</v>
      </c>
      <c r="R961" t="str">
        <v>translations</v>
      </c>
      <c r="S961" s="7">
        <f t="shared" si="57"/>
        <v>40357.208333333336</v>
      </c>
      <c r="T961" s="7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9"/>
        <v>-14.945454545454545</v>
      </c>
      <c r="Q962" t="str" cm="1">
        <f t="array" ref="Q962:R962">_xlfn.TEXTSPLIT(N962,"/")</f>
        <v>technology</v>
      </c>
      <c r="R962" t="str">
        <v>web</v>
      </c>
      <c r="S962" s="7">
        <f t="shared" si="57"/>
        <v>42408.25</v>
      </c>
      <c r="T962" s="7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E963-D963</f>
        <v>1100</v>
      </c>
      <c r="P963">
        <f t="shared" si="59"/>
        <v>7.096774193548387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1">(((J963/60)/60)/24)+DATE(1970,1,1)</f>
        <v>40591.25</v>
      </c>
      <c r="T963" s="7">
        <f t="shared" ref="T963:T1001" si="62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ref="P964:P1001" si="63">O964/G964</f>
        <v>26.530075187969924</v>
      </c>
      <c r="Q964" t="str" cm="1">
        <f t="array" ref="Q964:R964">_xlfn.TEXTSPLIT(N964,"/")</f>
        <v>food</v>
      </c>
      <c r="R964" t="str">
        <v>food trucks</v>
      </c>
      <c r="S964" s="7">
        <f t="shared" si="61"/>
        <v>41592.25</v>
      </c>
      <c r="T964" s="7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3"/>
        <v>-7.9210526315789478</v>
      </c>
      <c r="Q965" t="str" cm="1">
        <f t="array" ref="Q965:R965">_xlfn.TEXTSPLIT(N965,"/")</f>
        <v>photography</v>
      </c>
      <c r="R965" t="str">
        <v>photography books</v>
      </c>
      <c r="S965" s="7">
        <f t="shared" si="61"/>
        <v>40607.25</v>
      </c>
      <c r="T965" s="7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3"/>
        <v>61.058064516129029</v>
      </c>
      <c r="Q966" t="str" cm="1">
        <f t="array" ref="Q966:R966">_xlfn.TEXTSPLIT(N966,"/")</f>
        <v>theater</v>
      </c>
      <c r="R966" t="str">
        <v>plays</v>
      </c>
      <c r="S966" s="7">
        <f t="shared" si="61"/>
        <v>42135.208333333328</v>
      </c>
      <c r="T966" s="7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3"/>
        <v>30.439613526570049</v>
      </c>
      <c r="Q967" t="str" cm="1">
        <f t="array" ref="Q967:R967">_xlfn.TEXTSPLIT(N967,"/")</f>
        <v>music</v>
      </c>
      <c r="R967" t="str">
        <v>rock</v>
      </c>
      <c r="S967" s="7">
        <f t="shared" si="61"/>
        <v>40203.25</v>
      </c>
      <c r="T967" s="7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3"/>
        <v>48.032653061224487</v>
      </c>
      <c r="Q968" t="str" cm="1">
        <f t="array" ref="Q968:R968">_xlfn.TEXTSPLIT(N968,"/")</f>
        <v>theater</v>
      </c>
      <c r="R968" t="str">
        <v>plays</v>
      </c>
      <c r="S968" s="7">
        <f t="shared" si="61"/>
        <v>42901.208333333328</v>
      </c>
      <c r="T968" s="7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3"/>
        <v>20.812460267005722</v>
      </c>
      <c r="Q969" t="str" cm="1">
        <f t="array" ref="Q969:R969">_xlfn.TEXTSPLIT(N969,"/")</f>
        <v>music</v>
      </c>
      <c r="R969" t="str">
        <v>world music</v>
      </c>
      <c r="S969" s="7">
        <f t="shared" si="61"/>
        <v>41005.208333333336</v>
      </c>
      <c r="T969" s="7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3"/>
        <v>50.149122807017541</v>
      </c>
      <c r="Q970" t="str" cm="1">
        <f t="array" ref="Q970:R970">_xlfn.TEXTSPLIT(N970,"/")</f>
        <v>food</v>
      </c>
      <c r="R970" t="str">
        <v>food trucks</v>
      </c>
      <c r="S970" s="7">
        <f t="shared" si="61"/>
        <v>40544.25</v>
      </c>
      <c r="T970" s="7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3"/>
        <v>6.989247311827957</v>
      </c>
      <c r="Q971" t="str" cm="1">
        <f t="array" ref="Q971:R971">_xlfn.TEXTSPLIT(N971,"/")</f>
        <v>theater</v>
      </c>
      <c r="R971" t="str">
        <v>plays</v>
      </c>
      <c r="S971" s="7">
        <f t="shared" si="61"/>
        <v>43821.25</v>
      </c>
      <c r="T971" s="7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3"/>
        <v>-62.695286195286194</v>
      </c>
      <c r="Q972" t="str" cm="1">
        <f t="array" ref="Q972:R972">_xlfn.TEXTSPLIT(N972,"/")</f>
        <v>theater</v>
      </c>
      <c r="R972" t="str">
        <v>plays</v>
      </c>
      <c r="S972" s="7">
        <f t="shared" si="61"/>
        <v>40672.208333333336</v>
      </c>
      <c r="T972" s="7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3"/>
        <v>-153.58333333333334</v>
      </c>
      <c r="Q973" t="str" cm="1">
        <f t="array" ref="Q973:R973">_xlfn.TEXTSPLIT(N973,"/")</f>
        <v>film &amp; video</v>
      </c>
      <c r="R973" t="str">
        <v>television</v>
      </c>
      <c r="S973" s="7">
        <f t="shared" si="61"/>
        <v>41555.208333333336</v>
      </c>
      <c r="T973" s="7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3"/>
        <v>32.613920285544317</v>
      </c>
      <c r="Q974" t="str" cm="1">
        <f t="array" ref="Q974:R974">_xlfn.TEXTSPLIT(N974,"/")</f>
        <v>technology</v>
      </c>
      <c r="R974" t="str">
        <v>web</v>
      </c>
      <c r="S974" s="7">
        <f t="shared" si="61"/>
        <v>41792.208333333336</v>
      </c>
      <c r="T974" s="7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3"/>
        <v>-376.6825396825397</v>
      </c>
      <c r="Q975" t="str" cm="1">
        <f t="array" ref="Q975:R975">_xlfn.TEXTSPLIT(N975,"/")</f>
        <v>theater</v>
      </c>
      <c r="R975" t="str">
        <v>plays</v>
      </c>
      <c r="S975" s="7">
        <f t="shared" si="61"/>
        <v>40522.25</v>
      </c>
      <c r="T975" s="7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3"/>
        <v>68.46875</v>
      </c>
      <c r="Q976" t="str" cm="1">
        <f t="array" ref="Q976:R976">_xlfn.TEXTSPLIT(N976,"/")</f>
        <v>music</v>
      </c>
      <c r="R976" t="str">
        <v>indie rock</v>
      </c>
      <c r="S976" s="7">
        <f t="shared" si="61"/>
        <v>41412.208333333336</v>
      </c>
      <c r="T976" s="7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3"/>
        <v>21.970370370370372</v>
      </c>
      <c r="Q977" t="str" cm="1">
        <f t="array" ref="Q977:R977">_xlfn.TEXTSPLIT(N977,"/")</f>
        <v>theater</v>
      </c>
      <c r="R977" t="str">
        <v>plays</v>
      </c>
      <c r="S977" s="7">
        <f t="shared" si="61"/>
        <v>42337.25</v>
      </c>
      <c r="T977" s="7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3"/>
        <v>63.471428571428568</v>
      </c>
      <c r="Q978" t="str" cm="1">
        <f t="array" ref="Q978:R978">_xlfn.TEXTSPLIT(N978,"/")</f>
        <v>theater</v>
      </c>
      <c r="R978" t="str">
        <v>plays</v>
      </c>
      <c r="S978" s="7">
        <f t="shared" si="61"/>
        <v>40571.25</v>
      </c>
      <c r="T978" s="7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3"/>
        <v>-27.208955223880597</v>
      </c>
      <c r="Q979" t="str" cm="1">
        <f t="array" ref="Q979:R979">_xlfn.TEXTSPLIT(N979,"/")</f>
        <v>food</v>
      </c>
      <c r="R979" t="str">
        <v>food trucks</v>
      </c>
      <c r="S979" s="7">
        <f t="shared" si="61"/>
        <v>43138.25</v>
      </c>
      <c r="T979" s="7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3"/>
        <v>83.054347826086953</v>
      </c>
      <c r="Q980" t="str" cm="1">
        <f t="array" ref="Q980:R980">_xlfn.TEXTSPLIT(N980,"/")</f>
        <v>games</v>
      </c>
      <c r="R980" t="str">
        <v>video games</v>
      </c>
      <c r="S980" s="7">
        <f t="shared" si="61"/>
        <v>42686.25</v>
      </c>
      <c r="T980" s="7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3"/>
        <v>25.65911330049261</v>
      </c>
      <c r="Q981" t="str" cm="1">
        <f t="array" ref="Q981:R981">_xlfn.TEXTSPLIT(N981,"/")</f>
        <v>theater</v>
      </c>
      <c r="R981" t="str">
        <v>plays</v>
      </c>
      <c r="S981" s="7">
        <f t="shared" si="61"/>
        <v>42078.208333333328</v>
      </c>
      <c r="T981" s="7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3"/>
        <v>-157.10242587601078</v>
      </c>
      <c r="Q982" t="str" cm="1">
        <f t="array" ref="Q982:R982">_xlfn.TEXTSPLIT(N982,"/")</f>
        <v>publishing</v>
      </c>
      <c r="R982" t="str">
        <v>nonfiction</v>
      </c>
      <c r="S982" s="7">
        <f t="shared" si="61"/>
        <v>42307.208333333328</v>
      </c>
      <c r="T982" s="7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3"/>
        <v>16.226006191950464</v>
      </c>
      <c r="Q983" t="str" cm="1">
        <f t="array" ref="Q983:R983">_xlfn.TEXTSPLIT(N983,"/")</f>
        <v>technology</v>
      </c>
      <c r="R983" t="str">
        <v>web</v>
      </c>
      <c r="S983" s="7">
        <f t="shared" si="61"/>
        <v>43094.25</v>
      </c>
      <c r="T983" s="7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3"/>
        <v>-14.466666666666667</v>
      </c>
      <c r="Q984" t="str" cm="1">
        <f t="array" ref="Q984:R984">_xlfn.TEXTSPLIT(N984,"/")</f>
        <v>film &amp; video</v>
      </c>
      <c r="R984" t="str">
        <v>documentary</v>
      </c>
      <c r="S984" s="7">
        <f t="shared" si="61"/>
        <v>40743.208333333336</v>
      </c>
      <c r="T984" s="7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3"/>
        <v>25.496130696474633</v>
      </c>
      <c r="Q985" t="str" cm="1">
        <f t="array" ref="Q985:R985">_xlfn.TEXTSPLIT(N985,"/")</f>
        <v>film &amp; video</v>
      </c>
      <c r="R985" t="str">
        <v>documentary</v>
      </c>
      <c r="S985" s="7">
        <f t="shared" si="61"/>
        <v>43681.208333333328</v>
      </c>
      <c r="T985" s="7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3"/>
        <v>8.9501312335958012</v>
      </c>
      <c r="Q986" t="str" cm="1">
        <f t="array" ref="Q986:R986">_xlfn.TEXTSPLIT(N986,"/")</f>
        <v>theater</v>
      </c>
      <c r="R986" t="str">
        <v>plays</v>
      </c>
      <c r="S986" s="7">
        <f t="shared" si="61"/>
        <v>43716.208333333328</v>
      </c>
      <c r="T986" s="7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3"/>
        <v>-12.730306469920546</v>
      </c>
      <c r="Q987" t="str" cm="1">
        <f t="array" ref="Q987:R987">_xlfn.TEXTSPLIT(N987,"/")</f>
        <v>music</v>
      </c>
      <c r="R987" t="str">
        <v>rock</v>
      </c>
      <c r="S987" s="7">
        <f t="shared" si="61"/>
        <v>41614.25</v>
      </c>
      <c r="T987" s="7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3"/>
        <v>-50.608695652173914</v>
      </c>
      <c r="Q988" t="str" cm="1">
        <f t="array" ref="Q988:R988">_xlfn.TEXTSPLIT(N988,"/")</f>
        <v>music</v>
      </c>
      <c r="R988" t="str">
        <v>rock</v>
      </c>
      <c r="S988" s="7">
        <f t="shared" si="61"/>
        <v>40638.208333333336</v>
      </c>
      <c r="T988" s="7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3"/>
        <v>15.085416666666667</v>
      </c>
      <c r="Q989" t="str" cm="1">
        <f t="array" ref="Q989:R989">_xlfn.TEXTSPLIT(N989,"/")</f>
        <v>film &amp; video</v>
      </c>
      <c r="R989" t="str">
        <v>documentary</v>
      </c>
      <c r="S989" s="7">
        <f t="shared" si="61"/>
        <v>42852.208333333328</v>
      </c>
      <c r="T989" s="7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3"/>
        <v>-70.328125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1"/>
        <v>42686.25</v>
      </c>
      <c r="T990" s="7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3"/>
        <v>42.43362831858407</v>
      </c>
      <c r="Q991" t="str" cm="1">
        <f t="array" ref="Q991:R991">_xlfn.TEXTSPLIT(N991,"/")</f>
        <v>publishing</v>
      </c>
      <c r="R991" t="str">
        <v>translations</v>
      </c>
      <c r="S991" s="7">
        <f t="shared" si="61"/>
        <v>43571.208333333328</v>
      </c>
      <c r="T991" s="7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3"/>
        <v>-15.015625</v>
      </c>
      <c r="Q992" t="str" cm="1">
        <f t="array" ref="Q992:R992">_xlfn.TEXTSPLIT(N992,"/")</f>
        <v>film &amp; video</v>
      </c>
      <c r="R992" t="str">
        <v>drama</v>
      </c>
      <c r="S992" s="7">
        <f t="shared" si="61"/>
        <v>42432.25</v>
      </c>
      <c r="T992" s="7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3"/>
        <v>5.3568464730290453</v>
      </c>
      <c r="Q993" t="str" cm="1">
        <f t="array" ref="Q993:R993">_xlfn.TEXTSPLIT(N993,"/")</f>
        <v>music</v>
      </c>
      <c r="R993" t="str">
        <v>rock</v>
      </c>
      <c r="S993" s="7">
        <f t="shared" si="61"/>
        <v>41907.208333333336</v>
      </c>
      <c r="T993" s="7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3"/>
        <v>76.689393939393938</v>
      </c>
      <c r="Q994" t="str" cm="1">
        <f t="array" ref="Q994:R994">_xlfn.TEXTSPLIT(N994,"/")</f>
        <v>film &amp; video</v>
      </c>
      <c r="R994" t="str">
        <v>drama</v>
      </c>
      <c r="S994" s="7">
        <f t="shared" si="61"/>
        <v>43227.208333333328</v>
      </c>
      <c r="T994" s="7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3"/>
        <v>-29.226666666666667</v>
      </c>
      <c r="Q995" t="str" cm="1">
        <f t="array" ref="Q995:R995">_xlfn.TEXTSPLIT(N995,"/")</f>
        <v>photography</v>
      </c>
      <c r="R995" t="str">
        <v>photography books</v>
      </c>
      <c r="S995" s="7">
        <f t="shared" si="61"/>
        <v>42362.25</v>
      </c>
      <c r="T995" s="7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3"/>
        <v>-79.604513064133016</v>
      </c>
      <c r="Q996" t="str" cm="1">
        <f t="array" ref="Q996:R996">_xlfn.TEXTSPLIT(N996,"/")</f>
        <v>publishing</v>
      </c>
      <c r="R996" t="str">
        <v>translations</v>
      </c>
      <c r="S996" s="7">
        <f t="shared" si="61"/>
        <v>41929.208333333336</v>
      </c>
      <c r="T996" s="7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3"/>
        <v>27.369554576603036</v>
      </c>
      <c r="Q997" t="str" cm="1">
        <f t="array" ref="Q997:R997">_xlfn.TEXTSPLIT(N997,"/")</f>
        <v>food</v>
      </c>
      <c r="R997" t="str">
        <v>food trucks</v>
      </c>
      <c r="S997" s="7">
        <f t="shared" si="61"/>
        <v>43408.208333333328</v>
      </c>
      <c r="T997" s="7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3"/>
        <v>-15.946428571428571</v>
      </c>
      <c r="Q998" t="str" cm="1">
        <f t="array" ref="Q998:R998">_xlfn.TEXTSPLIT(N998,"/")</f>
        <v>theater</v>
      </c>
      <c r="R998" t="str">
        <v>plays</v>
      </c>
      <c r="S998" s="7">
        <f t="shared" si="61"/>
        <v>41276.25</v>
      </c>
      <c r="T998" s="7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3"/>
        <v>-21.561151079136689</v>
      </c>
      <c r="Q999" t="str" cm="1">
        <f t="array" ref="Q999:R999">_xlfn.TEXTSPLIT(N999,"/")</f>
        <v>theater</v>
      </c>
      <c r="R999" t="str">
        <v>plays</v>
      </c>
      <c r="S999" s="7">
        <f t="shared" si="61"/>
        <v>41659.25</v>
      </c>
      <c r="T999" s="7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3"/>
        <v>-76.943850267379673</v>
      </c>
      <c r="Q1000" t="str" cm="1">
        <f t="array" ref="Q1000:R1000">_xlfn.TEXTSPLIT(N1000,"/")</f>
        <v>music</v>
      </c>
      <c r="R1000" t="str">
        <v>indie rock</v>
      </c>
      <c r="S1000" s="7">
        <f t="shared" si="61"/>
        <v>40220.25</v>
      </c>
      <c r="T1000" s="7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3"/>
        <v>-43.031194295900178</v>
      </c>
      <c r="Q1001" t="str" cm="1">
        <f t="array" ref="Q1001:R1001">_xlfn.TEXTSPLIT(N1001,"/")</f>
        <v>food</v>
      </c>
      <c r="R1001" t="str">
        <v>food trucks</v>
      </c>
      <c r="S1001" s="7">
        <f t="shared" si="61"/>
        <v>42550.208333333328</v>
      </c>
      <c r="T1001" s="7">
        <f t="shared" si="62"/>
        <v>42557.208333333328</v>
      </c>
    </row>
  </sheetData>
  <autoFilter ref="F1:F1001" xr:uid="{00000000-0001-0000-0000-000000000000}"/>
  <conditionalFormatting sqref="F1:F1048576">
    <cfRule type="containsText" dxfId="4" priority="2" operator="containsText" text="canceled">
      <formula>NOT(ISERROR(SEARCH("canceled",F1)))</formula>
    </cfRule>
    <cfRule type="containsText" dxfId="3" priority="3" operator="containsText" text="failed">
      <formula>NOT(ISERROR(SEARCH("failed",F1)))</formula>
    </cfRule>
    <cfRule type="containsText" dxfId="2" priority="4" operator="containsText" text="successful">
      <formula>NOT(ISERROR(SEARCH("successful",F1)))</formula>
    </cfRule>
    <cfRule type="containsText" dxfId="1" priority="5" operator="containsText" text="live">
      <formula>NOT(ISERROR(SEARCH("live",F1)))</formula>
    </cfRule>
    <cfRule type="colorScale" priority="7">
      <colorScale>
        <cfvo type="min"/>
        <cfvo type="percentile" val="50"/>
        <cfvo type="max"/>
        <color rgb="FFFF7128"/>
        <color rgb="FFFFEB84"/>
        <color rgb="FFFFEF9C"/>
      </colorScale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{BF953B6C-29CF-E54A-9827-A9D561B0B923}</x14:id>
        </ext>
      </extLst>
    </cfRule>
    <cfRule type="colorScale" priority="10">
      <colorScale>
        <cfvo type="formula" val="&quot;successful&quot;"/>
        <cfvo type="formula" val="&quot;failed&quot;"/>
        <cfvo type="formula" val="&quot;live&quot;"/>
        <color rgb="FFF8696B"/>
        <color rgb="FFFFEB84"/>
        <color rgb="FF63BE7B"/>
      </colorScale>
    </cfRule>
    <cfRule type="containsText" dxfId="0" priority="11" operator="containsText" text="lives">
      <formula>NOT(ISERROR(SEARCH("lives",F1)))</formula>
    </cfRule>
    <cfRule type="colorScale" priority="12">
      <colorScale>
        <cfvo type="percent" val="&quot;live&quot;"/>
        <cfvo type="percent" val="100"/>
        <color rgb="FFFF7128"/>
        <color rgb="FFFFEF9C"/>
      </colorScale>
    </cfRule>
    <cfRule type="colorScale" priority="13">
      <colorScale>
        <cfvo type="num" val="&quot;live&quot;"/>
        <cfvo type="num" val="0"/>
        <color rgb="FFFF7128"/>
        <color rgb="FFFFEF9C"/>
      </colorScale>
    </cfRule>
    <cfRule type="colorScale" priority="15">
      <colorScale>
        <cfvo type="percentile" val="10"/>
        <cfvo type="percentile" val="90"/>
        <color rgb="FFFF7128"/>
        <color rgb="FFFFEF9C"/>
      </colorScale>
    </cfRule>
  </conditionalFormatting>
  <conditionalFormatting sqref="F2:F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953B6C-29CF-E54A-9827-A9D561B0B9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11F-C090-474B-9971-0F146996FBD3}">
  <dimension ref="A1:F14"/>
  <sheetViews>
    <sheetView workbookViewId="0">
      <selection activeCell="F20" sqref="F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2033</v>
      </c>
    </row>
    <row r="3" spans="1:6" x14ac:dyDescent="0.2">
      <c r="A3" s="4" t="s">
        <v>2034</v>
      </c>
      <c r="B3" s="4" t="s">
        <v>2070</v>
      </c>
    </row>
    <row r="4" spans="1:6" x14ac:dyDescent="0.2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5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2040</v>
      </c>
      <c r="E8">
        <v>4</v>
      </c>
      <c r="F8">
        <v>4</v>
      </c>
    </row>
    <row r="9" spans="1:6" x14ac:dyDescent="0.2">
      <c r="A9" s="5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900D-5D83-F64C-9493-6FB497A7770A}">
  <dimension ref="A1:F30"/>
  <sheetViews>
    <sheetView workbookViewId="0">
      <selection activeCell="I6" sqref="I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2033</v>
      </c>
    </row>
    <row r="2" spans="1:6" x14ac:dyDescent="0.2">
      <c r="A2" s="4" t="s">
        <v>2031</v>
      </c>
      <c r="B2" t="s">
        <v>2033</v>
      </c>
    </row>
    <row r="4" spans="1:6" x14ac:dyDescent="0.2">
      <c r="A4" s="4" t="s">
        <v>2034</v>
      </c>
      <c r="B4" s="4" t="s">
        <v>2070</v>
      </c>
    </row>
    <row r="5" spans="1:6" x14ac:dyDescent="0.2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5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2055</v>
      </c>
      <c r="E7">
        <v>4</v>
      </c>
      <c r="F7">
        <v>4</v>
      </c>
    </row>
    <row r="8" spans="1:6" x14ac:dyDescent="0.2">
      <c r="A8" s="5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2056</v>
      </c>
      <c r="C10">
        <v>8</v>
      </c>
      <c r="E10">
        <v>10</v>
      </c>
      <c r="F10">
        <v>18</v>
      </c>
    </row>
    <row r="11" spans="1:6" x14ac:dyDescent="0.2">
      <c r="A11" s="5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2059</v>
      </c>
      <c r="C15">
        <v>3</v>
      </c>
      <c r="E15">
        <v>4</v>
      </c>
      <c r="F15">
        <v>7</v>
      </c>
    </row>
    <row r="16" spans="1:6" x14ac:dyDescent="0.2">
      <c r="A16" s="5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2065</v>
      </c>
      <c r="C20">
        <v>4</v>
      </c>
      <c r="E20">
        <v>4</v>
      </c>
      <c r="F20">
        <v>8</v>
      </c>
    </row>
    <row r="21" spans="1:6" x14ac:dyDescent="0.2">
      <c r="A21" s="5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2049</v>
      </c>
      <c r="C22">
        <v>9</v>
      </c>
      <c r="E22">
        <v>5</v>
      </c>
      <c r="F22">
        <v>14</v>
      </c>
    </row>
    <row r="23" spans="1:6" x14ac:dyDescent="0.2">
      <c r="A23" s="5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2061</v>
      </c>
      <c r="E29">
        <v>3</v>
      </c>
      <c r="F29">
        <v>3</v>
      </c>
    </row>
    <row r="30" spans="1:6" x14ac:dyDescent="0.2">
      <c r="A30" s="5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7E6E-E3CE-6848-9F5A-F5824C89C3E3}">
  <dimension ref="A1:E18"/>
  <sheetViews>
    <sheetView workbookViewId="0">
      <selection activeCell="G5" sqref="G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4" t="s">
        <v>2085</v>
      </c>
      <c r="B1" t="s">
        <v>2033</v>
      </c>
    </row>
    <row r="2" spans="1:5" x14ac:dyDescent="0.2">
      <c r="A2" s="4" t="s">
        <v>2031</v>
      </c>
      <c r="B2" t="s">
        <v>2033</v>
      </c>
    </row>
    <row r="4" spans="1:5" x14ac:dyDescent="0.2">
      <c r="A4" s="4" t="s">
        <v>2034</v>
      </c>
      <c r="B4" s="4" t="s">
        <v>2070</v>
      </c>
    </row>
    <row r="5" spans="1:5" x14ac:dyDescent="0.2">
      <c r="A5" s="4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5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3CBC-B759-6943-8063-E85E0308BE95}">
  <dimension ref="A1:H13"/>
  <sheetViews>
    <sheetView tabSelected="1" workbookViewId="0">
      <selection activeCell="G19" sqref="G19"/>
    </sheetView>
  </sheetViews>
  <sheetFormatPr baseColWidth="10" defaultRowHeight="16" x14ac:dyDescent="0.2"/>
  <cols>
    <col min="1" max="1" width="26.6640625" customWidth="1"/>
    <col min="2" max="2" width="18.1640625" customWidth="1"/>
    <col min="3" max="3" width="13.6640625" customWidth="1"/>
    <col min="4" max="4" width="15.1640625" customWidth="1"/>
    <col min="5" max="5" width="12" customWidth="1"/>
    <col min="6" max="6" width="18.83203125" customWidth="1"/>
    <col min="7" max="7" width="16.33203125" customWidth="1"/>
    <col min="8" max="8" width="18.164062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COUNTIFS(Crowdfunding!F:F,"successful",Crowdfunding!D:D,"&lt;1000")</f>
        <v>30</v>
      </c>
      <c r="C2">
        <f>COUNTIFS(Crowdfunding!F:F,"Failed",Crowdfunding!D:D,"&lt;1000")</f>
        <v>20</v>
      </c>
      <c r="D2">
        <f>COUNTIFS(Crowdfunding!F:F,"Canceled",Crowdfunding!D:D,"&lt;1000")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">
      <c r="A3" t="s">
        <v>2095</v>
      </c>
      <c r="B3">
        <f>COUNTIFS(Crowdfunding!F:F,"successful",Crowdfunding!D:D,"&lt;4999",Crowdfunding!D:D,"&gt;=1000")</f>
        <v>191</v>
      </c>
      <c r="C3">
        <f>COUNTIFS(Crowdfunding!F:F,"Failed",Crowdfunding!D:D,"&lt;4999",Crowdfunding!D:D,"&gt;=1000")</f>
        <v>38</v>
      </c>
      <c r="D3">
        <f>COUNTIFS(Crowdfunding!F:F,"Canceled",Crowdfunding!D:D,"&lt;4999",Crowdfunding!D:D,"&gt;=1000")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2">
      <c r="A4" t="s">
        <v>2096</v>
      </c>
      <c r="B4">
        <f>COUNTIFS(Crowdfunding!F:F,"successful",Crowdfunding!D:D,"&lt;9999",Crowdfunding!D:D,"&gt;=5000")</f>
        <v>164</v>
      </c>
      <c r="C4">
        <f>COUNTIFS(Crowdfunding!F:F,"Failed",Crowdfunding!D:D,"&lt;9999",Crowdfunding!D:D,"&gt;=5000")</f>
        <v>126</v>
      </c>
      <c r="D4">
        <f>COUNTIFS(Crowdfunding!F:F,"Canceled",Crowdfunding!D:D,"&lt;9999",Crowdfunding!D:D,"&gt;=5000")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">
      <c r="A5" t="s">
        <v>2097</v>
      </c>
      <c r="B5">
        <f>COUNTIFS(Crowdfunding!F:F,"successful",Crowdfunding!D:D,"&lt;14999",Crowdfunding!D:D,"&gt;=10000")</f>
        <v>4</v>
      </c>
      <c r="C5">
        <f>COUNTIFS(Crowdfunding!F:F,"Failed",Crowdfunding!D:D,"&lt;14999",Crowdfunding!D:D,"&gt;=10000")</f>
        <v>5</v>
      </c>
      <c r="D5">
        <f>COUNTIFS(Crowdfunding!F:F,"Canceled",Crowdfunding!D:D,"&lt;14999",Crowdfunding!D:D,"&gt;=10000")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">
      <c r="A6" t="s">
        <v>2098</v>
      </c>
      <c r="B6">
        <f>COUNTIFS(Crowdfunding!F:F,"successful",Crowdfunding!D:D,"&lt;19999",Crowdfunding!D:D,"&gt;=15000")</f>
        <v>10</v>
      </c>
      <c r="C6">
        <f>COUNTIFS(Crowdfunding!F:F,"Failed",Crowdfunding!D:D,"&lt;19999",Crowdfunding!D:D,"&gt;=15000")</f>
        <v>0</v>
      </c>
      <c r="D6">
        <f>COUNTIFS(Crowdfunding!F:F,"Canceled",Crowdfunding!D:D,"&lt;19999",Crowdfunding!D:D,"&gt;=15000")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">
      <c r="A7" t="s">
        <v>2099</v>
      </c>
      <c r="B7">
        <f>COUNTIFS(Crowdfunding!F:F,"successful",Crowdfunding!D:D,"&lt;24999",Crowdfunding!D:D,"&gt;=20000")</f>
        <v>7</v>
      </c>
      <c r="C7">
        <f>COUNTIFS(Crowdfunding!F:F,"Failed",Crowdfunding!D:D,"&lt;24999",Crowdfunding!D:D,"&gt;=20000")</f>
        <v>0</v>
      </c>
      <c r="D7">
        <f>COUNTIFS(Crowdfunding!F:F,"Canceled",Crowdfunding!D:D,"&lt;24999",Crowdfunding!D:D,"&gt;=20000")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">
      <c r="A8" t="s">
        <v>2100</v>
      </c>
      <c r="B8">
        <f>COUNTIFS(Crowdfunding!F:F,"successful",Crowdfunding!D:D,"&lt;29999",Crowdfunding!D:D,"&gt;=25000")</f>
        <v>11</v>
      </c>
      <c r="C8">
        <f>COUNTIFS(Crowdfunding!F:F,"Failed",Crowdfunding!D:D,"&lt;29999",Crowdfunding!D:D,"&gt;=25000")</f>
        <v>3</v>
      </c>
      <c r="D8">
        <f>COUNTIFS(Crowdfunding!F:F,"Canceled",Crowdfunding!D:D,"&lt;29999",Crowdfunding!D:D,"&gt;=25000")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">
      <c r="A9" t="s">
        <v>2101</v>
      </c>
      <c r="B9">
        <f>COUNTIFS(Crowdfunding!F:F,"successful",Crowdfunding!D:D,"&lt;34999",Crowdfunding!D:D,"&gt;=30000")</f>
        <v>7</v>
      </c>
      <c r="C9">
        <f>COUNTIFS(Crowdfunding!F:F,"Failed",Crowdfunding!D:D,"&lt;34999",Crowdfunding!D:D,"&gt;=30000")</f>
        <v>0</v>
      </c>
      <c r="D9">
        <f>COUNTIFS(Crowdfunding!F:F,"Canceled",Crowdfunding!D:D,"&lt;34999",Crowdfunding!D:D,"&gt;=30000")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">
      <c r="A10" t="s">
        <v>2102</v>
      </c>
      <c r="B10">
        <f>COUNTIFS(Crowdfunding!F:F,"successful",Crowdfunding!D:D,"&lt;39999",Crowdfunding!D:D,"&gt;=35000")</f>
        <v>8</v>
      </c>
      <c r="C10">
        <f>COUNTIFS(Crowdfunding!F:F,"Failed",Crowdfunding!D:D,"&lt;39999",Crowdfunding!D:D,"&gt;=35000")</f>
        <v>3</v>
      </c>
      <c r="D10">
        <f>COUNTIFS(Crowdfunding!F:F,"Canceled",Crowdfunding!D:D,"&lt;39999",Crowdfunding!D:D,"&gt;=35000")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">
      <c r="A11" t="s">
        <v>2103</v>
      </c>
      <c r="B11">
        <f>COUNTIFS(Crowdfunding!F:F,"successful",Crowdfunding!D:D,"&lt;44999",Crowdfunding!D:D,"&gt;=40000")</f>
        <v>11</v>
      </c>
      <c r="C11">
        <f>COUNTIFS(Crowdfunding!F:F,"Failed",Crowdfunding!D:D,"&lt;44999",Crowdfunding!D:D,"&gt;=40000")</f>
        <v>3</v>
      </c>
      <c r="D11">
        <f>COUNTIFS(Crowdfunding!F:F,"Canceledl",Crowdfunding!D:D,"&lt;44999",Crowdfunding!D:D,"&gt;=40000")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">
      <c r="A12" t="s">
        <v>2104</v>
      </c>
      <c r="B12">
        <f>COUNTIFS(Crowdfunding!F:F,"successful",Crowdfunding!D:D,"&lt;49999",Crowdfunding!D:D,"&gt;=45000")</f>
        <v>8</v>
      </c>
      <c r="C12">
        <f>COUNTIFS(Crowdfunding!F:F,"Failed",Crowdfunding!D:D,"&lt;49999",Crowdfunding!D:D,"&gt;=45000")</f>
        <v>3</v>
      </c>
      <c r="D12">
        <f>COUNTIFS(Crowdfunding!F:F,"Canceled",Crowdfunding!D:D,"&lt;49999",Crowdfunding!D:D,"&gt;=45000")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">
      <c r="A13" t="s">
        <v>2105</v>
      </c>
      <c r="B13">
        <f>COUNTIFS(Crowdfunding!F:F,"successful",Crowdfunding!D:D,"&gt;50000")</f>
        <v>114</v>
      </c>
      <c r="C13">
        <f>COUNTIFS(Crowdfunding!F:F,"Failed",Crowdfunding!D:D,"&gt;50000")</f>
        <v>163</v>
      </c>
      <c r="D13">
        <f>COUNTIFS(Crowdfunding!F:F,"Canceled",Crowdfunding!D:D,"&gt;50000")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AEDE-D6B3-4E48-8469-3692F7435A1C}">
  <dimension ref="A1:L566"/>
  <sheetViews>
    <sheetView workbookViewId="0">
      <selection activeCell="G22" sqref="G22"/>
    </sheetView>
  </sheetViews>
  <sheetFormatPr baseColWidth="10" defaultRowHeight="16" x14ac:dyDescent="0.2"/>
  <cols>
    <col min="2" max="3" width="12.5" customWidth="1"/>
    <col min="4" max="4" width="20" customWidth="1"/>
    <col min="5" max="6" width="12.5" customWidth="1"/>
    <col min="9" max="9" width="13.33203125" customWidth="1"/>
    <col min="11" max="11" width="19.1640625" customWidth="1"/>
  </cols>
  <sheetData>
    <row r="1" spans="1:12" x14ac:dyDescent="0.2">
      <c r="A1" t="s">
        <v>4</v>
      </c>
      <c r="B1" s="1" t="s">
        <v>5</v>
      </c>
      <c r="C1" s="1"/>
      <c r="D1" s="1"/>
      <c r="E1" s="1"/>
      <c r="F1" s="1"/>
      <c r="H1" t="s">
        <v>4</v>
      </c>
      <c r="I1" s="1" t="s">
        <v>5</v>
      </c>
    </row>
    <row r="2" spans="1:12" x14ac:dyDescent="0.2">
      <c r="A2" t="s">
        <v>20</v>
      </c>
      <c r="B2">
        <v>158</v>
      </c>
      <c r="H2" t="s">
        <v>14</v>
      </c>
      <c r="I2">
        <v>0</v>
      </c>
    </row>
    <row r="3" spans="1:12" x14ac:dyDescent="0.2">
      <c r="A3" t="s">
        <v>20</v>
      </c>
      <c r="B3">
        <v>1425</v>
      </c>
      <c r="H3" t="s">
        <v>14</v>
      </c>
      <c r="I3">
        <v>24</v>
      </c>
    </row>
    <row r="4" spans="1:12" x14ac:dyDescent="0.2">
      <c r="A4" t="s">
        <v>20</v>
      </c>
      <c r="B4">
        <v>174</v>
      </c>
      <c r="H4" t="s">
        <v>14</v>
      </c>
      <c r="I4">
        <v>53</v>
      </c>
    </row>
    <row r="5" spans="1:12" x14ac:dyDescent="0.2">
      <c r="A5" t="s">
        <v>20</v>
      </c>
      <c r="B5">
        <v>227</v>
      </c>
      <c r="D5" t="s">
        <v>2106</v>
      </c>
      <c r="E5" s="9">
        <f>AVERAGE(B:B)</f>
        <v>851.14690265486729</v>
      </c>
      <c r="H5" t="s">
        <v>14</v>
      </c>
      <c r="I5">
        <v>18</v>
      </c>
      <c r="K5" t="s">
        <v>2106</v>
      </c>
      <c r="L5" s="9">
        <f>AVERAGE(I:I)</f>
        <v>585.61538461538464</v>
      </c>
    </row>
    <row r="6" spans="1:12" x14ac:dyDescent="0.2">
      <c r="A6" t="s">
        <v>20</v>
      </c>
      <c r="B6">
        <v>220</v>
      </c>
      <c r="D6" t="s">
        <v>2107</v>
      </c>
      <c r="E6" s="9">
        <f>MEDIAN(B:B)</f>
        <v>201</v>
      </c>
      <c r="H6" t="s">
        <v>14</v>
      </c>
      <c r="I6">
        <v>44</v>
      </c>
      <c r="K6" t="s">
        <v>2107</v>
      </c>
      <c r="L6" s="9">
        <f>MEDIAN(I:I)</f>
        <v>114.5</v>
      </c>
    </row>
    <row r="7" spans="1:12" x14ac:dyDescent="0.2">
      <c r="A7" t="s">
        <v>20</v>
      </c>
      <c r="B7">
        <v>98</v>
      </c>
      <c r="D7" t="s">
        <v>2108</v>
      </c>
      <c r="E7" s="9">
        <f>MIN(B:B)</f>
        <v>16</v>
      </c>
      <c r="H7" t="s">
        <v>14</v>
      </c>
      <c r="I7">
        <v>27</v>
      </c>
      <c r="K7" t="s">
        <v>2108</v>
      </c>
      <c r="L7" s="9">
        <f>MIN(I:I)</f>
        <v>0</v>
      </c>
    </row>
    <row r="8" spans="1:12" x14ac:dyDescent="0.2">
      <c r="A8" t="s">
        <v>20</v>
      </c>
      <c r="B8">
        <v>100</v>
      </c>
      <c r="D8" t="s">
        <v>2109</v>
      </c>
      <c r="E8" s="9">
        <f>MAX(B:B)</f>
        <v>7295</v>
      </c>
      <c r="H8" t="s">
        <v>14</v>
      </c>
      <c r="I8">
        <v>55</v>
      </c>
      <c r="K8" t="s">
        <v>2109</v>
      </c>
      <c r="L8" s="9">
        <f>MAX(I:I)</f>
        <v>6080</v>
      </c>
    </row>
    <row r="9" spans="1:12" x14ac:dyDescent="0.2">
      <c r="A9" t="s">
        <v>20</v>
      </c>
      <c r="B9">
        <v>1249</v>
      </c>
      <c r="D9" t="s">
        <v>2111</v>
      </c>
      <c r="E9" s="9">
        <f>_xlfn.VAR.P(B:B)</f>
        <v>1603373.7324019109</v>
      </c>
      <c r="H9" t="s">
        <v>14</v>
      </c>
      <c r="I9">
        <v>200</v>
      </c>
      <c r="K9" t="s">
        <v>2111</v>
      </c>
      <c r="L9" s="9">
        <f>_xlfn.VAR.P(I:I)</f>
        <v>921574.68174133555</v>
      </c>
    </row>
    <row r="10" spans="1:12" x14ac:dyDescent="0.2">
      <c r="A10" t="s">
        <v>20</v>
      </c>
      <c r="B10">
        <v>1396</v>
      </c>
      <c r="D10" t="s">
        <v>2110</v>
      </c>
      <c r="E10" s="9">
        <f>_xlfn.STDEV.P(B:B)</f>
        <v>1266.2439466397898</v>
      </c>
      <c r="H10" t="s">
        <v>14</v>
      </c>
      <c r="I10">
        <v>452</v>
      </c>
      <c r="K10" t="s">
        <v>2110</v>
      </c>
      <c r="L10" s="9">
        <f>_xlfn.STDEV.P(I:I)</f>
        <v>959.98681331637863</v>
      </c>
    </row>
    <row r="11" spans="1:12" x14ac:dyDescent="0.2">
      <c r="A11" t="s">
        <v>20</v>
      </c>
      <c r="B11">
        <v>890</v>
      </c>
      <c r="H11" t="s">
        <v>14</v>
      </c>
      <c r="I11">
        <v>674</v>
      </c>
    </row>
    <row r="12" spans="1:12" x14ac:dyDescent="0.2">
      <c r="A12" t="s">
        <v>20</v>
      </c>
      <c r="B12">
        <v>142</v>
      </c>
      <c r="H12" t="s">
        <v>14</v>
      </c>
      <c r="I12">
        <v>558</v>
      </c>
    </row>
    <row r="13" spans="1:12" x14ac:dyDescent="0.2">
      <c r="A13" t="s">
        <v>20</v>
      </c>
      <c r="B13">
        <v>2673</v>
      </c>
      <c r="H13" t="s">
        <v>14</v>
      </c>
      <c r="I13">
        <v>15</v>
      </c>
    </row>
    <row r="14" spans="1:12" x14ac:dyDescent="0.2">
      <c r="A14" t="s">
        <v>20</v>
      </c>
      <c r="B14">
        <v>163</v>
      </c>
      <c r="H14" t="s">
        <v>14</v>
      </c>
      <c r="I14">
        <v>2307</v>
      </c>
    </row>
    <row r="15" spans="1:12" x14ac:dyDescent="0.2">
      <c r="A15" t="s">
        <v>20</v>
      </c>
      <c r="B15">
        <v>2220</v>
      </c>
      <c r="H15" t="s">
        <v>14</v>
      </c>
      <c r="I15">
        <v>88</v>
      </c>
    </row>
    <row r="16" spans="1:12" x14ac:dyDescent="0.2">
      <c r="A16" t="s">
        <v>20</v>
      </c>
      <c r="B16">
        <v>1606</v>
      </c>
      <c r="H16" t="s">
        <v>14</v>
      </c>
      <c r="I16">
        <v>48</v>
      </c>
    </row>
    <row r="17" spans="1:9" x14ac:dyDescent="0.2">
      <c r="A17" t="s">
        <v>20</v>
      </c>
      <c r="B17">
        <v>129</v>
      </c>
      <c r="H17" t="s">
        <v>14</v>
      </c>
      <c r="I17">
        <v>1</v>
      </c>
    </row>
    <row r="18" spans="1:9" x14ac:dyDescent="0.2">
      <c r="A18" t="s">
        <v>20</v>
      </c>
      <c r="B18">
        <v>226</v>
      </c>
      <c r="H18" t="s">
        <v>14</v>
      </c>
      <c r="I18">
        <v>1467</v>
      </c>
    </row>
    <row r="19" spans="1:9" x14ac:dyDescent="0.2">
      <c r="A19" t="s">
        <v>20</v>
      </c>
      <c r="B19">
        <v>5419</v>
      </c>
      <c r="H19" t="s">
        <v>14</v>
      </c>
      <c r="I19">
        <v>75</v>
      </c>
    </row>
    <row r="20" spans="1:9" x14ac:dyDescent="0.2">
      <c r="A20" t="s">
        <v>20</v>
      </c>
      <c r="B20">
        <v>165</v>
      </c>
      <c r="H20" t="s">
        <v>14</v>
      </c>
      <c r="I20">
        <v>120</v>
      </c>
    </row>
    <row r="21" spans="1:9" x14ac:dyDescent="0.2">
      <c r="A21" t="s">
        <v>20</v>
      </c>
      <c r="B21">
        <v>1965</v>
      </c>
      <c r="H21" t="s">
        <v>14</v>
      </c>
      <c r="I21">
        <v>2253</v>
      </c>
    </row>
    <row r="22" spans="1:9" x14ac:dyDescent="0.2">
      <c r="A22" t="s">
        <v>20</v>
      </c>
      <c r="B22">
        <v>16</v>
      </c>
      <c r="H22" t="s">
        <v>14</v>
      </c>
      <c r="I22">
        <v>5</v>
      </c>
    </row>
    <row r="23" spans="1:9" x14ac:dyDescent="0.2">
      <c r="A23" t="s">
        <v>20</v>
      </c>
      <c r="B23">
        <v>107</v>
      </c>
      <c r="H23" t="s">
        <v>14</v>
      </c>
      <c r="I23">
        <v>38</v>
      </c>
    </row>
    <row r="24" spans="1:9" x14ac:dyDescent="0.2">
      <c r="A24" t="s">
        <v>20</v>
      </c>
      <c r="B24">
        <v>134</v>
      </c>
      <c r="H24" t="s">
        <v>14</v>
      </c>
      <c r="I24">
        <v>12</v>
      </c>
    </row>
    <row r="25" spans="1:9" x14ac:dyDescent="0.2">
      <c r="A25" t="s">
        <v>20</v>
      </c>
      <c r="B25">
        <v>198</v>
      </c>
      <c r="H25" t="s">
        <v>14</v>
      </c>
      <c r="I25">
        <v>1684</v>
      </c>
    </row>
    <row r="26" spans="1:9" x14ac:dyDescent="0.2">
      <c r="A26" t="s">
        <v>20</v>
      </c>
      <c r="B26">
        <v>111</v>
      </c>
      <c r="H26" t="s">
        <v>14</v>
      </c>
      <c r="I26">
        <v>56</v>
      </c>
    </row>
    <row r="27" spans="1:9" x14ac:dyDescent="0.2">
      <c r="A27" t="s">
        <v>20</v>
      </c>
      <c r="B27">
        <v>222</v>
      </c>
      <c r="H27" t="s">
        <v>14</v>
      </c>
      <c r="I27">
        <v>838</v>
      </c>
    </row>
    <row r="28" spans="1:9" x14ac:dyDescent="0.2">
      <c r="A28" t="s">
        <v>20</v>
      </c>
      <c r="B28">
        <v>6212</v>
      </c>
      <c r="H28" t="s">
        <v>14</v>
      </c>
      <c r="I28">
        <v>1000</v>
      </c>
    </row>
    <row r="29" spans="1:9" x14ac:dyDescent="0.2">
      <c r="A29" t="s">
        <v>20</v>
      </c>
      <c r="B29">
        <v>98</v>
      </c>
      <c r="H29" t="s">
        <v>14</v>
      </c>
      <c r="I29">
        <v>1482</v>
      </c>
    </row>
    <row r="30" spans="1:9" x14ac:dyDescent="0.2">
      <c r="A30" t="s">
        <v>20</v>
      </c>
      <c r="B30">
        <v>92</v>
      </c>
      <c r="H30" t="s">
        <v>14</v>
      </c>
      <c r="I30">
        <v>106</v>
      </c>
    </row>
    <row r="31" spans="1:9" x14ac:dyDescent="0.2">
      <c r="A31" t="s">
        <v>20</v>
      </c>
      <c r="B31">
        <v>149</v>
      </c>
      <c r="H31" t="s">
        <v>14</v>
      </c>
      <c r="I31">
        <v>679</v>
      </c>
    </row>
    <row r="32" spans="1:9" x14ac:dyDescent="0.2">
      <c r="A32" t="s">
        <v>20</v>
      </c>
      <c r="B32">
        <v>2431</v>
      </c>
      <c r="H32" t="s">
        <v>14</v>
      </c>
      <c r="I32">
        <v>1220</v>
      </c>
    </row>
    <row r="33" spans="1:9" x14ac:dyDescent="0.2">
      <c r="A33" t="s">
        <v>20</v>
      </c>
      <c r="B33">
        <v>303</v>
      </c>
      <c r="H33" t="s">
        <v>14</v>
      </c>
      <c r="I33">
        <v>1</v>
      </c>
    </row>
    <row r="34" spans="1:9" x14ac:dyDescent="0.2">
      <c r="A34" t="s">
        <v>20</v>
      </c>
      <c r="B34">
        <v>209</v>
      </c>
      <c r="H34" t="s">
        <v>14</v>
      </c>
      <c r="I34">
        <v>37</v>
      </c>
    </row>
    <row r="35" spans="1:9" x14ac:dyDescent="0.2">
      <c r="A35" t="s">
        <v>20</v>
      </c>
      <c r="B35">
        <v>131</v>
      </c>
      <c r="H35" t="s">
        <v>14</v>
      </c>
      <c r="I35">
        <v>60</v>
      </c>
    </row>
    <row r="36" spans="1:9" x14ac:dyDescent="0.2">
      <c r="A36" t="s">
        <v>20</v>
      </c>
      <c r="B36">
        <v>164</v>
      </c>
      <c r="H36" t="s">
        <v>14</v>
      </c>
      <c r="I36">
        <v>296</v>
      </c>
    </row>
    <row r="37" spans="1:9" x14ac:dyDescent="0.2">
      <c r="A37" t="s">
        <v>20</v>
      </c>
      <c r="B37">
        <v>201</v>
      </c>
      <c r="H37" t="s">
        <v>14</v>
      </c>
      <c r="I37">
        <v>3304</v>
      </c>
    </row>
    <row r="38" spans="1:9" x14ac:dyDescent="0.2">
      <c r="A38" t="s">
        <v>20</v>
      </c>
      <c r="B38">
        <v>211</v>
      </c>
      <c r="H38" t="s">
        <v>14</v>
      </c>
      <c r="I38">
        <v>73</v>
      </c>
    </row>
    <row r="39" spans="1:9" x14ac:dyDescent="0.2">
      <c r="A39" t="s">
        <v>20</v>
      </c>
      <c r="B39">
        <v>128</v>
      </c>
      <c r="H39" t="s">
        <v>14</v>
      </c>
      <c r="I39">
        <v>3387</v>
      </c>
    </row>
    <row r="40" spans="1:9" x14ac:dyDescent="0.2">
      <c r="A40" t="s">
        <v>20</v>
      </c>
      <c r="B40">
        <v>1600</v>
      </c>
      <c r="H40" t="s">
        <v>14</v>
      </c>
      <c r="I40">
        <v>662</v>
      </c>
    </row>
    <row r="41" spans="1:9" x14ac:dyDescent="0.2">
      <c r="A41" t="s">
        <v>20</v>
      </c>
      <c r="B41">
        <v>249</v>
      </c>
      <c r="H41" t="s">
        <v>14</v>
      </c>
      <c r="I41">
        <v>774</v>
      </c>
    </row>
    <row r="42" spans="1:9" x14ac:dyDescent="0.2">
      <c r="A42" t="s">
        <v>20</v>
      </c>
      <c r="B42">
        <v>236</v>
      </c>
      <c r="H42" t="s">
        <v>14</v>
      </c>
      <c r="I42">
        <v>672</v>
      </c>
    </row>
    <row r="43" spans="1:9" x14ac:dyDescent="0.2">
      <c r="A43" t="s">
        <v>20</v>
      </c>
      <c r="B43">
        <v>4065</v>
      </c>
      <c r="H43" t="s">
        <v>14</v>
      </c>
      <c r="I43">
        <v>940</v>
      </c>
    </row>
    <row r="44" spans="1:9" x14ac:dyDescent="0.2">
      <c r="A44" t="s">
        <v>20</v>
      </c>
      <c r="B44">
        <v>246</v>
      </c>
      <c r="H44" t="s">
        <v>14</v>
      </c>
      <c r="I44">
        <v>117</v>
      </c>
    </row>
    <row r="45" spans="1:9" x14ac:dyDescent="0.2">
      <c r="A45" t="s">
        <v>20</v>
      </c>
      <c r="B45">
        <v>2475</v>
      </c>
      <c r="H45" t="s">
        <v>14</v>
      </c>
      <c r="I45">
        <v>115</v>
      </c>
    </row>
    <row r="46" spans="1:9" x14ac:dyDescent="0.2">
      <c r="A46" t="s">
        <v>20</v>
      </c>
      <c r="B46">
        <v>76</v>
      </c>
      <c r="H46" t="s">
        <v>14</v>
      </c>
      <c r="I46">
        <v>326</v>
      </c>
    </row>
    <row r="47" spans="1:9" x14ac:dyDescent="0.2">
      <c r="A47" t="s">
        <v>20</v>
      </c>
      <c r="B47">
        <v>54</v>
      </c>
      <c r="H47" t="s">
        <v>14</v>
      </c>
      <c r="I47">
        <v>1</v>
      </c>
    </row>
    <row r="48" spans="1:9" x14ac:dyDescent="0.2">
      <c r="A48" t="s">
        <v>20</v>
      </c>
      <c r="B48">
        <v>88</v>
      </c>
      <c r="H48" t="s">
        <v>14</v>
      </c>
      <c r="I48">
        <v>1467</v>
      </c>
    </row>
    <row r="49" spans="1:9" x14ac:dyDescent="0.2">
      <c r="A49" t="s">
        <v>20</v>
      </c>
      <c r="B49">
        <v>85</v>
      </c>
      <c r="H49" t="s">
        <v>14</v>
      </c>
      <c r="I49">
        <v>5681</v>
      </c>
    </row>
    <row r="50" spans="1:9" x14ac:dyDescent="0.2">
      <c r="A50" t="s">
        <v>20</v>
      </c>
      <c r="B50">
        <v>170</v>
      </c>
      <c r="H50" t="s">
        <v>14</v>
      </c>
      <c r="I50">
        <v>1059</v>
      </c>
    </row>
    <row r="51" spans="1:9" x14ac:dyDescent="0.2">
      <c r="A51" t="s">
        <v>20</v>
      </c>
      <c r="B51">
        <v>330</v>
      </c>
      <c r="H51" t="s">
        <v>14</v>
      </c>
      <c r="I51">
        <v>1194</v>
      </c>
    </row>
    <row r="52" spans="1:9" x14ac:dyDescent="0.2">
      <c r="A52" t="s">
        <v>20</v>
      </c>
      <c r="B52">
        <v>127</v>
      </c>
      <c r="H52" t="s">
        <v>14</v>
      </c>
      <c r="I52">
        <v>30</v>
      </c>
    </row>
    <row r="53" spans="1:9" x14ac:dyDescent="0.2">
      <c r="A53" t="s">
        <v>20</v>
      </c>
      <c r="B53">
        <v>411</v>
      </c>
      <c r="H53" t="s">
        <v>14</v>
      </c>
      <c r="I53">
        <v>75</v>
      </c>
    </row>
    <row r="54" spans="1:9" x14ac:dyDescent="0.2">
      <c r="A54" t="s">
        <v>20</v>
      </c>
      <c r="B54">
        <v>180</v>
      </c>
      <c r="H54" t="s">
        <v>14</v>
      </c>
      <c r="I54">
        <v>955</v>
      </c>
    </row>
    <row r="55" spans="1:9" x14ac:dyDescent="0.2">
      <c r="A55" t="s">
        <v>20</v>
      </c>
      <c r="B55">
        <v>374</v>
      </c>
      <c r="H55" t="s">
        <v>14</v>
      </c>
      <c r="I55">
        <v>67</v>
      </c>
    </row>
    <row r="56" spans="1:9" x14ac:dyDescent="0.2">
      <c r="A56" t="s">
        <v>20</v>
      </c>
      <c r="B56">
        <v>71</v>
      </c>
      <c r="H56" t="s">
        <v>14</v>
      </c>
      <c r="I56">
        <v>5</v>
      </c>
    </row>
    <row r="57" spans="1:9" x14ac:dyDescent="0.2">
      <c r="A57" t="s">
        <v>20</v>
      </c>
      <c r="B57">
        <v>203</v>
      </c>
      <c r="H57" t="s">
        <v>14</v>
      </c>
      <c r="I57">
        <v>26</v>
      </c>
    </row>
    <row r="58" spans="1:9" x14ac:dyDescent="0.2">
      <c r="A58" t="s">
        <v>20</v>
      </c>
      <c r="B58">
        <v>113</v>
      </c>
      <c r="H58" t="s">
        <v>14</v>
      </c>
      <c r="I58">
        <v>1130</v>
      </c>
    </row>
    <row r="59" spans="1:9" x14ac:dyDescent="0.2">
      <c r="A59" t="s">
        <v>20</v>
      </c>
      <c r="B59">
        <v>96</v>
      </c>
      <c r="H59" t="s">
        <v>14</v>
      </c>
      <c r="I59">
        <v>782</v>
      </c>
    </row>
    <row r="60" spans="1:9" x14ac:dyDescent="0.2">
      <c r="A60" t="s">
        <v>20</v>
      </c>
      <c r="B60">
        <v>498</v>
      </c>
      <c r="H60" t="s">
        <v>14</v>
      </c>
      <c r="I60">
        <v>210</v>
      </c>
    </row>
    <row r="61" spans="1:9" x14ac:dyDescent="0.2">
      <c r="A61" t="s">
        <v>20</v>
      </c>
      <c r="B61">
        <v>180</v>
      </c>
      <c r="H61" t="s">
        <v>14</v>
      </c>
      <c r="I61">
        <v>136</v>
      </c>
    </row>
    <row r="62" spans="1:9" x14ac:dyDescent="0.2">
      <c r="A62" t="s">
        <v>20</v>
      </c>
      <c r="B62">
        <v>27</v>
      </c>
      <c r="H62" t="s">
        <v>14</v>
      </c>
      <c r="I62">
        <v>86</v>
      </c>
    </row>
    <row r="63" spans="1:9" x14ac:dyDescent="0.2">
      <c r="A63" t="s">
        <v>20</v>
      </c>
      <c r="B63">
        <v>2331</v>
      </c>
      <c r="H63" t="s">
        <v>14</v>
      </c>
      <c r="I63">
        <v>19</v>
      </c>
    </row>
    <row r="64" spans="1:9" x14ac:dyDescent="0.2">
      <c r="A64" t="s">
        <v>20</v>
      </c>
      <c r="B64">
        <v>113</v>
      </c>
      <c r="H64" t="s">
        <v>14</v>
      </c>
      <c r="I64">
        <v>886</v>
      </c>
    </row>
    <row r="65" spans="1:9" x14ac:dyDescent="0.2">
      <c r="A65" t="s">
        <v>20</v>
      </c>
      <c r="B65">
        <v>164</v>
      </c>
      <c r="H65" t="s">
        <v>14</v>
      </c>
      <c r="I65">
        <v>35</v>
      </c>
    </row>
    <row r="66" spans="1:9" x14ac:dyDescent="0.2">
      <c r="A66" t="s">
        <v>20</v>
      </c>
      <c r="B66">
        <v>164</v>
      </c>
      <c r="H66" t="s">
        <v>14</v>
      </c>
      <c r="I66">
        <v>24</v>
      </c>
    </row>
    <row r="67" spans="1:9" x14ac:dyDescent="0.2">
      <c r="A67" t="s">
        <v>20</v>
      </c>
      <c r="B67">
        <v>336</v>
      </c>
      <c r="H67" t="s">
        <v>14</v>
      </c>
      <c r="I67">
        <v>86</v>
      </c>
    </row>
    <row r="68" spans="1:9" x14ac:dyDescent="0.2">
      <c r="A68" t="s">
        <v>20</v>
      </c>
      <c r="B68">
        <v>1917</v>
      </c>
      <c r="H68" t="s">
        <v>14</v>
      </c>
      <c r="I68">
        <v>243</v>
      </c>
    </row>
    <row r="69" spans="1:9" x14ac:dyDescent="0.2">
      <c r="A69" t="s">
        <v>20</v>
      </c>
      <c r="B69">
        <v>95</v>
      </c>
      <c r="H69" t="s">
        <v>14</v>
      </c>
      <c r="I69">
        <v>65</v>
      </c>
    </row>
    <row r="70" spans="1:9" x14ac:dyDescent="0.2">
      <c r="A70" t="s">
        <v>20</v>
      </c>
      <c r="B70">
        <v>147</v>
      </c>
      <c r="H70" t="s">
        <v>14</v>
      </c>
      <c r="I70">
        <v>100</v>
      </c>
    </row>
    <row r="71" spans="1:9" x14ac:dyDescent="0.2">
      <c r="A71" t="s">
        <v>20</v>
      </c>
      <c r="B71">
        <v>86</v>
      </c>
      <c r="H71" t="s">
        <v>14</v>
      </c>
      <c r="I71">
        <v>168</v>
      </c>
    </row>
    <row r="72" spans="1:9" x14ac:dyDescent="0.2">
      <c r="A72" t="s">
        <v>20</v>
      </c>
      <c r="B72">
        <v>83</v>
      </c>
      <c r="H72" t="s">
        <v>14</v>
      </c>
      <c r="I72">
        <v>13</v>
      </c>
    </row>
    <row r="73" spans="1:9" x14ac:dyDescent="0.2">
      <c r="A73" t="s">
        <v>20</v>
      </c>
      <c r="B73">
        <v>676</v>
      </c>
      <c r="H73" t="s">
        <v>14</v>
      </c>
      <c r="I73">
        <v>1</v>
      </c>
    </row>
    <row r="74" spans="1:9" x14ac:dyDescent="0.2">
      <c r="A74" t="s">
        <v>20</v>
      </c>
      <c r="B74">
        <v>361</v>
      </c>
      <c r="H74" t="s">
        <v>14</v>
      </c>
      <c r="I74">
        <v>40</v>
      </c>
    </row>
    <row r="75" spans="1:9" x14ac:dyDescent="0.2">
      <c r="A75" t="s">
        <v>20</v>
      </c>
      <c r="B75">
        <v>131</v>
      </c>
      <c r="H75" t="s">
        <v>14</v>
      </c>
      <c r="I75">
        <v>226</v>
      </c>
    </row>
    <row r="76" spans="1:9" x14ac:dyDescent="0.2">
      <c r="A76" t="s">
        <v>20</v>
      </c>
      <c r="B76">
        <v>126</v>
      </c>
      <c r="H76" t="s">
        <v>14</v>
      </c>
      <c r="I76">
        <v>1625</v>
      </c>
    </row>
    <row r="77" spans="1:9" x14ac:dyDescent="0.2">
      <c r="A77" t="s">
        <v>20</v>
      </c>
      <c r="B77">
        <v>275</v>
      </c>
      <c r="H77" t="s">
        <v>14</v>
      </c>
      <c r="I77">
        <v>143</v>
      </c>
    </row>
    <row r="78" spans="1:9" x14ac:dyDescent="0.2">
      <c r="A78" t="s">
        <v>20</v>
      </c>
      <c r="B78">
        <v>67</v>
      </c>
      <c r="H78" t="s">
        <v>14</v>
      </c>
      <c r="I78">
        <v>934</v>
      </c>
    </row>
    <row r="79" spans="1:9" x14ac:dyDescent="0.2">
      <c r="A79" t="s">
        <v>20</v>
      </c>
      <c r="B79">
        <v>154</v>
      </c>
      <c r="H79" t="s">
        <v>14</v>
      </c>
      <c r="I79">
        <v>17</v>
      </c>
    </row>
    <row r="80" spans="1:9" x14ac:dyDescent="0.2">
      <c r="A80" t="s">
        <v>20</v>
      </c>
      <c r="B80">
        <v>1782</v>
      </c>
      <c r="H80" t="s">
        <v>14</v>
      </c>
      <c r="I80">
        <v>2179</v>
      </c>
    </row>
    <row r="81" spans="1:9" x14ac:dyDescent="0.2">
      <c r="A81" t="s">
        <v>20</v>
      </c>
      <c r="B81">
        <v>903</v>
      </c>
      <c r="H81" t="s">
        <v>14</v>
      </c>
      <c r="I81">
        <v>931</v>
      </c>
    </row>
    <row r="82" spans="1:9" x14ac:dyDescent="0.2">
      <c r="A82" t="s">
        <v>20</v>
      </c>
      <c r="B82">
        <v>94</v>
      </c>
      <c r="H82" t="s">
        <v>14</v>
      </c>
      <c r="I82">
        <v>92</v>
      </c>
    </row>
    <row r="83" spans="1:9" x14ac:dyDescent="0.2">
      <c r="A83" t="s">
        <v>20</v>
      </c>
      <c r="B83">
        <v>180</v>
      </c>
      <c r="H83" t="s">
        <v>14</v>
      </c>
      <c r="I83">
        <v>57</v>
      </c>
    </row>
    <row r="84" spans="1:9" x14ac:dyDescent="0.2">
      <c r="A84" t="s">
        <v>20</v>
      </c>
      <c r="B84">
        <v>533</v>
      </c>
      <c r="H84" t="s">
        <v>14</v>
      </c>
      <c r="I84">
        <v>41</v>
      </c>
    </row>
    <row r="85" spans="1:9" x14ac:dyDescent="0.2">
      <c r="A85" t="s">
        <v>20</v>
      </c>
      <c r="B85">
        <v>2443</v>
      </c>
      <c r="H85" t="s">
        <v>14</v>
      </c>
      <c r="I85">
        <v>1</v>
      </c>
    </row>
    <row r="86" spans="1:9" x14ac:dyDescent="0.2">
      <c r="A86" t="s">
        <v>20</v>
      </c>
      <c r="B86">
        <v>89</v>
      </c>
      <c r="H86" t="s">
        <v>14</v>
      </c>
      <c r="I86">
        <v>101</v>
      </c>
    </row>
    <row r="87" spans="1:9" x14ac:dyDescent="0.2">
      <c r="A87" t="s">
        <v>20</v>
      </c>
      <c r="B87">
        <v>159</v>
      </c>
      <c r="H87" t="s">
        <v>14</v>
      </c>
      <c r="I87">
        <v>1335</v>
      </c>
    </row>
    <row r="88" spans="1:9" x14ac:dyDescent="0.2">
      <c r="A88" t="s">
        <v>20</v>
      </c>
      <c r="B88">
        <v>50</v>
      </c>
      <c r="H88" t="s">
        <v>14</v>
      </c>
      <c r="I88">
        <v>15</v>
      </c>
    </row>
    <row r="89" spans="1:9" x14ac:dyDescent="0.2">
      <c r="A89" t="s">
        <v>20</v>
      </c>
      <c r="B89">
        <v>186</v>
      </c>
      <c r="H89" t="s">
        <v>14</v>
      </c>
      <c r="I89">
        <v>454</v>
      </c>
    </row>
    <row r="90" spans="1:9" x14ac:dyDescent="0.2">
      <c r="A90" t="s">
        <v>20</v>
      </c>
      <c r="B90">
        <v>1071</v>
      </c>
      <c r="H90" t="s">
        <v>14</v>
      </c>
      <c r="I90">
        <v>3182</v>
      </c>
    </row>
    <row r="91" spans="1:9" x14ac:dyDescent="0.2">
      <c r="A91" t="s">
        <v>20</v>
      </c>
      <c r="B91">
        <v>117</v>
      </c>
      <c r="H91" t="s">
        <v>14</v>
      </c>
      <c r="I91">
        <v>15</v>
      </c>
    </row>
    <row r="92" spans="1:9" x14ac:dyDescent="0.2">
      <c r="A92" t="s">
        <v>20</v>
      </c>
      <c r="B92">
        <v>70</v>
      </c>
      <c r="H92" t="s">
        <v>14</v>
      </c>
      <c r="I92">
        <v>133</v>
      </c>
    </row>
    <row r="93" spans="1:9" x14ac:dyDescent="0.2">
      <c r="A93" t="s">
        <v>20</v>
      </c>
      <c r="B93">
        <v>135</v>
      </c>
      <c r="H93" t="s">
        <v>14</v>
      </c>
      <c r="I93">
        <v>2062</v>
      </c>
    </row>
    <row r="94" spans="1:9" x14ac:dyDescent="0.2">
      <c r="A94" t="s">
        <v>20</v>
      </c>
      <c r="B94">
        <v>768</v>
      </c>
      <c r="H94" t="s">
        <v>14</v>
      </c>
      <c r="I94">
        <v>29</v>
      </c>
    </row>
    <row r="95" spans="1:9" x14ac:dyDescent="0.2">
      <c r="A95" t="s">
        <v>20</v>
      </c>
      <c r="B95">
        <v>199</v>
      </c>
      <c r="H95" t="s">
        <v>14</v>
      </c>
      <c r="I95">
        <v>132</v>
      </c>
    </row>
    <row r="96" spans="1:9" x14ac:dyDescent="0.2">
      <c r="A96" t="s">
        <v>20</v>
      </c>
      <c r="B96">
        <v>107</v>
      </c>
      <c r="H96" t="s">
        <v>14</v>
      </c>
      <c r="I96">
        <v>137</v>
      </c>
    </row>
    <row r="97" spans="1:9" x14ac:dyDescent="0.2">
      <c r="A97" t="s">
        <v>20</v>
      </c>
      <c r="B97">
        <v>195</v>
      </c>
      <c r="H97" t="s">
        <v>14</v>
      </c>
      <c r="I97">
        <v>908</v>
      </c>
    </row>
    <row r="98" spans="1:9" x14ac:dyDescent="0.2">
      <c r="A98" t="s">
        <v>20</v>
      </c>
      <c r="B98">
        <v>3376</v>
      </c>
      <c r="H98" t="s">
        <v>14</v>
      </c>
      <c r="I98">
        <v>10</v>
      </c>
    </row>
    <row r="99" spans="1:9" x14ac:dyDescent="0.2">
      <c r="A99" t="s">
        <v>20</v>
      </c>
      <c r="B99">
        <v>41</v>
      </c>
      <c r="H99" t="s">
        <v>14</v>
      </c>
      <c r="I99">
        <v>1910</v>
      </c>
    </row>
    <row r="100" spans="1:9" x14ac:dyDescent="0.2">
      <c r="A100" t="s">
        <v>20</v>
      </c>
      <c r="B100">
        <v>1821</v>
      </c>
      <c r="H100" t="s">
        <v>14</v>
      </c>
      <c r="I100">
        <v>38</v>
      </c>
    </row>
    <row r="101" spans="1:9" x14ac:dyDescent="0.2">
      <c r="A101" t="s">
        <v>20</v>
      </c>
      <c r="B101">
        <v>164</v>
      </c>
      <c r="H101" t="s">
        <v>14</v>
      </c>
      <c r="I101">
        <v>104</v>
      </c>
    </row>
    <row r="102" spans="1:9" x14ac:dyDescent="0.2">
      <c r="A102" t="s">
        <v>20</v>
      </c>
      <c r="B102">
        <v>157</v>
      </c>
      <c r="H102" t="s">
        <v>14</v>
      </c>
      <c r="I102">
        <v>49</v>
      </c>
    </row>
    <row r="103" spans="1:9" x14ac:dyDescent="0.2">
      <c r="A103" t="s">
        <v>20</v>
      </c>
      <c r="B103">
        <v>246</v>
      </c>
      <c r="H103" t="s">
        <v>14</v>
      </c>
      <c r="I103">
        <v>1</v>
      </c>
    </row>
    <row r="104" spans="1:9" x14ac:dyDescent="0.2">
      <c r="A104" t="s">
        <v>20</v>
      </c>
      <c r="B104">
        <v>1396</v>
      </c>
      <c r="H104" t="s">
        <v>14</v>
      </c>
      <c r="I104">
        <v>245</v>
      </c>
    </row>
    <row r="105" spans="1:9" x14ac:dyDescent="0.2">
      <c r="A105" t="s">
        <v>20</v>
      </c>
      <c r="B105">
        <v>2506</v>
      </c>
      <c r="H105" t="s">
        <v>14</v>
      </c>
      <c r="I105">
        <v>32</v>
      </c>
    </row>
    <row r="106" spans="1:9" x14ac:dyDescent="0.2">
      <c r="A106" t="s">
        <v>20</v>
      </c>
      <c r="B106">
        <v>244</v>
      </c>
      <c r="H106" t="s">
        <v>14</v>
      </c>
      <c r="I106">
        <v>7</v>
      </c>
    </row>
    <row r="107" spans="1:9" x14ac:dyDescent="0.2">
      <c r="A107" t="s">
        <v>20</v>
      </c>
      <c r="B107">
        <v>146</v>
      </c>
      <c r="H107" t="s">
        <v>14</v>
      </c>
      <c r="I107">
        <v>803</v>
      </c>
    </row>
    <row r="108" spans="1:9" x14ac:dyDescent="0.2">
      <c r="A108" t="s">
        <v>20</v>
      </c>
      <c r="B108">
        <v>1267</v>
      </c>
      <c r="H108" t="s">
        <v>14</v>
      </c>
      <c r="I108">
        <v>16</v>
      </c>
    </row>
    <row r="109" spans="1:9" x14ac:dyDescent="0.2">
      <c r="A109" t="s">
        <v>20</v>
      </c>
      <c r="B109">
        <v>1561</v>
      </c>
      <c r="H109" t="s">
        <v>14</v>
      </c>
      <c r="I109">
        <v>31</v>
      </c>
    </row>
    <row r="110" spans="1:9" x14ac:dyDescent="0.2">
      <c r="A110" t="s">
        <v>20</v>
      </c>
      <c r="B110">
        <v>48</v>
      </c>
      <c r="H110" t="s">
        <v>14</v>
      </c>
      <c r="I110">
        <v>108</v>
      </c>
    </row>
    <row r="111" spans="1:9" x14ac:dyDescent="0.2">
      <c r="A111" t="s">
        <v>20</v>
      </c>
      <c r="B111">
        <v>2739</v>
      </c>
      <c r="H111" t="s">
        <v>14</v>
      </c>
      <c r="I111">
        <v>30</v>
      </c>
    </row>
    <row r="112" spans="1:9" x14ac:dyDescent="0.2">
      <c r="A112" t="s">
        <v>20</v>
      </c>
      <c r="B112">
        <v>3537</v>
      </c>
      <c r="H112" t="s">
        <v>14</v>
      </c>
      <c r="I112">
        <v>17</v>
      </c>
    </row>
    <row r="113" spans="1:9" x14ac:dyDescent="0.2">
      <c r="A113" t="s">
        <v>20</v>
      </c>
      <c r="B113">
        <v>2107</v>
      </c>
      <c r="H113" t="s">
        <v>14</v>
      </c>
      <c r="I113">
        <v>80</v>
      </c>
    </row>
    <row r="114" spans="1:9" x14ac:dyDescent="0.2">
      <c r="A114" t="s">
        <v>20</v>
      </c>
      <c r="B114">
        <v>3318</v>
      </c>
      <c r="H114" t="s">
        <v>14</v>
      </c>
      <c r="I114">
        <v>2468</v>
      </c>
    </row>
    <row r="115" spans="1:9" x14ac:dyDescent="0.2">
      <c r="A115" t="s">
        <v>20</v>
      </c>
      <c r="B115">
        <v>340</v>
      </c>
      <c r="H115" t="s">
        <v>14</v>
      </c>
      <c r="I115">
        <v>26</v>
      </c>
    </row>
    <row r="116" spans="1:9" x14ac:dyDescent="0.2">
      <c r="A116" t="s">
        <v>20</v>
      </c>
      <c r="B116">
        <v>1442</v>
      </c>
      <c r="H116" t="s">
        <v>14</v>
      </c>
      <c r="I116">
        <v>73</v>
      </c>
    </row>
    <row r="117" spans="1:9" x14ac:dyDescent="0.2">
      <c r="A117" t="s">
        <v>20</v>
      </c>
      <c r="B117">
        <v>126</v>
      </c>
      <c r="H117" t="s">
        <v>14</v>
      </c>
      <c r="I117">
        <v>128</v>
      </c>
    </row>
    <row r="118" spans="1:9" x14ac:dyDescent="0.2">
      <c r="A118" t="s">
        <v>20</v>
      </c>
      <c r="B118">
        <v>524</v>
      </c>
      <c r="H118" t="s">
        <v>14</v>
      </c>
      <c r="I118">
        <v>33</v>
      </c>
    </row>
    <row r="119" spans="1:9" x14ac:dyDescent="0.2">
      <c r="A119" t="s">
        <v>20</v>
      </c>
      <c r="B119">
        <v>1989</v>
      </c>
      <c r="H119" t="s">
        <v>14</v>
      </c>
      <c r="I119">
        <v>1072</v>
      </c>
    </row>
    <row r="120" spans="1:9" x14ac:dyDescent="0.2">
      <c r="A120" t="s">
        <v>20</v>
      </c>
      <c r="B120">
        <v>157</v>
      </c>
      <c r="H120" t="s">
        <v>14</v>
      </c>
      <c r="I120">
        <v>393</v>
      </c>
    </row>
    <row r="121" spans="1:9" x14ac:dyDescent="0.2">
      <c r="A121" t="s">
        <v>20</v>
      </c>
      <c r="B121">
        <v>4498</v>
      </c>
      <c r="H121" t="s">
        <v>14</v>
      </c>
      <c r="I121">
        <v>1257</v>
      </c>
    </row>
    <row r="122" spans="1:9" x14ac:dyDescent="0.2">
      <c r="A122" t="s">
        <v>20</v>
      </c>
      <c r="B122">
        <v>80</v>
      </c>
      <c r="H122" t="s">
        <v>14</v>
      </c>
      <c r="I122">
        <v>328</v>
      </c>
    </row>
    <row r="123" spans="1:9" x14ac:dyDescent="0.2">
      <c r="A123" t="s">
        <v>20</v>
      </c>
      <c r="B123">
        <v>43</v>
      </c>
      <c r="H123" t="s">
        <v>14</v>
      </c>
      <c r="I123">
        <v>147</v>
      </c>
    </row>
    <row r="124" spans="1:9" x14ac:dyDescent="0.2">
      <c r="A124" t="s">
        <v>20</v>
      </c>
      <c r="B124">
        <v>2053</v>
      </c>
      <c r="H124" t="s">
        <v>14</v>
      </c>
      <c r="I124">
        <v>830</v>
      </c>
    </row>
    <row r="125" spans="1:9" x14ac:dyDescent="0.2">
      <c r="A125" t="s">
        <v>20</v>
      </c>
      <c r="B125">
        <v>168</v>
      </c>
      <c r="H125" t="s">
        <v>14</v>
      </c>
      <c r="I125">
        <v>331</v>
      </c>
    </row>
    <row r="126" spans="1:9" x14ac:dyDescent="0.2">
      <c r="A126" t="s">
        <v>20</v>
      </c>
      <c r="B126">
        <v>4289</v>
      </c>
      <c r="H126" t="s">
        <v>14</v>
      </c>
      <c r="I126">
        <v>25</v>
      </c>
    </row>
    <row r="127" spans="1:9" x14ac:dyDescent="0.2">
      <c r="A127" t="s">
        <v>20</v>
      </c>
      <c r="B127">
        <v>165</v>
      </c>
      <c r="H127" t="s">
        <v>14</v>
      </c>
      <c r="I127">
        <v>3483</v>
      </c>
    </row>
    <row r="128" spans="1:9" x14ac:dyDescent="0.2">
      <c r="A128" t="s">
        <v>20</v>
      </c>
      <c r="B128">
        <v>1815</v>
      </c>
      <c r="H128" t="s">
        <v>14</v>
      </c>
      <c r="I128">
        <v>923</v>
      </c>
    </row>
    <row r="129" spans="1:9" x14ac:dyDescent="0.2">
      <c r="A129" t="s">
        <v>20</v>
      </c>
      <c r="B129">
        <v>397</v>
      </c>
      <c r="H129" t="s">
        <v>14</v>
      </c>
      <c r="I129">
        <v>1</v>
      </c>
    </row>
    <row r="130" spans="1:9" x14ac:dyDescent="0.2">
      <c r="A130" t="s">
        <v>20</v>
      </c>
      <c r="B130">
        <v>1539</v>
      </c>
      <c r="H130" t="s">
        <v>14</v>
      </c>
      <c r="I130">
        <v>33</v>
      </c>
    </row>
    <row r="131" spans="1:9" x14ac:dyDescent="0.2">
      <c r="A131" t="s">
        <v>20</v>
      </c>
      <c r="B131">
        <v>138</v>
      </c>
      <c r="H131" t="s">
        <v>14</v>
      </c>
      <c r="I131">
        <v>40</v>
      </c>
    </row>
    <row r="132" spans="1:9" x14ac:dyDescent="0.2">
      <c r="A132" t="s">
        <v>20</v>
      </c>
      <c r="B132">
        <v>3594</v>
      </c>
      <c r="H132" t="s">
        <v>14</v>
      </c>
      <c r="I132">
        <v>23</v>
      </c>
    </row>
    <row r="133" spans="1:9" x14ac:dyDescent="0.2">
      <c r="A133" t="s">
        <v>20</v>
      </c>
      <c r="B133">
        <v>5880</v>
      </c>
      <c r="H133" t="s">
        <v>14</v>
      </c>
      <c r="I133">
        <v>75</v>
      </c>
    </row>
    <row r="134" spans="1:9" x14ac:dyDescent="0.2">
      <c r="A134" t="s">
        <v>20</v>
      </c>
      <c r="B134">
        <v>112</v>
      </c>
      <c r="H134" t="s">
        <v>14</v>
      </c>
      <c r="I134">
        <v>2176</v>
      </c>
    </row>
    <row r="135" spans="1:9" x14ac:dyDescent="0.2">
      <c r="A135" t="s">
        <v>20</v>
      </c>
      <c r="B135">
        <v>943</v>
      </c>
      <c r="H135" t="s">
        <v>14</v>
      </c>
      <c r="I135">
        <v>441</v>
      </c>
    </row>
    <row r="136" spans="1:9" x14ac:dyDescent="0.2">
      <c r="A136" t="s">
        <v>20</v>
      </c>
      <c r="B136">
        <v>2468</v>
      </c>
      <c r="H136" t="s">
        <v>14</v>
      </c>
      <c r="I136">
        <v>25</v>
      </c>
    </row>
    <row r="137" spans="1:9" x14ac:dyDescent="0.2">
      <c r="A137" t="s">
        <v>20</v>
      </c>
      <c r="B137">
        <v>2551</v>
      </c>
      <c r="H137" t="s">
        <v>14</v>
      </c>
      <c r="I137">
        <v>127</v>
      </c>
    </row>
    <row r="138" spans="1:9" x14ac:dyDescent="0.2">
      <c r="A138" t="s">
        <v>20</v>
      </c>
      <c r="B138">
        <v>101</v>
      </c>
      <c r="H138" t="s">
        <v>14</v>
      </c>
      <c r="I138">
        <v>355</v>
      </c>
    </row>
    <row r="139" spans="1:9" x14ac:dyDescent="0.2">
      <c r="A139" t="s">
        <v>20</v>
      </c>
      <c r="B139">
        <v>92</v>
      </c>
      <c r="H139" t="s">
        <v>14</v>
      </c>
      <c r="I139">
        <v>44</v>
      </c>
    </row>
    <row r="140" spans="1:9" x14ac:dyDescent="0.2">
      <c r="A140" t="s">
        <v>20</v>
      </c>
      <c r="B140">
        <v>62</v>
      </c>
      <c r="H140" t="s">
        <v>14</v>
      </c>
      <c r="I140">
        <v>67</v>
      </c>
    </row>
    <row r="141" spans="1:9" x14ac:dyDescent="0.2">
      <c r="A141" t="s">
        <v>20</v>
      </c>
      <c r="B141">
        <v>149</v>
      </c>
      <c r="H141" t="s">
        <v>14</v>
      </c>
      <c r="I141">
        <v>1068</v>
      </c>
    </row>
    <row r="142" spans="1:9" x14ac:dyDescent="0.2">
      <c r="A142" t="s">
        <v>20</v>
      </c>
      <c r="B142">
        <v>329</v>
      </c>
      <c r="H142" t="s">
        <v>14</v>
      </c>
      <c r="I142">
        <v>424</v>
      </c>
    </row>
    <row r="143" spans="1:9" x14ac:dyDescent="0.2">
      <c r="A143" t="s">
        <v>20</v>
      </c>
      <c r="B143">
        <v>97</v>
      </c>
      <c r="H143" t="s">
        <v>14</v>
      </c>
      <c r="I143">
        <v>151</v>
      </c>
    </row>
    <row r="144" spans="1:9" x14ac:dyDescent="0.2">
      <c r="A144" t="s">
        <v>20</v>
      </c>
      <c r="B144">
        <v>1784</v>
      </c>
      <c r="H144" t="s">
        <v>14</v>
      </c>
      <c r="I144">
        <v>1608</v>
      </c>
    </row>
    <row r="145" spans="1:9" x14ac:dyDescent="0.2">
      <c r="A145" t="s">
        <v>20</v>
      </c>
      <c r="B145">
        <v>1684</v>
      </c>
      <c r="H145" t="s">
        <v>14</v>
      </c>
      <c r="I145">
        <v>941</v>
      </c>
    </row>
    <row r="146" spans="1:9" x14ac:dyDescent="0.2">
      <c r="A146" t="s">
        <v>20</v>
      </c>
      <c r="B146">
        <v>250</v>
      </c>
      <c r="H146" t="s">
        <v>14</v>
      </c>
      <c r="I146">
        <v>1</v>
      </c>
    </row>
    <row r="147" spans="1:9" x14ac:dyDescent="0.2">
      <c r="A147" t="s">
        <v>20</v>
      </c>
      <c r="B147">
        <v>238</v>
      </c>
      <c r="H147" t="s">
        <v>14</v>
      </c>
      <c r="I147">
        <v>40</v>
      </c>
    </row>
    <row r="148" spans="1:9" x14ac:dyDescent="0.2">
      <c r="A148" t="s">
        <v>20</v>
      </c>
      <c r="B148">
        <v>53</v>
      </c>
      <c r="H148" t="s">
        <v>14</v>
      </c>
      <c r="I148">
        <v>3015</v>
      </c>
    </row>
    <row r="149" spans="1:9" x14ac:dyDescent="0.2">
      <c r="A149" t="s">
        <v>20</v>
      </c>
      <c r="B149">
        <v>214</v>
      </c>
      <c r="H149" t="s">
        <v>14</v>
      </c>
      <c r="I149">
        <v>435</v>
      </c>
    </row>
    <row r="150" spans="1:9" x14ac:dyDescent="0.2">
      <c r="A150" t="s">
        <v>20</v>
      </c>
      <c r="B150">
        <v>222</v>
      </c>
      <c r="H150" t="s">
        <v>14</v>
      </c>
      <c r="I150">
        <v>714</v>
      </c>
    </row>
    <row r="151" spans="1:9" x14ac:dyDescent="0.2">
      <c r="A151" t="s">
        <v>20</v>
      </c>
      <c r="B151">
        <v>1884</v>
      </c>
      <c r="H151" t="s">
        <v>14</v>
      </c>
      <c r="I151">
        <v>5497</v>
      </c>
    </row>
    <row r="152" spans="1:9" x14ac:dyDescent="0.2">
      <c r="A152" t="s">
        <v>20</v>
      </c>
      <c r="B152">
        <v>218</v>
      </c>
      <c r="H152" t="s">
        <v>14</v>
      </c>
      <c r="I152">
        <v>418</v>
      </c>
    </row>
    <row r="153" spans="1:9" x14ac:dyDescent="0.2">
      <c r="A153" t="s">
        <v>20</v>
      </c>
      <c r="B153">
        <v>6465</v>
      </c>
      <c r="H153" t="s">
        <v>14</v>
      </c>
      <c r="I153">
        <v>1439</v>
      </c>
    </row>
    <row r="154" spans="1:9" x14ac:dyDescent="0.2">
      <c r="A154" t="s">
        <v>20</v>
      </c>
      <c r="B154">
        <v>59</v>
      </c>
      <c r="H154" t="s">
        <v>14</v>
      </c>
      <c r="I154">
        <v>15</v>
      </c>
    </row>
    <row r="155" spans="1:9" x14ac:dyDescent="0.2">
      <c r="A155" t="s">
        <v>20</v>
      </c>
      <c r="B155">
        <v>88</v>
      </c>
      <c r="H155" t="s">
        <v>14</v>
      </c>
      <c r="I155">
        <v>1999</v>
      </c>
    </row>
    <row r="156" spans="1:9" x14ac:dyDescent="0.2">
      <c r="A156" t="s">
        <v>20</v>
      </c>
      <c r="B156">
        <v>1697</v>
      </c>
      <c r="H156" t="s">
        <v>14</v>
      </c>
      <c r="I156">
        <v>118</v>
      </c>
    </row>
    <row r="157" spans="1:9" x14ac:dyDescent="0.2">
      <c r="A157" t="s">
        <v>20</v>
      </c>
      <c r="B157">
        <v>92</v>
      </c>
      <c r="H157" t="s">
        <v>14</v>
      </c>
      <c r="I157">
        <v>162</v>
      </c>
    </row>
    <row r="158" spans="1:9" x14ac:dyDescent="0.2">
      <c r="A158" t="s">
        <v>20</v>
      </c>
      <c r="B158">
        <v>186</v>
      </c>
      <c r="H158" t="s">
        <v>14</v>
      </c>
      <c r="I158">
        <v>83</v>
      </c>
    </row>
    <row r="159" spans="1:9" x14ac:dyDescent="0.2">
      <c r="A159" t="s">
        <v>20</v>
      </c>
      <c r="B159">
        <v>138</v>
      </c>
      <c r="H159" t="s">
        <v>14</v>
      </c>
      <c r="I159">
        <v>747</v>
      </c>
    </row>
    <row r="160" spans="1:9" x14ac:dyDescent="0.2">
      <c r="A160" t="s">
        <v>20</v>
      </c>
      <c r="B160">
        <v>261</v>
      </c>
      <c r="H160" t="s">
        <v>14</v>
      </c>
      <c r="I160">
        <v>84</v>
      </c>
    </row>
    <row r="161" spans="1:9" x14ac:dyDescent="0.2">
      <c r="A161" t="s">
        <v>20</v>
      </c>
      <c r="B161">
        <v>107</v>
      </c>
      <c r="H161" t="s">
        <v>14</v>
      </c>
      <c r="I161">
        <v>91</v>
      </c>
    </row>
    <row r="162" spans="1:9" x14ac:dyDescent="0.2">
      <c r="A162" t="s">
        <v>20</v>
      </c>
      <c r="B162">
        <v>199</v>
      </c>
      <c r="H162" t="s">
        <v>14</v>
      </c>
      <c r="I162">
        <v>792</v>
      </c>
    </row>
    <row r="163" spans="1:9" x14ac:dyDescent="0.2">
      <c r="A163" t="s">
        <v>20</v>
      </c>
      <c r="B163">
        <v>5512</v>
      </c>
      <c r="H163" t="s">
        <v>14</v>
      </c>
      <c r="I163">
        <v>32</v>
      </c>
    </row>
    <row r="164" spans="1:9" x14ac:dyDescent="0.2">
      <c r="A164" t="s">
        <v>20</v>
      </c>
      <c r="B164">
        <v>86</v>
      </c>
      <c r="H164" t="s">
        <v>14</v>
      </c>
      <c r="I164">
        <v>186</v>
      </c>
    </row>
    <row r="165" spans="1:9" x14ac:dyDescent="0.2">
      <c r="A165" t="s">
        <v>20</v>
      </c>
      <c r="B165">
        <v>2768</v>
      </c>
      <c r="H165" t="s">
        <v>14</v>
      </c>
      <c r="I165">
        <v>605</v>
      </c>
    </row>
    <row r="166" spans="1:9" x14ac:dyDescent="0.2">
      <c r="A166" t="s">
        <v>20</v>
      </c>
      <c r="B166">
        <v>48</v>
      </c>
      <c r="H166" t="s">
        <v>14</v>
      </c>
      <c r="I166">
        <v>1</v>
      </c>
    </row>
    <row r="167" spans="1:9" x14ac:dyDescent="0.2">
      <c r="A167" t="s">
        <v>20</v>
      </c>
      <c r="B167">
        <v>87</v>
      </c>
      <c r="H167" t="s">
        <v>14</v>
      </c>
      <c r="I167">
        <v>31</v>
      </c>
    </row>
    <row r="168" spans="1:9" x14ac:dyDescent="0.2">
      <c r="A168" t="s">
        <v>20</v>
      </c>
      <c r="B168">
        <v>1894</v>
      </c>
      <c r="H168" t="s">
        <v>14</v>
      </c>
      <c r="I168">
        <v>1181</v>
      </c>
    </row>
    <row r="169" spans="1:9" x14ac:dyDescent="0.2">
      <c r="A169" t="s">
        <v>20</v>
      </c>
      <c r="B169">
        <v>282</v>
      </c>
      <c r="H169" t="s">
        <v>14</v>
      </c>
      <c r="I169">
        <v>39</v>
      </c>
    </row>
    <row r="170" spans="1:9" x14ac:dyDescent="0.2">
      <c r="A170" t="s">
        <v>20</v>
      </c>
      <c r="B170">
        <v>116</v>
      </c>
      <c r="H170" t="s">
        <v>14</v>
      </c>
      <c r="I170">
        <v>46</v>
      </c>
    </row>
    <row r="171" spans="1:9" x14ac:dyDescent="0.2">
      <c r="A171" t="s">
        <v>20</v>
      </c>
      <c r="B171">
        <v>83</v>
      </c>
      <c r="H171" t="s">
        <v>14</v>
      </c>
      <c r="I171">
        <v>105</v>
      </c>
    </row>
    <row r="172" spans="1:9" x14ac:dyDescent="0.2">
      <c r="A172" t="s">
        <v>20</v>
      </c>
      <c r="B172">
        <v>91</v>
      </c>
      <c r="H172" t="s">
        <v>14</v>
      </c>
      <c r="I172">
        <v>535</v>
      </c>
    </row>
    <row r="173" spans="1:9" x14ac:dyDescent="0.2">
      <c r="A173" t="s">
        <v>20</v>
      </c>
      <c r="B173">
        <v>546</v>
      </c>
      <c r="H173" t="s">
        <v>14</v>
      </c>
      <c r="I173">
        <v>16</v>
      </c>
    </row>
    <row r="174" spans="1:9" x14ac:dyDescent="0.2">
      <c r="A174" t="s">
        <v>20</v>
      </c>
      <c r="B174">
        <v>393</v>
      </c>
      <c r="H174" t="s">
        <v>14</v>
      </c>
      <c r="I174">
        <v>575</v>
      </c>
    </row>
    <row r="175" spans="1:9" x14ac:dyDescent="0.2">
      <c r="A175" t="s">
        <v>20</v>
      </c>
      <c r="B175">
        <v>133</v>
      </c>
      <c r="H175" t="s">
        <v>14</v>
      </c>
      <c r="I175">
        <v>1120</v>
      </c>
    </row>
    <row r="176" spans="1:9" x14ac:dyDescent="0.2">
      <c r="A176" t="s">
        <v>20</v>
      </c>
      <c r="B176">
        <v>254</v>
      </c>
      <c r="H176" t="s">
        <v>14</v>
      </c>
      <c r="I176">
        <v>113</v>
      </c>
    </row>
    <row r="177" spans="1:9" x14ac:dyDescent="0.2">
      <c r="A177" t="s">
        <v>20</v>
      </c>
      <c r="B177">
        <v>176</v>
      </c>
      <c r="H177" t="s">
        <v>14</v>
      </c>
      <c r="I177">
        <v>1538</v>
      </c>
    </row>
    <row r="178" spans="1:9" x14ac:dyDescent="0.2">
      <c r="A178" t="s">
        <v>20</v>
      </c>
      <c r="B178">
        <v>337</v>
      </c>
      <c r="H178" t="s">
        <v>14</v>
      </c>
      <c r="I178">
        <v>9</v>
      </c>
    </row>
    <row r="179" spans="1:9" x14ac:dyDescent="0.2">
      <c r="A179" t="s">
        <v>20</v>
      </c>
      <c r="B179">
        <v>107</v>
      </c>
      <c r="H179" t="s">
        <v>14</v>
      </c>
      <c r="I179">
        <v>554</v>
      </c>
    </row>
    <row r="180" spans="1:9" x14ac:dyDescent="0.2">
      <c r="A180" t="s">
        <v>20</v>
      </c>
      <c r="B180">
        <v>183</v>
      </c>
      <c r="H180" t="s">
        <v>14</v>
      </c>
      <c r="I180">
        <v>648</v>
      </c>
    </row>
    <row r="181" spans="1:9" x14ac:dyDescent="0.2">
      <c r="A181" t="s">
        <v>20</v>
      </c>
      <c r="B181">
        <v>72</v>
      </c>
      <c r="H181" t="s">
        <v>14</v>
      </c>
      <c r="I181">
        <v>21</v>
      </c>
    </row>
    <row r="182" spans="1:9" x14ac:dyDescent="0.2">
      <c r="A182" t="s">
        <v>20</v>
      </c>
      <c r="B182">
        <v>295</v>
      </c>
      <c r="H182" t="s">
        <v>14</v>
      </c>
      <c r="I182">
        <v>54</v>
      </c>
    </row>
    <row r="183" spans="1:9" x14ac:dyDescent="0.2">
      <c r="A183" t="s">
        <v>20</v>
      </c>
      <c r="B183">
        <v>142</v>
      </c>
      <c r="H183" t="s">
        <v>14</v>
      </c>
      <c r="I183">
        <v>120</v>
      </c>
    </row>
    <row r="184" spans="1:9" x14ac:dyDescent="0.2">
      <c r="A184" t="s">
        <v>20</v>
      </c>
      <c r="B184">
        <v>85</v>
      </c>
      <c r="H184" t="s">
        <v>14</v>
      </c>
      <c r="I184">
        <v>579</v>
      </c>
    </row>
    <row r="185" spans="1:9" x14ac:dyDescent="0.2">
      <c r="A185" t="s">
        <v>20</v>
      </c>
      <c r="B185">
        <v>659</v>
      </c>
      <c r="H185" t="s">
        <v>14</v>
      </c>
      <c r="I185">
        <v>2072</v>
      </c>
    </row>
    <row r="186" spans="1:9" x14ac:dyDescent="0.2">
      <c r="A186" t="s">
        <v>20</v>
      </c>
      <c r="B186">
        <v>121</v>
      </c>
      <c r="H186" t="s">
        <v>14</v>
      </c>
      <c r="I186">
        <v>0</v>
      </c>
    </row>
    <row r="187" spans="1:9" x14ac:dyDescent="0.2">
      <c r="A187" t="s">
        <v>20</v>
      </c>
      <c r="B187">
        <v>3742</v>
      </c>
      <c r="H187" t="s">
        <v>14</v>
      </c>
      <c r="I187">
        <v>1796</v>
      </c>
    </row>
    <row r="188" spans="1:9" x14ac:dyDescent="0.2">
      <c r="A188" t="s">
        <v>20</v>
      </c>
      <c r="B188">
        <v>223</v>
      </c>
      <c r="H188" t="s">
        <v>14</v>
      </c>
      <c r="I188">
        <v>62</v>
      </c>
    </row>
    <row r="189" spans="1:9" x14ac:dyDescent="0.2">
      <c r="A189" t="s">
        <v>20</v>
      </c>
      <c r="B189">
        <v>133</v>
      </c>
      <c r="H189" t="s">
        <v>14</v>
      </c>
      <c r="I189">
        <v>347</v>
      </c>
    </row>
    <row r="190" spans="1:9" x14ac:dyDescent="0.2">
      <c r="A190" t="s">
        <v>20</v>
      </c>
      <c r="B190">
        <v>5168</v>
      </c>
      <c r="H190" t="s">
        <v>14</v>
      </c>
      <c r="I190">
        <v>19</v>
      </c>
    </row>
    <row r="191" spans="1:9" x14ac:dyDescent="0.2">
      <c r="A191" t="s">
        <v>20</v>
      </c>
      <c r="B191">
        <v>307</v>
      </c>
      <c r="H191" t="s">
        <v>14</v>
      </c>
      <c r="I191">
        <v>1258</v>
      </c>
    </row>
    <row r="192" spans="1:9" x14ac:dyDescent="0.2">
      <c r="A192" t="s">
        <v>20</v>
      </c>
      <c r="B192">
        <v>2441</v>
      </c>
      <c r="H192" t="s">
        <v>14</v>
      </c>
      <c r="I192">
        <v>362</v>
      </c>
    </row>
    <row r="193" spans="1:9" x14ac:dyDescent="0.2">
      <c r="A193" t="s">
        <v>20</v>
      </c>
      <c r="B193">
        <v>1385</v>
      </c>
      <c r="H193" t="s">
        <v>14</v>
      </c>
      <c r="I193">
        <v>133</v>
      </c>
    </row>
    <row r="194" spans="1:9" x14ac:dyDescent="0.2">
      <c r="A194" t="s">
        <v>20</v>
      </c>
      <c r="B194">
        <v>190</v>
      </c>
      <c r="H194" t="s">
        <v>14</v>
      </c>
      <c r="I194">
        <v>846</v>
      </c>
    </row>
    <row r="195" spans="1:9" x14ac:dyDescent="0.2">
      <c r="A195" t="s">
        <v>20</v>
      </c>
      <c r="B195">
        <v>470</v>
      </c>
      <c r="H195" t="s">
        <v>14</v>
      </c>
      <c r="I195">
        <v>10</v>
      </c>
    </row>
    <row r="196" spans="1:9" x14ac:dyDescent="0.2">
      <c r="A196" t="s">
        <v>20</v>
      </c>
      <c r="B196">
        <v>253</v>
      </c>
      <c r="H196" t="s">
        <v>14</v>
      </c>
      <c r="I196">
        <v>191</v>
      </c>
    </row>
    <row r="197" spans="1:9" x14ac:dyDescent="0.2">
      <c r="A197" t="s">
        <v>20</v>
      </c>
      <c r="B197">
        <v>1113</v>
      </c>
      <c r="H197" t="s">
        <v>14</v>
      </c>
      <c r="I197">
        <v>1979</v>
      </c>
    </row>
    <row r="198" spans="1:9" x14ac:dyDescent="0.2">
      <c r="A198" t="s">
        <v>20</v>
      </c>
      <c r="B198">
        <v>2283</v>
      </c>
      <c r="H198" t="s">
        <v>14</v>
      </c>
      <c r="I198">
        <v>63</v>
      </c>
    </row>
    <row r="199" spans="1:9" x14ac:dyDescent="0.2">
      <c r="A199" t="s">
        <v>20</v>
      </c>
      <c r="B199">
        <v>1095</v>
      </c>
      <c r="H199" t="s">
        <v>14</v>
      </c>
      <c r="I199">
        <v>6080</v>
      </c>
    </row>
    <row r="200" spans="1:9" x14ac:dyDescent="0.2">
      <c r="A200" t="s">
        <v>20</v>
      </c>
      <c r="B200">
        <v>1690</v>
      </c>
      <c r="H200" t="s">
        <v>14</v>
      </c>
      <c r="I200">
        <v>80</v>
      </c>
    </row>
    <row r="201" spans="1:9" x14ac:dyDescent="0.2">
      <c r="A201" t="s">
        <v>20</v>
      </c>
      <c r="B201">
        <v>191</v>
      </c>
      <c r="H201" t="s">
        <v>14</v>
      </c>
      <c r="I201">
        <v>9</v>
      </c>
    </row>
    <row r="202" spans="1:9" x14ac:dyDescent="0.2">
      <c r="A202" t="s">
        <v>20</v>
      </c>
      <c r="B202">
        <v>2013</v>
      </c>
      <c r="H202" t="s">
        <v>14</v>
      </c>
      <c r="I202">
        <v>1784</v>
      </c>
    </row>
    <row r="203" spans="1:9" x14ac:dyDescent="0.2">
      <c r="A203" t="s">
        <v>20</v>
      </c>
      <c r="B203">
        <v>1703</v>
      </c>
      <c r="H203" t="s">
        <v>14</v>
      </c>
      <c r="I203">
        <v>243</v>
      </c>
    </row>
    <row r="204" spans="1:9" x14ac:dyDescent="0.2">
      <c r="A204" t="s">
        <v>20</v>
      </c>
      <c r="B204">
        <v>80</v>
      </c>
      <c r="H204" t="s">
        <v>14</v>
      </c>
      <c r="I204">
        <v>1296</v>
      </c>
    </row>
    <row r="205" spans="1:9" x14ac:dyDescent="0.2">
      <c r="A205" t="s">
        <v>20</v>
      </c>
      <c r="B205">
        <v>41</v>
      </c>
      <c r="H205" t="s">
        <v>14</v>
      </c>
      <c r="I205">
        <v>77</v>
      </c>
    </row>
    <row r="206" spans="1:9" x14ac:dyDescent="0.2">
      <c r="A206" t="s">
        <v>20</v>
      </c>
      <c r="B206">
        <v>187</v>
      </c>
      <c r="H206" t="s">
        <v>14</v>
      </c>
      <c r="I206">
        <v>395</v>
      </c>
    </row>
    <row r="207" spans="1:9" x14ac:dyDescent="0.2">
      <c r="A207" t="s">
        <v>20</v>
      </c>
      <c r="B207">
        <v>2875</v>
      </c>
      <c r="H207" t="s">
        <v>14</v>
      </c>
      <c r="I207">
        <v>49</v>
      </c>
    </row>
    <row r="208" spans="1:9" x14ac:dyDescent="0.2">
      <c r="A208" t="s">
        <v>20</v>
      </c>
      <c r="B208">
        <v>88</v>
      </c>
      <c r="H208" t="s">
        <v>14</v>
      </c>
      <c r="I208">
        <v>180</v>
      </c>
    </row>
    <row r="209" spans="1:9" x14ac:dyDescent="0.2">
      <c r="A209" t="s">
        <v>20</v>
      </c>
      <c r="B209">
        <v>191</v>
      </c>
      <c r="H209" t="s">
        <v>14</v>
      </c>
      <c r="I209">
        <v>2690</v>
      </c>
    </row>
    <row r="210" spans="1:9" x14ac:dyDescent="0.2">
      <c r="A210" t="s">
        <v>20</v>
      </c>
      <c r="B210">
        <v>139</v>
      </c>
      <c r="H210" t="s">
        <v>14</v>
      </c>
      <c r="I210">
        <v>2779</v>
      </c>
    </row>
    <row r="211" spans="1:9" x14ac:dyDescent="0.2">
      <c r="A211" t="s">
        <v>20</v>
      </c>
      <c r="B211">
        <v>186</v>
      </c>
      <c r="H211" t="s">
        <v>14</v>
      </c>
      <c r="I211">
        <v>92</v>
      </c>
    </row>
    <row r="212" spans="1:9" x14ac:dyDescent="0.2">
      <c r="A212" t="s">
        <v>20</v>
      </c>
      <c r="B212">
        <v>112</v>
      </c>
      <c r="H212" t="s">
        <v>14</v>
      </c>
      <c r="I212">
        <v>1028</v>
      </c>
    </row>
    <row r="213" spans="1:9" x14ac:dyDescent="0.2">
      <c r="A213" t="s">
        <v>20</v>
      </c>
      <c r="B213">
        <v>101</v>
      </c>
      <c r="H213" t="s">
        <v>14</v>
      </c>
      <c r="I213">
        <v>26</v>
      </c>
    </row>
    <row r="214" spans="1:9" x14ac:dyDescent="0.2">
      <c r="A214" t="s">
        <v>20</v>
      </c>
      <c r="B214">
        <v>206</v>
      </c>
      <c r="H214" t="s">
        <v>14</v>
      </c>
      <c r="I214">
        <v>1790</v>
      </c>
    </row>
    <row r="215" spans="1:9" x14ac:dyDescent="0.2">
      <c r="A215" t="s">
        <v>20</v>
      </c>
      <c r="B215">
        <v>154</v>
      </c>
      <c r="H215" t="s">
        <v>14</v>
      </c>
      <c r="I215">
        <v>37</v>
      </c>
    </row>
    <row r="216" spans="1:9" x14ac:dyDescent="0.2">
      <c r="A216" t="s">
        <v>20</v>
      </c>
      <c r="B216">
        <v>5966</v>
      </c>
      <c r="H216" t="s">
        <v>14</v>
      </c>
      <c r="I216">
        <v>35</v>
      </c>
    </row>
    <row r="217" spans="1:9" x14ac:dyDescent="0.2">
      <c r="A217" t="s">
        <v>20</v>
      </c>
      <c r="B217">
        <v>169</v>
      </c>
      <c r="H217" t="s">
        <v>14</v>
      </c>
      <c r="I217">
        <v>558</v>
      </c>
    </row>
    <row r="218" spans="1:9" x14ac:dyDescent="0.2">
      <c r="A218" t="s">
        <v>20</v>
      </c>
      <c r="B218">
        <v>2106</v>
      </c>
      <c r="H218" t="s">
        <v>14</v>
      </c>
      <c r="I218">
        <v>64</v>
      </c>
    </row>
    <row r="219" spans="1:9" x14ac:dyDescent="0.2">
      <c r="A219" t="s">
        <v>20</v>
      </c>
      <c r="B219">
        <v>131</v>
      </c>
      <c r="H219" t="s">
        <v>14</v>
      </c>
      <c r="I219">
        <v>245</v>
      </c>
    </row>
    <row r="220" spans="1:9" x14ac:dyDescent="0.2">
      <c r="A220" t="s">
        <v>20</v>
      </c>
      <c r="B220">
        <v>84</v>
      </c>
      <c r="H220" t="s">
        <v>14</v>
      </c>
      <c r="I220">
        <v>71</v>
      </c>
    </row>
    <row r="221" spans="1:9" x14ac:dyDescent="0.2">
      <c r="A221" t="s">
        <v>20</v>
      </c>
      <c r="B221">
        <v>155</v>
      </c>
      <c r="H221" t="s">
        <v>14</v>
      </c>
      <c r="I221">
        <v>42</v>
      </c>
    </row>
    <row r="222" spans="1:9" x14ac:dyDescent="0.2">
      <c r="A222" t="s">
        <v>20</v>
      </c>
      <c r="B222">
        <v>189</v>
      </c>
      <c r="H222" t="s">
        <v>14</v>
      </c>
      <c r="I222">
        <v>156</v>
      </c>
    </row>
    <row r="223" spans="1:9" x14ac:dyDescent="0.2">
      <c r="A223" t="s">
        <v>20</v>
      </c>
      <c r="B223">
        <v>4799</v>
      </c>
      <c r="H223" t="s">
        <v>14</v>
      </c>
      <c r="I223">
        <v>1368</v>
      </c>
    </row>
    <row r="224" spans="1:9" x14ac:dyDescent="0.2">
      <c r="A224" t="s">
        <v>20</v>
      </c>
      <c r="B224">
        <v>1137</v>
      </c>
      <c r="H224" t="s">
        <v>14</v>
      </c>
      <c r="I224">
        <v>102</v>
      </c>
    </row>
    <row r="225" spans="1:9" x14ac:dyDescent="0.2">
      <c r="A225" t="s">
        <v>20</v>
      </c>
      <c r="B225">
        <v>1152</v>
      </c>
      <c r="H225" t="s">
        <v>14</v>
      </c>
      <c r="I225">
        <v>86</v>
      </c>
    </row>
    <row r="226" spans="1:9" x14ac:dyDescent="0.2">
      <c r="A226" t="s">
        <v>20</v>
      </c>
      <c r="B226">
        <v>50</v>
      </c>
      <c r="H226" t="s">
        <v>14</v>
      </c>
      <c r="I226">
        <v>253</v>
      </c>
    </row>
    <row r="227" spans="1:9" x14ac:dyDescent="0.2">
      <c r="A227" t="s">
        <v>20</v>
      </c>
      <c r="B227">
        <v>3059</v>
      </c>
      <c r="H227" t="s">
        <v>14</v>
      </c>
      <c r="I227">
        <v>157</v>
      </c>
    </row>
    <row r="228" spans="1:9" x14ac:dyDescent="0.2">
      <c r="A228" t="s">
        <v>20</v>
      </c>
      <c r="B228">
        <v>34</v>
      </c>
      <c r="H228" t="s">
        <v>14</v>
      </c>
      <c r="I228">
        <v>183</v>
      </c>
    </row>
    <row r="229" spans="1:9" x14ac:dyDescent="0.2">
      <c r="A229" t="s">
        <v>20</v>
      </c>
      <c r="B229">
        <v>220</v>
      </c>
      <c r="H229" t="s">
        <v>14</v>
      </c>
      <c r="I229">
        <v>82</v>
      </c>
    </row>
    <row r="230" spans="1:9" x14ac:dyDescent="0.2">
      <c r="A230" t="s">
        <v>20</v>
      </c>
      <c r="B230">
        <v>1604</v>
      </c>
      <c r="H230" t="s">
        <v>14</v>
      </c>
      <c r="I230">
        <v>1</v>
      </c>
    </row>
    <row r="231" spans="1:9" x14ac:dyDescent="0.2">
      <c r="A231" t="s">
        <v>20</v>
      </c>
      <c r="B231">
        <v>454</v>
      </c>
      <c r="H231" t="s">
        <v>14</v>
      </c>
      <c r="I231">
        <v>1198</v>
      </c>
    </row>
    <row r="232" spans="1:9" x14ac:dyDescent="0.2">
      <c r="A232" t="s">
        <v>20</v>
      </c>
      <c r="B232">
        <v>123</v>
      </c>
      <c r="H232" t="s">
        <v>14</v>
      </c>
      <c r="I232">
        <v>648</v>
      </c>
    </row>
    <row r="233" spans="1:9" x14ac:dyDescent="0.2">
      <c r="A233" t="s">
        <v>20</v>
      </c>
      <c r="B233">
        <v>299</v>
      </c>
      <c r="H233" t="s">
        <v>14</v>
      </c>
      <c r="I233">
        <v>64</v>
      </c>
    </row>
    <row r="234" spans="1:9" x14ac:dyDescent="0.2">
      <c r="A234" t="s">
        <v>20</v>
      </c>
      <c r="B234">
        <v>2237</v>
      </c>
      <c r="H234" t="s">
        <v>14</v>
      </c>
      <c r="I234">
        <v>62</v>
      </c>
    </row>
    <row r="235" spans="1:9" x14ac:dyDescent="0.2">
      <c r="A235" t="s">
        <v>20</v>
      </c>
      <c r="B235">
        <v>645</v>
      </c>
      <c r="H235" t="s">
        <v>14</v>
      </c>
      <c r="I235">
        <v>750</v>
      </c>
    </row>
    <row r="236" spans="1:9" x14ac:dyDescent="0.2">
      <c r="A236" t="s">
        <v>20</v>
      </c>
      <c r="B236">
        <v>484</v>
      </c>
      <c r="H236" t="s">
        <v>14</v>
      </c>
      <c r="I236">
        <v>105</v>
      </c>
    </row>
    <row r="237" spans="1:9" x14ac:dyDescent="0.2">
      <c r="A237" t="s">
        <v>20</v>
      </c>
      <c r="B237">
        <v>154</v>
      </c>
      <c r="H237" t="s">
        <v>14</v>
      </c>
      <c r="I237">
        <v>2604</v>
      </c>
    </row>
    <row r="238" spans="1:9" x14ac:dyDescent="0.2">
      <c r="A238" t="s">
        <v>20</v>
      </c>
      <c r="B238">
        <v>82</v>
      </c>
      <c r="H238" t="s">
        <v>14</v>
      </c>
      <c r="I238">
        <v>65</v>
      </c>
    </row>
    <row r="239" spans="1:9" x14ac:dyDescent="0.2">
      <c r="A239" t="s">
        <v>20</v>
      </c>
      <c r="B239">
        <v>134</v>
      </c>
      <c r="H239" t="s">
        <v>14</v>
      </c>
      <c r="I239">
        <v>94</v>
      </c>
    </row>
    <row r="240" spans="1:9" x14ac:dyDescent="0.2">
      <c r="A240" t="s">
        <v>20</v>
      </c>
      <c r="B240">
        <v>5203</v>
      </c>
      <c r="H240" t="s">
        <v>14</v>
      </c>
      <c r="I240">
        <v>257</v>
      </c>
    </row>
    <row r="241" spans="1:9" x14ac:dyDescent="0.2">
      <c r="A241" t="s">
        <v>20</v>
      </c>
      <c r="B241">
        <v>94</v>
      </c>
      <c r="H241" t="s">
        <v>14</v>
      </c>
      <c r="I241">
        <v>2928</v>
      </c>
    </row>
    <row r="242" spans="1:9" x14ac:dyDescent="0.2">
      <c r="A242" t="s">
        <v>20</v>
      </c>
      <c r="B242">
        <v>205</v>
      </c>
      <c r="H242" t="s">
        <v>14</v>
      </c>
      <c r="I242">
        <v>4697</v>
      </c>
    </row>
    <row r="243" spans="1:9" x14ac:dyDescent="0.2">
      <c r="A243" t="s">
        <v>20</v>
      </c>
      <c r="B243">
        <v>92</v>
      </c>
      <c r="H243" t="s">
        <v>14</v>
      </c>
      <c r="I243">
        <v>2915</v>
      </c>
    </row>
    <row r="244" spans="1:9" x14ac:dyDescent="0.2">
      <c r="A244" t="s">
        <v>20</v>
      </c>
      <c r="B244">
        <v>219</v>
      </c>
      <c r="H244" t="s">
        <v>14</v>
      </c>
      <c r="I244">
        <v>18</v>
      </c>
    </row>
    <row r="245" spans="1:9" x14ac:dyDescent="0.2">
      <c r="A245" t="s">
        <v>20</v>
      </c>
      <c r="B245">
        <v>2526</v>
      </c>
      <c r="H245" t="s">
        <v>14</v>
      </c>
      <c r="I245">
        <v>602</v>
      </c>
    </row>
    <row r="246" spans="1:9" x14ac:dyDescent="0.2">
      <c r="A246" t="s">
        <v>20</v>
      </c>
      <c r="B246">
        <v>94</v>
      </c>
      <c r="H246" t="s">
        <v>14</v>
      </c>
      <c r="I246">
        <v>1</v>
      </c>
    </row>
    <row r="247" spans="1:9" x14ac:dyDescent="0.2">
      <c r="A247" t="s">
        <v>20</v>
      </c>
      <c r="B247">
        <v>1713</v>
      </c>
      <c r="H247" t="s">
        <v>14</v>
      </c>
      <c r="I247">
        <v>3868</v>
      </c>
    </row>
    <row r="248" spans="1:9" x14ac:dyDescent="0.2">
      <c r="A248" t="s">
        <v>20</v>
      </c>
      <c r="B248">
        <v>249</v>
      </c>
      <c r="H248" t="s">
        <v>14</v>
      </c>
      <c r="I248">
        <v>504</v>
      </c>
    </row>
    <row r="249" spans="1:9" x14ac:dyDescent="0.2">
      <c r="A249" t="s">
        <v>20</v>
      </c>
      <c r="B249">
        <v>192</v>
      </c>
      <c r="H249" t="s">
        <v>14</v>
      </c>
      <c r="I249">
        <v>14</v>
      </c>
    </row>
    <row r="250" spans="1:9" x14ac:dyDescent="0.2">
      <c r="A250" t="s">
        <v>20</v>
      </c>
      <c r="B250">
        <v>247</v>
      </c>
      <c r="H250" t="s">
        <v>14</v>
      </c>
      <c r="I250">
        <v>750</v>
      </c>
    </row>
    <row r="251" spans="1:9" x14ac:dyDescent="0.2">
      <c r="A251" t="s">
        <v>20</v>
      </c>
      <c r="B251">
        <v>2293</v>
      </c>
      <c r="H251" t="s">
        <v>14</v>
      </c>
      <c r="I251">
        <v>77</v>
      </c>
    </row>
    <row r="252" spans="1:9" x14ac:dyDescent="0.2">
      <c r="A252" t="s">
        <v>20</v>
      </c>
      <c r="B252">
        <v>3131</v>
      </c>
      <c r="H252" t="s">
        <v>14</v>
      </c>
      <c r="I252">
        <v>752</v>
      </c>
    </row>
    <row r="253" spans="1:9" x14ac:dyDescent="0.2">
      <c r="A253" t="s">
        <v>20</v>
      </c>
      <c r="B253">
        <v>143</v>
      </c>
      <c r="H253" t="s">
        <v>14</v>
      </c>
      <c r="I253">
        <v>131</v>
      </c>
    </row>
    <row r="254" spans="1:9" x14ac:dyDescent="0.2">
      <c r="A254" t="s">
        <v>20</v>
      </c>
      <c r="B254">
        <v>296</v>
      </c>
      <c r="H254" t="s">
        <v>14</v>
      </c>
      <c r="I254">
        <v>87</v>
      </c>
    </row>
    <row r="255" spans="1:9" x14ac:dyDescent="0.2">
      <c r="A255" t="s">
        <v>20</v>
      </c>
      <c r="B255">
        <v>170</v>
      </c>
      <c r="H255" t="s">
        <v>14</v>
      </c>
      <c r="I255">
        <v>1063</v>
      </c>
    </row>
    <row r="256" spans="1:9" x14ac:dyDescent="0.2">
      <c r="A256" t="s">
        <v>20</v>
      </c>
      <c r="B256">
        <v>86</v>
      </c>
      <c r="H256" t="s">
        <v>14</v>
      </c>
      <c r="I256">
        <v>76</v>
      </c>
    </row>
    <row r="257" spans="1:9" x14ac:dyDescent="0.2">
      <c r="A257" t="s">
        <v>20</v>
      </c>
      <c r="B257">
        <v>6286</v>
      </c>
      <c r="H257" t="s">
        <v>14</v>
      </c>
      <c r="I257">
        <v>4428</v>
      </c>
    </row>
    <row r="258" spans="1:9" x14ac:dyDescent="0.2">
      <c r="A258" t="s">
        <v>20</v>
      </c>
      <c r="B258">
        <v>3727</v>
      </c>
      <c r="H258" t="s">
        <v>14</v>
      </c>
      <c r="I258">
        <v>58</v>
      </c>
    </row>
    <row r="259" spans="1:9" x14ac:dyDescent="0.2">
      <c r="A259" t="s">
        <v>20</v>
      </c>
      <c r="B259">
        <v>1605</v>
      </c>
      <c r="H259" t="s">
        <v>14</v>
      </c>
      <c r="I259">
        <v>111</v>
      </c>
    </row>
    <row r="260" spans="1:9" x14ac:dyDescent="0.2">
      <c r="A260" t="s">
        <v>20</v>
      </c>
      <c r="B260">
        <v>2120</v>
      </c>
      <c r="H260" t="s">
        <v>14</v>
      </c>
      <c r="I260">
        <v>2955</v>
      </c>
    </row>
    <row r="261" spans="1:9" x14ac:dyDescent="0.2">
      <c r="A261" t="s">
        <v>20</v>
      </c>
      <c r="B261">
        <v>50</v>
      </c>
      <c r="H261" t="s">
        <v>14</v>
      </c>
      <c r="I261">
        <v>1657</v>
      </c>
    </row>
    <row r="262" spans="1:9" x14ac:dyDescent="0.2">
      <c r="A262" t="s">
        <v>20</v>
      </c>
      <c r="B262">
        <v>2080</v>
      </c>
      <c r="H262" t="s">
        <v>14</v>
      </c>
      <c r="I262">
        <v>926</v>
      </c>
    </row>
    <row r="263" spans="1:9" x14ac:dyDescent="0.2">
      <c r="A263" t="s">
        <v>20</v>
      </c>
      <c r="B263">
        <v>2105</v>
      </c>
      <c r="H263" t="s">
        <v>14</v>
      </c>
      <c r="I263">
        <v>77</v>
      </c>
    </row>
    <row r="264" spans="1:9" x14ac:dyDescent="0.2">
      <c r="A264" t="s">
        <v>20</v>
      </c>
      <c r="B264">
        <v>2436</v>
      </c>
      <c r="H264" t="s">
        <v>14</v>
      </c>
      <c r="I264">
        <v>1748</v>
      </c>
    </row>
    <row r="265" spans="1:9" x14ac:dyDescent="0.2">
      <c r="A265" t="s">
        <v>20</v>
      </c>
      <c r="B265">
        <v>80</v>
      </c>
      <c r="H265" t="s">
        <v>14</v>
      </c>
      <c r="I265">
        <v>79</v>
      </c>
    </row>
    <row r="266" spans="1:9" x14ac:dyDescent="0.2">
      <c r="A266" t="s">
        <v>20</v>
      </c>
      <c r="B266">
        <v>42</v>
      </c>
      <c r="H266" t="s">
        <v>14</v>
      </c>
      <c r="I266">
        <v>889</v>
      </c>
    </row>
    <row r="267" spans="1:9" x14ac:dyDescent="0.2">
      <c r="A267" t="s">
        <v>20</v>
      </c>
      <c r="B267">
        <v>139</v>
      </c>
      <c r="H267" t="s">
        <v>14</v>
      </c>
      <c r="I267">
        <v>56</v>
      </c>
    </row>
    <row r="268" spans="1:9" x14ac:dyDescent="0.2">
      <c r="A268" t="s">
        <v>20</v>
      </c>
      <c r="B268">
        <v>159</v>
      </c>
      <c r="H268" t="s">
        <v>14</v>
      </c>
      <c r="I268">
        <v>1</v>
      </c>
    </row>
    <row r="269" spans="1:9" x14ac:dyDescent="0.2">
      <c r="A269" t="s">
        <v>20</v>
      </c>
      <c r="B269">
        <v>381</v>
      </c>
      <c r="H269" t="s">
        <v>14</v>
      </c>
      <c r="I269">
        <v>83</v>
      </c>
    </row>
    <row r="270" spans="1:9" x14ac:dyDescent="0.2">
      <c r="A270" t="s">
        <v>20</v>
      </c>
      <c r="B270">
        <v>194</v>
      </c>
      <c r="H270" t="s">
        <v>14</v>
      </c>
      <c r="I270">
        <v>2025</v>
      </c>
    </row>
    <row r="271" spans="1:9" x14ac:dyDescent="0.2">
      <c r="A271" t="s">
        <v>20</v>
      </c>
      <c r="B271">
        <v>106</v>
      </c>
      <c r="H271" t="s">
        <v>14</v>
      </c>
      <c r="I271">
        <v>14</v>
      </c>
    </row>
    <row r="272" spans="1:9" x14ac:dyDescent="0.2">
      <c r="A272" t="s">
        <v>20</v>
      </c>
      <c r="B272">
        <v>142</v>
      </c>
      <c r="H272" t="s">
        <v>14</v>
      </c>
      <c r="I272">
        <v>656</v>
      </c>
    </row>
    <row r="273" spans="1:9" x14ac:dyDescent="0.2">
      <c r="A273" t="s">
        <v>20</v>
      </c>
      <c r="B273">
        <v>211</v>
      </c>
      <c r="H273" t="s">
        <v>14</v>
      </c>
      <c r="I273">
        <v>1596</v>
      </c>
    </row>
    <row r="274" spans="1:9" x14ac:dyDescent="0.2">
      <c r="A274" t="s">
        <v>20</v>
      </c>
      <c r="B274">
        <v>2756</v>
      </c>
      <c r="H274" t="s">
        <v>14</v>
      </c>
      <c r="I274">
        <v>10</v>
      </c>
    </row>
    <row r="275" spans="1:9" x14ac:dyDescent="0.2">
      <c r="A275" t="s">
        <v>20</v>
      </c>
      <c r="B275">
        <v>173</v>
      </c>
      <c r="H275" t="s">
        <v>14</v>
      </c>
      <c r="I275">
        <v>1121</v>
      </c>
    </row>
    <row r="276" spans="1:9" x14ac:dyDescent="0.2">
      <c r="A276" t="s">
        <v>20</v>
      </c>
      <c r="B276">
        <v>87</v>
      </c>
      <c r="H276" t="s">
        <v>14</v>
      </c>
      <c r="I276">
        <v>15</v>
      </c>
    </row>
    <row r="277" spans="1:9" x14ac:dyDescent="0.2">
      <c r="A277" t="s">
        <v>20</v>
      </c>
      <c r="B277">
        <v>1572</v>
      </c>
      <c r="H277" t="s">
        <v>14</v>
      </c>
      <c r="I277">
        <v>191</v>
      </c>
    </row>
    <row r="278" spans="1:9" x14ac:dyDescent="0.2">
      <c r="A278" t="s">
        <v>20</v>
      </c>
      <c r="B278">
        <v>2346</v>
      </c>
      <c r="H278" t="s">
        <v>14</v>
      </c>
      <c r="I278">
        <v>16</v>
      </c>
    </row>
    <row r="279" spans="1:9" x14ac:dyDescent="0.2">
      <c r="A279" t="s">
        <v>20</v>
      </c>
      <c r="B279">
        <v>115</v>
      </c>
      <c r="H279" t="s">
        <v>14</v>
      </c>
      <c r="I279">
        <v>17</v>
      </c>
    </row>
    <row r="280" spans="1:9" x14ac:dyDescent="0.2">
      <c r="A280" t="s">
        <v>20</v>
      </c>
      <c r="B280">
        <v>85</v>
      </c>
      <c r="H280" t="s">
        <v>14</v>
      </c>
      <c r="I280">
        <v>34</v>
      </c>
    </row>
    <row r="281" spans="1:9" x14ac:dyDescent="0.2">
      <c r="A281" t="s">
        <v>20</v>
      </c>
      <c r="B281">
        <v>144</v>
      </c>
      <c r="H281" t="s">
        <v>14</v>
      </c>
      <c r="I281">
        <v>1</v>
      </c>
    </row>
    <row r="282" spans="1:9" x14ac:dyDescent="0.2">
      <c r="A282" t="s">
        <v>20</v>
      </c>
      <c r="B282">
        <v>2443</v>
      </c>
      <c r="H282" t="s">
        <v>14</v>
      </c>
      <c r="I282">
        <v>1274</v>
      </c>
    </row>
    <row r="283" spans="1:9" x14ac:dyDescent="0.2">
      <c r="A283" t="s">
        <v>20</v>
      </c>
      <c r="B283">
        <v>64</v>
      </c>
      <c r="H283" t="s">
        <v>14</v>
      </c>
      <c r="I283">
        <v>210</v>
      </c>
    </row>
    <row r="284" spans="1:9" x14ac:dyDescent="0.2">
      <c r="A284" t="s">
        <v>20</v>
      </c>
      <c r="B284">
        <v>268</v>
      </c>
      <c r="H284" t="s">
        <v>14</v>
      </c>
      <c r="I284">
        <v>248</v>
      </c>
    </row>
    <row r="285" spans="1:9" x14ac:dyDescent="0.2">
      <c r="A285" t="s">
        <v>20</v>
      </c>
      <c r="B285">
        <v>195</v>
      </c>
      <c r="H285" t="s">
        <v>14</v>
      </c>
      <c r="I285">
        <v>513</v>
      </c>
    </row>
    <row r="286" spans="1:9" x14ac:dyDescent="0.2">
      <c r="A286" t="s">
        <v>20</v>
      </c>
      <c r="B286">
        <v>186</v>
      </c>
      <c r="H286" t="s">
        <v>14</v>
      </c>
      <c r="I286">
        <v>3410</v>
      </c>
    </row>
    <row r="287" spans="1:9" x14ac:dyDescent="0.2">
      <c r="A287" t="s">
        <v>20</v>
      </c>
      <c r="B287">
        <v>460</v>
      </c>
      <c r="H287" t="s">
        <v>14</v>
      </c>
      <c r="I287">
        <v>10</v>
      </c>
    </row>
    <row r="288" spans="1:9" x14ac:dyDescent="0.2">
      <c r="A288" t="s">
        <v>20</v>
      </c>
      <c r="B288">
        <v>2528</v>
      </c>
      <c r="H288" t="s">
        <v>14</v>
      </c>
      <c r="I288">
        <v>2201</v>
      </c>
    </row>
    <row r="289" spans="1:9" x14ac:dyDescent="0.2">
      <c r="A289" t="s">
        <v>20</v>
      </c>
      <c r="B289">
        <v>3657</v>
      </c>
      <c r="H289" t="s">
        <v>14</v>
      </c>
      <c r="I289">
        <v>676</v>
      </c>
    </row>
    <row r="290" spans="1:9" x14ac:dyDescent="0.2">
      <c r="A290" t="s">
        <v>20</v>
      </c>
      <c r="B290">
        <v>131</v>
      </c>
      <c r="H290" t="s">
        <v>14</v>
      </c>
      <c r="I290">
        <v>831</v>
      </c>
    </row>
    <row r="291" spans="1:9" x14ac:dyDescent="0.2">
      <c r="A291" t="s">
        <v>20</v>
      </c>
      <c r="B291">
        <v>239</v>
      </c>
      <c r="H291" t="s">
        <v>14</v>
      </c>
      <c r="I291">
        <v>859</v>
      </c>
    </row>
    <row r="292" spans="1:9" x14ac:dyDescent="0.2">
      <c r="A292" t="s">
        <v>20</v>
      </c>
      <c r="B292">
        <v>78</v>
      </c>
      <c r="H292" t="s">
        <v>14</v>
      </c>
      <c r="I292">
        <v>45</v>
      </c>
    </row>
    <row r="293" spans="1:9" x14ac:dyDescent="0.2">
      <c r="A293" t="s">
        <v>20</v>
      </c>
      <c r="B293">
        <v>1773</v>
      </c>
      <c r="H293" t="s">
        <v>14</v>
      </c>
      <c r="I293">
        <v>6</v>
      </c>
    </row>
    <row r="294" spans="1:9" x14ac:dyDescent="0.2">
      <c r="A294" t="s">
        <v>20</v>
      </c>
      <c r="B294">
        <v>32</v>
      </c>
      <c r="H294" t="s">
        <v>14</v>
      </c>
      <c r="I294">
        <v>7</v>
      </c>
    </row>
    <row r="295" spans="1:9" x14ac:dyDescent="0.2">
      <c r="A295" t="s">
        <v>20</v>
      </c>
      <c r="B295">
        <v>369</v>
      </c>
      <c r="H295" t="s">
        <v>14</v>
      </c>
      <c r="I295">
        <v>31</v>
      </c>
    </row>
    <row r="296" spans="1:9" x14ac:dyDescent="0.2">
      <c r="A296" t="s">
        <v>20</v>
      </c>
      <c r="B296">
        <v>89</v>
      </c>
      <c r="H296" t="s">
        <v>14</v>
      </c>
      <c r="I296">
        <v>78</v>
      </c>
    </row>
    <row r="297" spans="1:9" x14ac:dyDescent="0.2">
      <c r="A297" t="s">
        <v>20</v>
      </c>
      <c r="B297">
        <v>147</v>
      </c>
      <c r="H297" t="s">
        <v>14</v>
      </c>
      <c r="I297">
        <v>1225</v>
      </c>
    </row>
    <row r="298" spans="1:9" x14ac:dyDescent="0.2">
      <c r="A298" t="s">
        <v>20</v>
      </c>
      <c r="B298">
        <v>126</v>
      </c>
      <c r="H298" t="s">
        <v>14</v>
      </c>
      <c r="I298">
        <v>1</v>
      </c>
    </row>
    <row r="299" spans="1:9" x14ac:dyDescent="0.2">
      <c r="A299" t="s">
        <v>20</v>
      </c>
      <c r="B299">
        <v>2218</v>
      </c>
      <c r="H299" t="s">
        <v>14</v>
      </c>
      <c r="I299">
        <v>67</v>
      </c>
    </row>
    <row r="300" spans="1:9" x14ac:dyDescent="0.2">
      <c r="A300" t="s">
        <v>20</v>
      </c>
      <c r="B300">
        <v>202</v>
      </c>
      <c r="H300" t="s">
        <v>14</v>
      </c>
      <c r="I300">
        <v>19</v>
      </c>
    </row>
    <row r="301" spans="1:9" x14ac:dyDescent="0.2">
      <c r="A301" t="s">
        <v>20</v>
      </c>
      <c r="B301">
        <v>140</v>
      </c>
      <c r="H301" t="s">
        <v>14</v>
      </c>
      <c r="I301">
        <v>2108</v>
      </c>
    </row>
    <row r="302" spans="1:9" x14ac:dyDescent="0.2">
      <c r="A302" t="s">
        <v>20</v>
      </c>
      <c r="B302">
        <v>1052</v>
      </c>
      <c r="H302" t="s">
        <v>14</v>
      </c>
      <c r="I302">
        <v>679</v>
      </c>
    </row>
    <row r="303" spans="1:9" x14ac:dyDescent="0.2">
      <c r="A303" t="s">
        <v>20</v>
      </c>
      <c r="B303">
        <v>247</v>
      </c>
      <c r="H303" t="s">
        <v>14</v>
      </c>
      <c r="I303">
        <v>36</v>
      </c>
    </row>
    <row r="304" spans="1:9" x14ac:dyDescent="0.2">
      <c r="A304" t="s">
        <v>20</v>
      </c>
      <c r="B304">
        <v>84</v>
      </c>
      <c r="H304" t="s">
        <v>14</v>
      </c>
      <c r="I304">
        <v>47</v>
      </c>
    </row>
    <row r="305" spans="1:9" x14ac:dyDescent="0.2">
      <c r="A305" t="s">
        <v>20</v>
      </c>
      <c r="B305">
        <v>88</v>
      </c>
      <c r="H305" t="s">
        <v>14</v>
      </c>
      <c r="I305">
        <v>70</v>
      </c>
    </row>
    <row r="306" spans="1:9" x14ac:dyDescent="0.2">
      <c r="A306" t="s">
        <v>20</v>
      </c>
      <c r="B306">
        <v>156</v>
      </c>
      <c r="H306" t="s">
        <v>14</v>
      </c>
      <c r="I306">
        <v>154</v>
      </c>
    </row>
    <row r="307" spans="1:9" x14ac:dyDescent="0.2">
      <c r="A307" t="s">
        <v>20</v>
      </c>
      <c r="B307">
        <v>2985</v>
      </c>
      <c r="H307" t="s">
        <v>14</v>
      </c>
      <c r="I307">
        <v>22</v>
      </c>
    </row>
    <row r="308" spans="1:9" x14ac:dyDescent="0.2">
      <c r="A308" t="s">
        <v>20</v>
      </c>
      <c r="B308">
        <v>762</v>
      </c>
      <c r="H308" t="s">
        <v>14</v>
      </c>
      <c r="I308">
        <v>1758</v>
      </c>
    </row>
    <row r="309" spans="1:9" x14ac:dyDescent="0.2">
      <c r="A309" t="s">
        <v>20</v>
      </c>
      <c r="B309">
        <v>554</v>
      </c>
      <c r="H309" t="s">
        <v>14</v>
      </c>
      <c r="I309">
        <v>94</v>
      </c>
    </row>
    <row r="310" spans="1:9" x14ac:dyDescent="0.2">
      <c r="A310" t="s">
        <v>20</v>
      </c>
      <c r="B310">
        <v>135</v>
      </c>
      <c r="H310" t="s">
        <v>14</v>
      </c>
      <c r="I310">
        <v>33</v>
      </c>
    </row>
    <row r="311" spans="1:9" x14ac:dyDescent="0.2">
      <c r="A311" t="s">
        <v>20</v>
      </c>
      <c r="B311">
        <v>122</v>
      </c>
      <c r="H311" t="s">
        <v>14</v>
      </c>
      <c r="I311">
        <v>1</v>
      </c>
    </row>
    <row r="312" spans="1:9" x14ac:dyDescent="0.2">
      <c r="A312" t="s">
        <v>20</v>
      </c>
      <c r="B312">
        <v>221</v>
      </c>
      <c r="H312" t="s">
        <v>14</v>
      </c>
      <c r="I312">
        <v>31</v>
      </c>
    </row>
    <row r="313" spans="1:9" x14ac:dyDescent="0.2">
      <c r="A313" t="s">
        <v>20</v>
      </c>
      <c r="B313">
        <v>126</v>
      </c>
      <c r="H313" t="s">
        <v>14</v>
      </c>
      <c r="I313">
        <v>35</v>
      </c>
    </row>
    <row r="314" spans="1:9" x14ac:dyDescent="0.2">
      <c r="A314" t="s">
        <v>20</v>
      </c>
      <c r="B314">
        <v>1022</v>
      </c>
      <c r="H314" t="s">
        <v>14</v>
      </c>
      <c r="I314">
        <v>63</v>
      </c>
    </row>
    <row r="315" spans="1:9" x14ac:dyDescent="0.2">
      <c r="A315" t="s">
        <v>20</v>
      </c>
      <c r="B315">
        <v>3177</v>
      </c>
      <c r="H315" t="s">
        <v>14</v>
      </c>
      <c r="I315">
        <v>526</v>
      </c>
    </row>
    <row r="316" spans="1:9" x14ac:dyDescent="0.2">
      <c r="A316" t="s">
        <v>20</v>
      </c>
      <c r="B316">
        <v>198</v>
      </c>
      <c r="H316" t="s">
        <v>14</v>
      </c>
      <c r="I316">
        <v>121</v>
      </c>
    </row>
    <row r="317" spans="1:9" x14ac:dyDescent="0.2">
      <c r="A317" t="s">
        <v>20</v>
      </c>
      <c r="B317">
        <v>85</v>
      </c>
      <c r="H317" t="s">
        <v>14</v>
      </c>
      <c r="I317">
        <v>67</v>
      </c>
    </row>
    <row r="318" spans="1:9" x14ac:dyDescent="0.2">
      <c r="A318" t="s">
        <v>20</v>
      </c>
      <c r="B318">
        <v>3596</v>
      </c>
      <c r="H318" t="s">
        <v>14</v>
      </c>
      <c r="I318">
        <v>57</v>
      </c>
    </row>
    <row r="319" spans="1:9" x14ac:dyDescent="0.2">
      <c r="A319" t="s">
        <v>20</v>
      </c>
      <c r="B319">
        <v>244</v>
      </c>
      <c r="H319" t="s">
        <v>14</v>
      </c>
      <c r="I319">
        <v>1229</v>
      </c>
    </row>
    <row r="320" spans="1:9" x14ac:dyDescent="0.2">
      <c r="A320" t="s">
        <v>20</v>
      </c>
      <c r="B320">
        <v>5180</v>
      </c>
      <c r="H320" t="s">
        <v>14</v>
      </c>
      <c r="I320">
        <v>12</v>
      </c>
    </row>
    <row r="321" spans="1:9" x14ac:dyDescent="0.2">
      <c r="A321" t="s">
        <v>20</v>
      </c>
      <c r="B321">
        <v>589</v>
      </c>
      <c r="H321" t="s">
        <v>14</v>
      </c>
      <c r="I321">
        <v>452</v>
      </c>
    </row>
    <row r="322" spans="1:9" x14ac:dyDescent="0.2">
      <c r="A322" t="s">
        <v>20</v>
      </c>
      <c r="B322">
        <v>2725</v>
      </c>
      <c r="H322" t="s">
        <v>14</v>
      </c>
      <c r="I322">
        <v>1886</v>
      </c>
    </row>
    <row r="323" spans="1:9" x14ac:dyDescent="0.2">
      <c r="A323" t="s">
        <v>20</v>
      </c>
      <c r="B323">
        <v>300</v>
      </c>
      <c r="H323" t="s">
        <v>14</v>
      </c>
      <c r="I323">
        <v>1825</v>
      </c>
    </row>
    <row r="324" spans="1:9" x14ac:dyDescent="0.2">
      <c r="A324" t="s">
        <v>20</v>
      </c>
      <c r="B324">
        <v>144</v>
      </c>
      <c r="H324" t="s">
        <v>14</v>
      </c>
      <c r="I324">
        <v>31</v>
      </c>
    </row>
    <row r="325" spans="1:9" x14ac:dyDescent="0.2">
      <c r="A325" t="s">
        <v>20</v>
      </c>
      <c r="B325">
        <v>87</v>
      </c>
      <c r="H325" t="s">
        <v>14</v>
      </c>
      <c r="I325">
        <v>107</v>
      </c>
    </row>
    <row r="326" spans="1:9" x14ac:dyDescent="0.2">
      <c r="A326" t="s">
        <v>20</v>
      </c>
      <c r="B326">
        <v>3116</v>
      </c>
      <c r="H326" t="s">
        <v>14</v>
      </c>
      <c r="I326">
        <v>27</v>
      </c>
    </row>
    <row r="327" spans="1:9" x14ac:dyDescent="0.2">
      <c r="A327" t="s">
        <v>20</v>
      </c>
      <c r="B327">
        <v>909</v>
      </c>
      <c r="H327" t="s">
        <v>14</v>
      </c>
      <c r="I327">
        <v>1221</v>
      </c>
    </row>
    <row r="328" spans="1:9" x14ac:dyDescent="0.2">
      <c r="A328" t="s">
        <v>20</v>
      </c>
      <c r="B328">
        <v>1613</v>
      </c>
      <c r="H328" t="s">
        <v>14</v>
      </c>
      <c r="I328">
        <v>1</v>
      </c>
    </row>
    <row r="329" spans="1:9" x14ac:dyDescent="0.2">
      <c r="A329" t="s">
        <v>20</v>
      </c>
      <c r="B329">
        <v>136</v>
      </c>
      <c r="H329" t="s">
        <v>14</v>
      </c>
      <c r="I329">
        <v>16</v>
      </c>
    </row>
    <row r="330" spans="1:9" x14ac:dyDescent="0.2">
      <c r="A330" t="s">
        <v>20</v>
      </c>
      <c r="B330">
        <v>130</v>
      </c>
      <c r="H330" t="s">
        <v>14</v>
      </c>
      <c r="I330">
        <v>41</v>
      </c>
    </row>
    <row r="331" spans="1:9" x14ac:dyDescent="0.2">
      <c r="A331" t="s">
        <v>20</v>
      </c>
      <c r="B331">
        <v>102</v>
      </c>
      <c r="H331" t="s">
        <v>14</v>
      </c>
      <c r="I331">
        <v>523</v>
      </c>
    </row>
    <row r="332" spans="1:9" x14ac:dyDescent="0.2">
      <c r="A332" t="s">
        <v>20</v>
      </c>
      <c r="B332">
        <v>4006</v>
      </c>
      <c r="H332" t="s">
        <v>14</v>
      </c>
      <c r="I332">
        <v>141</v>
      </c>
    </row>
    <row r="333" spans="1:9" x14ac:dyDescent="0.2">
      <c r="A333" t="s">
        <v>20</v>
      </c>
      <c r="B333">
        <v>1629</v>
      </c>
      <c r="H333" t="s">
        <v>14</v>
      </c>
      <c r="I333">
        <v>52</v>
      </c>
    </row>
    <row r="334" spans="1:9" x14ac:dyDescent="0.2">
      <c r="A334" t="s">
        <v>20</v>
      </c>
      <c r="B334">
        <v>2188</v>
      </c>
      <c r="H334" t="s">
        <v>14</v>
      </c>
      <c r="I334">
        <v>225</v>
      </c>
    </row>
    <row r="335" spans="1:9" x14ac:dyDescent="0.2">
      <c r="A335" t="s">
        <v>20</v>
      </c>
      <c r="B335">
        <v>2409</v>
      </c>
      <c r="H335" t="s">
        <v>14</v>
      </c>
      <c r="I335">
        <v>38</v>
      </c>
    </row>
    <row r="336" spans="1:9" x14ac:dyDescent="0.2">
      <c r="A336" t="s">
        <v>20</v>
      </c>
      <c r="B336">
        <v>194</v>
      </c>
      <c r="H336" t="s">
        <v>14</v>
      </c>
      <c r="I336">
        <v>15</v>
      </c>
    </row>
    <row r="337" spans="1:9" x14ac:dyDescent="0.2">
      <c r="A337" t="s">
        <v>20</v>
      </c>
      <c r="B337">
        <v>1140</v>
      </c>
      <c r="H337" t="s">
        <v>14</v>
      </c>
      <c r="I337">
        <v>37</v>
      </c>
    </row>
    <row r="338" spans="1:9" x14ac:dyDescent="0.2">
      <c r="A338" t="s">
        <v>20</v>
      </c>
      <c r="B338">
        <v>102</v>
      </c>
      <c r="H338" t="s">
        <v>14</v>
      </c>
      <c r="I338">
        <v>112</v>
      </c>
    </row>
    <row r="339" spans="1:9" x14ac:dyDescent="0.2">
      <c r="A339" t="s">
        <v>20</v>
      </c>
      <c r="B339">
        <v>2857</v>
      </c>
      <c r="H339" t="s">
        <v>14</v>
      </c>
      <c r="I339">
        <v>21</v>
      </c>
    </row>
    <row r="340" spans="1:9" x14ac:dyDescent="0.2">
      <c r="A340" t="s">
        <v>20</v>
      </c>
      <c r="B340">
        <v>107</v>
      </c>
      <c r="H340" t="s">
        <v>14</v>
      </c>
      <c r="I340">
        <v>67</v>
      </c>
    </row>
    <row r="341" spans="1:9" x14ac:dyDescent="0.2">
      <c r="A341" t="s">
        <v>20</v>
      </c>
      <c r="B341">
        <v>160</v>
      </c>
      <c r="H341" t="s">
        <v>14</v>
      </c>
      <c r="I341">
        <v>78</v>
      </c>
    </row>
    <row r="342" spans="1:9" x14ac:dyDescent="0.2">
      <c r="A342" t="s">
        <v>20</v>
      </c>
      <c r="B342">
        <v>2230</v>
      </c>
      <c r="H342" t="s">
        <v>14</v>
      </c>
      <c r="I342">
        <v>67</v>
      </c>
    </row>
    <row r="343" spans="1:9" x14ac:dyDescent="0.2">
      <c r="A343" t="s">
        <v>20</v>
      </c>
      <c r="B343">
        <v>316</v>
      </c>
      <c r="H343" t="s">
        <v>14</v>
      </c>
      <c r="I343">
        <v>263</v>
      </c>
    </row>
    <row r="344" spans="1:9" x14ac:dyDescent="0.2">
      <c r="A344" t="s">
        <v>20</v>
      </c>
      <c r="B344">
        <v>117</v>
      </c>
      <c r="H344" t="s">
        <v>14</v>
      </c>
      <c r="I344">
        <v>1691</v>
      </c>
    </row>
    <row r="345" spans="1:9" x14ac:dyDescent="0.2">
      <c r="A345" t="s">
        <v>20</v>
      </c>
      <c r="B345">
        <v>6406</v>
      </c>
      <c r="H345" t="s">
        <v>14</v>
      </c>
      <c r="I345">
        <v>181</v>
      </c>
    </row>
    <row r="346" spans="1:9" x14ac:dyDescent="0.2">
      <c r="A346" t="s">
        <v>20</v>
      </c>
      <c r="B346">
        <v>192</v>
      </c>
      <c r="H346" t="s">
        <v>14</v>
      </c>
      <c r="I346">
        <v>13</v>
      </c>
    </row>
    <row r="347" spans="1:9" x14ac:dyDescent="0.2">
      <c r="A347" t="s">
        <v>20</v>
      </c>
      <c r="B347">
        <v>26</v>
      </c>
      <c r="H347" t="s">
        <v>14</v>
      </c>
      <c r="I347">
        <v>1</v>
      </c>
    </row>
    <row r="348" spans="1:9" x14ac:dyDescent="0.2">
      <c r="A348" t="s">
        <v>20</v>
      </c>
      <c r="B348">
        <v>723</v>
      </c>
      <c r="H348" t="s">
        <v>14</v>
      </c>
      <c r="I348">
        <v>21</v>
      </c>
    </row>
    <row r="349" spans="1:9" x14ac:dyDescent="0.2">
      <c r="A349" t="s">
        <v>20</v>
      </c>
      <c r="B349">
        <v>170</v>
      </c>
      <c r="H349" t="s">
        <v>14</v>
      </c>
      <c r="I349">
        <v>830</v>
      </c>
    </row>
    <row r="350" spans="1:9" x14ac:dyDescent="0.2">
      <c r="A350" t="s">
        <v>20</v>
      </c>
      <c r="B350">
        <v>238</v>
      </c>
      <c r="H350" t="s">
        <v>14</v>
      </c>
      <c r="I350">
        <v>130</v>
      </c>
    </row>
    <row r="351" spans="1:9" x14ac:dyDescent="0.2">
      <c r="A351" t="s">
        <v>20</v>
      </c>
      <c r="B351">
        <v>55</v>
      </c>
      <c r="H351" t="s">
        <v>14</v>
      </c>
      <c r="I351">
        <v>55</v>
      </c>
    </row>
    <row r="352" spans="1:9" x14ac:dyDescent="0.2">
      <c r="A352" t="s">
        <v>20</v>
      </c>
      <c r="B352">
        <v>128</v>
      </c>
      <c r="H352" t="s">
        <v>14</v>
      </c>
      <c r="I352">
        <v>114</v>
      </c>
    </row>
    <row r="353" spans="1:9" x14ac:dyDescent="0.2">
      <c r="A353" t="s">
        <v>20</v>
      </c>
      <c r="B353">
        <v>2144</v>
      </c>
      <c r="H353" t="s">
        <v>14</v>
      </c>
      <c r="I353">
        <v>594</v>
      </c>
    </row>
    <row r="354" spans="1:9" x14ac:dyDescent="0.2">
      <c r="A354" t="s">
        <v>20</v>
      </c>
      <c r="B354">
        <v>2693</v>
      </c>
      <c r="H354" t="s">
        <v>14</v>
      </c>
      <c r="I354">
        <v>24</v>
      </c>
    </row>
    <row r="355" spans="1:9" x14ac:dyDescent="0.2">
      <c r="A355" t="s">
        <v>20</v>
      </c>
      <c r="B355">
        <v>432</v>
      </c>
      <c r="H355" t="s">
        <v>14</v>
      </c>
      <c r="I355">
        <v>252</v>
      </c>
    </row>
    <row r="356" spans="1:9" x14ac:dyDescent="0.2">
      <c r="A356" t="s">
        <v>20</v>
      </c>
      <c r="B356">
        <v>189</v>
      </c>
      <c r="H356" t="s">
        <v>14</v>
      </c>
      <c r="I356">
        <v>67</v>
      </c>
    </row>
    <row r="357" spans="1:9" x14ac:dyDescent="0.2">
      <c r="A357" t="s">
        <v>20</v>
      </c>
      <c r="B357">
        <v>154</v>
      </c>
      <c r="H357" t="s">
        <v>14</v>
      </c>
      <c r="I357">
        <v>742</v>
      </c>
    </row>
    <row r="358" spans="1:9" x14ac:dyDescent="0.2">
      <c r="A358" t="s">
        <v>20</v>
      </c>
      <c r="B358">
        <v>96</v>
      </c>
      <c r="H358" t="s">
        <v>14</v>
      </c>
      <c r="I358">
        <v>75</v>
      </c>
    </row>
    <row r="359" spans="1:9" x14ac:dyDescent="0.2">
      <c r="A359" t="s">
        <v>20</v>
      </c>
      <c r="B359">
        <v>3063</v>
      </c>
      <c r="H359" t="s">
        <v>14</v>
      </c>
      <c r="I359">
        <v>4405</v>
      </c>
    </row>
    <row r="360" spans="1:9" x14ac:dyDescent="0.2">
      <c r="A360" t="s">
        <v>20</v>
      </c>
      <c r="B360">
        <v>2266</v>
      </c>
      <c r="H360" t="s">
        <v>14</v>
      </c>
      <c r="I360">
        <v>92</v>
      </c>
    </row>
    <row r="361" spans="1:9" x14ac:dyDescent="0.2">
      <c r="A361" t="s">
        <v>20</v>
      </c>
      <c r="B361">
        <v>194</v>
      </c>
      <c r="H361" t="s">
        <v>14</v>
      </c>
      <c r="I361">
        <v>64</v>
      </c>
    </row>
    <row r="362" spans="1:9" x14ac:dyDescent="0.2">
      <c r="A362" t="s">
        <v>20</v>
      </c>
      <c r="B362">
        <v>129</v>
      </c>
      <c r="H362" t="s">
        <v>14</v>
      </c>
      <c r="I362">
        <v>64</v>
      </c>
    </row>
    <row r="363" spans="1:9" x14ac:dyDescent="0.2">
      <c r="A363" t="s">
        <v>20</v>
      </c>
      <c r="B363">
        <v>375</v>
      </c>
      <c r="H363" t="s">
        <v>14</v>
      </c>
      <c r="I363">
        <v>842</v>
      </c>
    </row>
    <row r="364" spans="1:9" x14ac:dyDescent="0.2">
      <c r="A364" t="s">
        <v>20</v>
      </c>
      <c r="B364">
        <v>409</v>
      </c>
      <c r="H364" t="s">
        <v>14</v>
      </c>
      <c r="I364">
        <v>112</v>
      </c>
    </row>
    <row r="365" spans="1:9" x14ac:dyDescent="0.2">
      <c r="A365" t="s">
        <v>20</v>
      </c>
      <c r="B365">
        <v>234</v>
      </c>
      <c r="H365" t="s">
        <v>14</v>
      </c>
      <c r="I365">
        <v>374</v>
      </c>
    </row>
    <row r="366" spans="1:9" x14ac:dyDescent="0.2">
      <c r="A366" t="s">
        <v>20</v>
      </c>
      <c r="B366">
        <v>3016</v>
      </c>
    </row>
    <row r="367" spans="1:9" x14ac:dyDescent="0.2">
      <c r="A367" t="s">
        <v>20</v>
      </c>
      <c r="B367">
        <v>264</v>
      </c>
    </row>
    <row r="368" spans="1:9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Irene Wang</cp:lastModifiedBy>
  <dcterms:created xsi:type="dcterms:W3CDTF">2021-09-29T18:52:28Z</dcterms:created>
  <dcterms:modified xsi:type="dcterms:W3CDTF">2023-06-14T01:36:08Z</dcterms:modified>
</cp:coreProperties>
</file>