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\Desktop\ПП\САТПР\"/>
    </mc:Choice>
  </mc:AlternateContent>
  <xr:revisionPtr revIDLastSave="0" documentId="13_ncr:1_{254107E5-8F74-4F54-9443-713637798F86}" xr6:coauthVersionLast="47" xr6:coauthVersionMax="47" xr10:uidLastSave="{00000000-0000-0000-0000-000000000000}"/>
  <bookViews>
    <workbookView xWindow="-110" yWindow="-110" windowWidth="19420" windowHeight="10540" activeTab="2" xr2:uid="{E5BFFAB6-470C-44BC-AE46-3C83DDF04B8F}"/>
  </bookViews>
  <sheets>
    <sheet name="лаб 1" sheetId="1" r:id="rId1"/>
    <sheet name="лаб 2" sheetId="2" r:id="rId2"/>
    <sheet name="лаб 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3" l="1"/>
  <c r="L74" i="3"/>
  <c r="L73" i="3"/>
  <c r="L72" i="3"/>
  <c r="L71" i="3"/>
  <c r="L70" i="3"/>
  <c r="L67" i="3"/>
  <c r="L66" i="3"/>
  <c r="L65" i="3"/>
  <c r="L64" i="3"/>
  <c r="L63" i="3"/>
  <c r="L60" i="3"/>
  <c r="L59" i="3"/>
  <c r="L58" i="3"/>
  <c r="L57" i="3"/>
  <c r="L56" i="3"/>
  <c r="L53" i="3"/>
  <c r="L52" i="3"/>
  <c r="L51" i="3"/>
  <c r="L50" i="3"/>
  <c r="L49" i="3"/>
  <c r="L43" i="3"/>
  <c r="L44" i="3"/>
  <c r="L45" i="3"/>
  <c r="L46" i="3"/>
  <c r="L42" i="3"/>
  <c r="Q74" i="3"/>
  <c r="R74" i="3" s="1"/>
  <c r="O74" i="3"/>
  <c r="M74" i="3"/>
  <c r="Q73" i="3"/>
  <c r="R73" i="3" s="1"/>
  <c r="O73" i="3"/>
  <c r="M73" i="3"/>
  <c r="Q72" i="3"/>
  <c r="R72" i="3" s="1"/>
  <c r="O72" i="3"/>
  <c r="M72" i="3"/>
  <c r="Q71" i="3"/>
  <c r="R71" i="3" s="1"/>
  <c r="O71" i="3"/>
  <c r="M71" i="3"/>
  <c r="Q70" i="3"/>
  <c r="R70" i="3" s="1"/>
  <c r="O70" i="3"/>
  <c r="M70" i="3"/>
  <c r="Q67" i="3"/>
  <c r="R67" i="3" s="1"/>
  <c r="O67" i="3"/>
  <c r="M67" i="3"/>
  <c r="Q66" i="3"/>
  <c r="R66" i="3" s="1"/>
  <c r="O66" i="3"/>
  <c r="M66" i="3"/>
  <c r="Q65" i="3"/>
  <c r="R65" i="3" s="1"/>
  <c r="O65" i="3"/>
  <c r="M65" i="3"/>
  <c r="Q64" i="3"/>
  <c r="R64" i="3" s="1"/>
  <c r="O64" i="3"/>
  <c r="M64" i="3"/>
  <c r="Q63" i="3"/>
  <c r="R63" i="3" s="1"/>
  <c r="O63" i="3"/>
  <c r="M63" i="3"/>
  <c r="Q60" i="3"/>
  <c r="R60" i="3" s="1"/>
  <c r="O60" i="3"/>
  <c r="M60" i="3"/>
  <c r="Q59" i="3"/>
  <c r="R59" i="3" s="1"/>
  <c r="O59" i="3"/>
  <c r="M59" i="3"/>
  <c r="Q58" i="3"/>
  <c r="R58" i="3" s="1"/>
  <c r="O58" i="3"/>
  <c r="M58" i="3"/>
  <c r="Q57" i="3"/>
  <c r="R57" i="3" s="1"/>
  <c r="O57" i="3"/>
  <c r="M57" i="3"/>
  <c r="Q56" i="3"/>
  <c r="R56" i="3" s="1"/>
  <c r="O56" i="3"/>
  <c r="M56" i="3"/>
  <c r="R51" i="3"/>
  <c r="S49" i="3"/>
  <c r="M53" i="3"/>
  <c r="M46" i="3"/>
  <c r="Q53" i="3"/>
  <c r="R53" i="3" s="1"/>
  <c r="O53" i="3"/>
  <c r="Q52" i="3"/>
  <c r="R52" i="3" s="1"/>
  <c r="O52" i="3"/>
  <c r="M52" i="3"/>
  <c r="Q51" i="3"/>
  <c r="O51" i="3"/>
  <c r="M51" i="3"/>
  <c r="Q50" i="3"/>
  <c r="R50" i="3" s="1"/>
  <c r="O50" i="3"/>
  <c r="M50" i="3"/>
  <c r="Q49" i="3"/>
  <c r="R49" i="3" s="1"/>
  <c r="O49" i="3"/>
  <c r="M49" i="3"/>
  <c r="S42" i="3"/>
  <c r="S32" i="3"/>
  <c r="R43" i="3"/>
  <c r="R44" i="3"/>
  <c r="R45" i="3"/>
  <c r="R46" i="3"/>
  <c r="R42" i="3"/>
  <c r="Q43" i="3"/>
  <c r="Q44" i="3"/>
  <c r="Q45" i="3"/>
  <c r="Q46" i="3"/>
  <c r="Q19" i="3"/>
  <c r="Q42" i="3"/>
  <c r="O46" i="3"/>
  <c r="O45" i="3"/>
  <c r="O44" i="3"/>
  <c r="O43" i="3"/>
  <c r="O42" i="3"/>
  <c r="M45" i="3"/>
  <c r="M44" i="3"/>
  <c r="M43" i="3"/>
  <c r="M42" i="3"/>
  <c r="L33" i="3"/>
  <c r="L34" i="3"/>
  <c r="L35" i="3"/>
  <c r="L36" i="3"/>
  <c r="L32" i="3"/>
  <c r="L26" i="3"/>
  <c r="L27" i="3"/>
  <c r="L28" i="3"/>
  <c r="L29" i="3"/>
  <c r="L25" i="3"/>
  <c r="L19" i="3"/>
  <c r="L20" i="3"/>
  <c r="L21" i="3"/>
  <c r="L22" i="3"/>
  <c r="L18" i="3"/>
  <c r="L12" i="3"/>
  <c r="L13" i="3"/>
  <c r="L14" i="3"/>
  <c r="L15" i="3"/>
  <c r="L11" i="3"/>
  <c r="L5" i="3"/>
  <c r="L6" i="3"/>
  <c r="L7" i="3"/>
  <c r="L8" i="3"/>
  <c r="L4" i="3"/>
  <c r="S25" i="3"/>
  <c r="S18" i="3"/>
  <c r="S11" i="3"/>
  <c r="S4" i="3"/>
  <c r="O33" i="3"/>
  <c r="O34" i="3"/>
  <c r="O35" i="3"/>
  <c r="O36" i="3"/>
  <c r="O32" i="3"/>
  <c r="M33" i="3"/>
  <c r="M34" i="3"/>
  <c r="M35" i="3"/>
  <c r="M36" i="3"/>
  <c r="M32" i="3"/>
  <c r="Q36" i="3"/>
  <c r="R36" i="3" s="1"/>
  <c r="Q35" i="3"/>
  <c r="R35" i="3" s="1"/>
  <c r="Q34" i="3"/>
  <c r="R34" i="3" s="1"/>
  <c r="Q33" i="3"/>
  <c r="R33" i="3" s="1"/>
  <c r="Q32" i="3"/>
  <c r="R32" i="3" s="1"/>
  <c r="O26" i="3"/>
  <c r="O27" i="3"/>
  <c r="O28" i="3"/>
  <c r="O29" i="3"/>
  <c r="O25" i="3"/>
  <c r="M26" i="3"/>
  <c r="M27" i="3"/>
  <c r="M28" i="3"/>
  <c r="M29" i="3"/>
  <c r="M25" i="3"/>
  <c r="Q29" i="3"/>
  <c r="R29" i="3" s="1"/>
  <c r="Q28" i="3"/>
  <c r="R28" i="3" s="1"/>
  <c r="R27" i="3"/>
  <c r="Q27" i="3"/>
  <c r="Q26" i="3"/>
  <c r="R26" i="3" s="1"/>
  <c r="Q25" i="3"/>
  <c r="R25" i="3" s="1"/>
  <c r="Q20" i="3"/>
  <c r="Q21" i="3"/>
  <c r="Q22" i="3"/>
  <c r="Q18" i="3"/>
  <c r="O19" i="3"/>
  <c r="O20" i="3"/>
  <c r="O21" i="3"/>
  <c r="O22" i="3"/>
  <c r="O18" i="3"/>
  <c r="M19" i="3"/>
  <c r="M20" i="3"/>
  <c r="M21" i="3"/>
  <c r="M22" i="3"/>
  <c r="M18" i="3"/>
  <c r="R22" i="3"/>
  <c r="R21" i="3"/>
  <c r="R20" i="3"/>
  <c r="R19" i="3"/>
  <c r="R18" i="3"/>
  <c r="R12" i="3"/>
  <c r="R13" i="3"/>
  <c r="R14" i="3"/>
  <c r="R15" i="3"/>
  <c r="R11" i="3"/>
  <c r="R4" i="3"/>
  <c r="R5" i="3"/>
  <c r="R6" i="3"/>
  <c r="R7" i="3"/>
  <c r="R8" i="3"/>
  <c r="O12" i="3"/>
  <c r="O13" i="3"/>
  <c r="O14" i="3"/>
  <c r="O15" i="3"/>
  <c r="O11" i="3"/>
  <c r="M12" i="3"/>
  <c r="M13" i="3"/>
  <c r="M14" i="3"/>
  <c r="M15" i="3"/>
  <c r="M11" i="3"/>
  <c r="M4" i="3"/>
  <c r="O5" i="3"/>
  <c r="O6" i="3"/>
  <c r="O7" i="3"/>
  <c r="O8" i="3"/>
  <c r="O4" i="3"/>
  <c r="M5" i="3"/>
  <c r="M6" i="3"/>
  <c r="M7" i="3"/>
  <c r="M8" i="3"/>
  <c r="R14" i="2"/>
  <c r="R15" i="2"/>
  <c r="R16" i="2"/>
  <c r="R17" i="2"/>
  <c r="C32" i="2"/>
  <c r="F35" i="2"/>
  <c r="D35" i="2"/>
  <c r="C35" i="2"/>
  <c r="G34" i="2"/>
  <c r="G33" i="2"/>
  <c r="G31" i="2"/>
  <c r="H23" i="2"/>
  <c r="H24" i="2"/>
  <c r="H25" i="2"/>
  <c r="H26" i="2"/>
  <c r="H22" i="2"/>
  <c r="E25" i="2"/>
  <c r="D25" i="2"/>
  <c r="C25" i="2"/>
  <c r="E23" i="2"/>
  <c r="C23" i="2"/>
  <c r="E22" i="2"/>
  <c r="E26" i="2" s="1"/>
  <c r="G24" i="2"/>
  <c r="D26" i="2"/>
  <c r="C26" i="2"/>
  <c r="G22" i="2"/>
  <c r="F26" i="2"/>
  <c r="H17" i="2"/>
  <c r="H14" i="2"/>
  <c r="H15" i="2"/>
  <c r="H16" i="2"/>
  <c r="H13" i="2"/>
  <c r="G17" i="2"/>
  <c r="G14" i="2"/>
  <c r="G15" i="2"/>
  <c r="G16" i="2"/>
  <c r="G13" i="2"/>
  <c r="D17" i="2"/>
  <c r="E17" i="2"/>
  <c r="F17" i="2"/>
  <c r="C17" i="2"/>
  <c r="F15" i="2"/>
  <c r="D15" i="2"/>
  <c r="C15" i="2"/>
  <c r="F14" i="2"/>
  <c r="C14" i="2"/>
  <c r="F13" i="2"/>
  <c r="F5" i="2"/>
  <c r="F7" i="2" s="1"/>
  <c r="G5" i="2" s="1"/>
  <c r="F6" i="2"/>
  <c r="F4" i="2"/>
  <c r="D7" i="2"/>
  <c r="E5" i="2"/>
  <c r="E7" i="2" s="1"/>
  <c r="C6" i="2"/>
  <c r="C5" i="2"/>
  <c r="C7" i="2" s="1"/>
  <c r="J14" i="1"/>
  <c r="P14" i="1" s="1"/>
  <c r="I14" i="1"/>
  <c r="L5" i="1"/>
  <c r="H5" i="1"/>
  <c r="T18" i="1"/>
  <c r="T15" i="1"/>
  <c r="T16" i="1"/>
  <c r="T17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O15" i="1"/>
  <c r="O16" i="1"/>
  <c r="O17" i="1"/>
  <c r="O18" i="1"/>
  <c r="O14" i="1"/>
  <c r="J19" i="1"/>
  <c r="K19" i="1"/>
  <c r="L19" i="1"/>
  <c r="M19" i="1"/>
  <c r="I19" i="1"/>
  <c r="M15" i="1"/>
  <c r="M16" i="1"/>
  <c r="M17" i="1"/>
  <c r="M18" i="1"/>
  <c r="M14" i="1"/>
  <c r="L15" i="1"/>
  <c r="L16" i="1"/>
  <c r="L17" i="1"/>
  <c r="L18" i="1"/>
  <c r="L14" i="1"/>
  <c r="K15" i="1"/>
  <c r="K16" i="1"/>
  <c r="K17" i="1"/>
  <c r="K18" i="1"/>
  <c r="K14" i="1"/>
  <c r="J15" i="1"/>
  <c r="J16" i="1"/>
  <c r="J17" i="1"/>
  <c r="J18" i="1"/>
  <c r="I15" i="1"/>
  <c r="I16" i="1"/>
  <c r="I17" i="1"/>
  <c r="I18" i="1"/>
  <c r="J5" i="1"/>
  <c r="K5" i="1"/>
  <c r="J6" i="1"/>
  <c r="K6" i="1"/>
  <c r="J7" i="1"/>
  <c r="K7" i="1"/>
  <c r="J8" i="1"/>
  <c r="K8" i="1"/>
  <c r="I5" i="1"/>
  <c r="I6" i="1"/>
  <c r="I7" i="1"/>
  <c r="I8" i="1"/>
  <c r="H6" i="1"/>
  <c r="L6" i="1" s="1"/>
  <c r="H7" i="1"/>
  <c r="L7" i="1" s="1"/>
  <c r="H8" i="1"/>
  <c r="L8" i="1" s="1"/>
  <c r="S70" i="3" l="1"/>
  <c r="S63" i="3"/>
  <c r="S56" i="3"/>
  <c r="G32" i="2"/>
  <c r="G35" i="2" s="1"/>
  <c r="E35" i="2"/>
  <c r="G25" i="2"/>
  <c r="G23" i="2"/>
  <c r="G4" i="2"/>
  <c r="J4" i="2" s="1"/>
  <c r="J5" i="2" s="1"/>
  <c r="J6" i="2" s="1"/>
  <c r="G7" i="2"/>
  <c r="G6" i="2"/>
  <c r="T14" i="1"/>
  <c r="H32" i="2" l="1"/>
  <c r="H33" i="2"/>
  <c r="H34" i="2"/>
  <c r="H35" i="2"/>
  <c r="H31" i="2"/>
  <c r="G26" i="2"/>
</calcChain>
</file>

<file path=xl/sharedStrings.xml><?xml version="1.0" encoding="utf-8"?>
<sst xmlns="http://schemas.openxmlformats.org/spreadsheetml/2006/main" count="197" uniqueCount="74">
  <si>
    <t>завдання 1</t>
  </si>
  <si>
    <t xml:space="preserve">Критерій Альтернатива </t>
  </si>
  <si>
    <t>К1</t>
  </si>
  <si>
    <t>К2</t>
  </si>
  <si>
    <t>К3</t>
  </si>
  <si>
    <t>К4</t>
  </si>
  <si>
    <t>А1</t>
  </si>
  <si>
    <t>А2</t>
  </si>
  <si>
    <t>А3</t>
  </si>
  <si>
    <t>А4</t>
  </si>
  <si>
    <r>
      <t>В</t>
    </r>
    <r>
      <rPr>
        <b/>
        <sz val="12"/>
        <color theme="1"/>
        <rFont val="Times New Roman"/>
        <family val="1"/>
        <charset val="204"/>
      </rPr>
      <t>ага</t>
    </r>
  </si>
  <si>
    <t>F1</t>
  </si>
  <si>
    <t>F2</t>
  </si>
  <si>
    <t>F4</t>
  </si>
  <si>
    <t>результат</t>
  </si>
  <si>
    <t>завдання 2</t>
  </si>
  <si>
    <t xml:space="preserve">Критерий Альтернатива </t>
  </si>
  <si>
    <t>К5</t>
  </si>
  <si>
    <t>А5</t>
  </si>
  <si>
    <t>K1</t>
  </si>
  <si>
    <t>K2</t>
  </si>
  <si>
    <t>K3</t>
  </si>
  <si>
    <t>K4</t>
  </si>
  <si>
    <t>K5</t>
  </si>
  <si>
    <t>F3</t>
  </si>
  <si>
    <t>F5</t>
  </si>
  <si>
    <t>нормалізовані показники</t>
  </si>
  <si>
    <t>функції корисності кожної альтернативи</t>
  </si>
  <si>
    <t>Σ</t>
  </si>
  <si>
    <t>λ</t>
  </si>
  <si>
    <t>OC</t>
  </si>
  <si>
    <r>
      <t>W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i</t>
    </r>
  </si>
  <si>
    <r>
      <t>W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норм</t>
    </r>
  </si>
  <si>
    <r>
      <t>I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C</t>
    </r>
  </si>
  <si>
    <t>A1</t>
  </si>
  <si>
    <t>A2</t>
  </si>
  <si>
    <t>A3</t>
  </si>
  <si>
    <t>A4</t>
  </si>
  <si>
    <t>Wнорм</t>
  </si>
  <si>
    <t>Fi</t>
  </si>
  <si>
    <t>Задача 9</t>
  </si>
  <si>
    <t>збиток за непродаж</t>
  </si>
  <si>
    <t>чистий прибуток за шт</t>
  </si>
  <si>
    <t>ціна продажу</t>
  </si>
  <si>
    <t>собівартість</t>
  </si>
  <si>
    <t>пенси</t>
  </si>
  <si>
    <t>попит на день, тис</t>
  </si>
  <si>
    <t>число днів</t>
  </si>
  <si>
    <t>ймовірність попиту</t>
  </si>
  <si>
    <t>сплачено тис. шт</t>
  </si>
  <si>
    <t>попит тис. шт</t>
  </si>
  <si>
    <t>продано тис. шт</t>
  </si>
  <si>
    <t>не продано тис. шт</t>
  </si>
  <si>
    <t>очікуваний чистий дохід, тис пенсів</t>
  </si>
  <si>
    <t>загальний очікуваний чистий дохід</t>
  </si>
  <si>
    <t>скільки булочок випікати тис.шт?</t>
  </si>
  <si>
    <t>середній очікуваний прибуток, тис пенсів</t>
  </si>
  <si>
    <t>рекомендована к-ть булочок в день, тис шт</t>
  </si>
  <si>
    <t>задача 11</t>
  </si>
  <si>
    <t>$, за шт</t>
  </si>
  <si>
    <t>ціна покупки</t>
  </si>
  <si>
    <t>ціна розпродажу</t>
  </si>
  <si>
    <t>чистий прибуток</t>
  </si>
  <si>
    <t>збиток за розпродаж</t>
  </si>
  <si>
    <t>n</t>
  </si>
  <si>
    <t>p</t>
  </si>
  <si>
    <t>сплачено, шт</t>
  </si>
  <si>
    <t>попит, шт</t>
  </si>
  <si>
    <t>продано, шт</t>
  </si>
  <si>
    <t>не продано, шт</t>
  </si>
  <si>
    <t>очікуваний чистий дохід, $</t>
  </si>
  <si>
    <t xml:space="preserve">скільки булочок (шт) замовляти в день? </t>
  </si>
  <si>
    <t>середній очікуваний прибуток, $</t>
  </si>
  <si>
    <t>рекомендована к-ть замовлень булочок в день,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</si>
</sst>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/>
    <xf numFmtId="0" fontId="4" fillId="0" borderId="3" xfId="0" applyFont="1" applyBorder="1" applyAlignment="1">
      <alignment horizontal="justify" vertical="center" wrapText="1"/>
    </xf>
    <xf numFmtId="0" fontId="0" fillId="0" borderId="5" xfId="0" applyBorder="1"/>
    <xf numFmtId="0" fontId="0" fillId="0" borderId="3" xfId="0" applyBorder="1"/>
    <xf numFmtId="0" fontId="0" fillId="3" borderId="6" xfId="0" applyFill="1" applyBorder="1"/>
    <xf numFmtId="0" fontId="1" fillId="0" borderId="0" xfId="0" applyFont="1"/>
    <xf numFmtId="2" fontId="0" fillId="0" borderId="1" xfId="0" applyNumberFormat="1" applyBorder="1"/>
    <xf numFmtId="1" fontId="0" fillId="0" borderId="1" xfId="0" applyNumberFormat="1" applyBorder="1"/>
    <xf numFmtId="2" fontId="0" fillId="0" borderId="3" xfId="0" applyNumberFormat="1" applyBorder="1"/>
    <xf numFmtId="0" fontId="4" fillId="0" borderId="4" xfId="0" applyFont="1" applyBorder="1" applyAlignment="1">
      <alignment horizontal="justify" vertical="center" wrapText="1"/>
    </xf>
    <xf numFmtId="2" fontId="0" fillId="0" borderId="5" xfId="0" applyNumberFormat="1" applyBorder="1"/>
    <xf numFmtId="2" fontId="0" fillId="3" borderId="5" xfId="0" applyNumberFormat="1" applyFill="1" applyBorder="1"/>
    <xf numFmtId="2" fontId="0" fillId="0" borderId="6" xfId="0" applyNumberFormat="1" applyBorder="1"/>
    <xf numFmtId="0" fontId="4" fillId="0" borderId="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10" fillId="0" borderId="0" xfId="0" applyFont="1"/>
    <xf numFmtId="0" fontId="8" fillId="0" borderId="0" xfId="0" applyFont="1"/>
    <xf numFmtId="0" fontId="6" fillId="0" borderId="1" xfId="0" applyFont="1" applyBorder="1"/>
    <xf numFmtId="49" fontId="8" fillId="0" borderId="1" xfId="0" applyNumberFormat="1" applyFont="1" applyBorder="1" applyAlignment="1">
      <alignment wrapText="1"/>
    </xf>
    <xf numFmtId="49" fontId="8" fillId="0" borderId="1" xfId="0" applyNumberFormat="1" applyFont="1" applyBorder="1"/>
    <xf numFmtId="0" fontId="7" fillId="0" borderId="1" xfId="0" applyFont="1" applyBorder="1"/>
    <xf numFmtId="2" fontId="0" fillId="4" borderId="1" xfId="0" applyNumberFormat="1" applyFill="1" applyBorder="1"/>
    <xf numFmtId="0" fontId="6" fillId="0" borderId="0" xfId="0" applyFont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/>
    <xf numFmtId="0" fontId="0" fillId="5" borderId="1" xfId="0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6" fillId="5" borderId="9" xfId="0" applyFont="1" applyFill="1" applyBorder="1"/>
    <xf numFmtId="2" fontId="0" fillId="0" borderId="9" xfId="0" applyNumberFormat="1" applyBorder="1"/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'лаб 2'!$J$14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'лаб 2'!$K$13:$M$13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2'!$K$14:$M$14</c:f>
              <c:numCache>
                <c:formatCode>0.00</c:formatCode>
                <c:ptCount val="3"/>
                <c:pt idx="0">
                  <c:v>0.26034386949788474</c:v>
                </c:pt>
                <c:pt idx="1">
                  <c:v>0.23286926431047791</c:v>
                </c:pt>
                <c:pt idx="2">
                  <c:v>0.5755164077501983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9-47E2-B369-F561F5F3A08F}"/>
            </c:ext>
          </c:extLst>
        </c:ser>
        <c:ser>
          <c:idx val="1"/>
          <c:order val="1"/>
          <c:tx>
            <c:strRef>
              <c:f>'лаб 2'!$J$15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 2'!$K$13:$M$13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2'!$K$15:$M$15</c:f>
              <c:numCache>
                <c:formatCode>0.00</c:formatCode>
                <c:ptCount val="3"/>
                <c:pt idx="0">
                  <c:v>0.10520576497359671</c:v>
                </c:pt>
                <c:pt idx="1">
                  <c:v>0.13846489299173481</c:v>
                </c:pt>
                <c:pt idx="2">
                  <c:v>0.11290983337556391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9-47E2-B369-F561F5F3A08F}"/>
            </c:ext>
          </c:extLst>
        </c:ser>
        <c:ser>
          <c:idx val="2"/>
          <c:order val="2"/>
          <c:tx>
            <c:strRef>
              <c:f>'лаб 2'!$J$16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 2'!$K$13:$M$13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2'!$K$16:$M$16</c:f>
              <c:numCache>
                <c:formatCode>0.00</c:formatCode>
                <c:ptCount val="3"/>
                <c:pt idx="0">
                  <c:v>5.8214658972260441E-2</c:v>
                </c:pt>
                <c:pt idx="1">
                  <c:v>0.54499495848121426</c:v>
                </c:pt>
                <c:pt idx="2">
                  <c:v>4.7325533008788029E-2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9-47E2-B369-F561F5F3A08F}"/>
            </c:ext>
          </c:extLst>
        </c:ser>
        <c:ser>
          <c:idx val="3"/>
          <c:order val="3"/>
          <c:tx>
            <c:strRef>
              <c:f>'лаб 2'!$J$17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'лаб 2'!$K$13:$M$13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2'!$K$17:$M$17</c:f>
              <c:numCache>
                <c:formatCode>0.00</c:formatCode>
                <c:ptCount val="3"/>
                <c:pt idx="0">
                  <c:v>0.57623570655625811</c:v>
                </c:pt>
                <c:pt idx="1">
                  <c:v>8.367088421657301E-2</c:v>
                </c:pt>
                <c:pt idx="2">
                  <c:v>0.26424822586544972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79-47E2-B369-F561F5F3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9568"/>
        <c:axId val="158246768"/>
      </c:radarChart>
      <c:catAx>
        <c:axId val="1582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8246768"/>
        <c:crosses val="autoZero"/>
        <c:auto val="1"/>
        <c:lblAlgn val="ctr"/>
        <c:lblOffset val="100"/>
        <c:noMultiLvlLbl val="0"/>
      </c:catAx>
      <c:valAx>
        <c:axId val="158246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82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'лаб 2'!$R$13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'лаб 2'!$Q$14:$Q$17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'лаб 2'!$R$14:$R$17</c:f>
              <c:numCache>
                <c:formatCode>0.00</c:formatCode>
                <c:ptCount val="4"/>
                <c:pt idx="0">
                  <c:v>0.31749613724270859</c:v>
                </c:pt>
                <c:pt idx="1">
                  <c:v>0.10934986596021719</c:v>
                </c:pt>
                <c:pt idx="2">
                  <c:v>9.5573544684635012E-2</c:v>
                </c:pt>
                <c:pt idx="3">
                  <c:v>0.47758045211243921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B-4297-A304-288B7707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86656"/>
        <c:axId val="153689056"/>
      </c:barChart>
      <c:catAx>
        <c:axId val="1536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689056"/>
        <c:crosses val="autoZero"/>
        <c:auto val="1"/>
        <c:lblAlgn val="ctr"/>
        <c:lblOffset val="100"/>
        <c:noMultiLvlLbl val="0"/>
      </c:catAx>
      <c:valAx>
        <c:axId val="1536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6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536575</xdr:colOff>
      <xdr:row>8</xdr:row>
      <xdr:rowOff>92075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9F7843-FB34-AC82-3793-734FF52592E9}"/>
            </a:ext>
          </a:extLst>
        </xdr:cNvPr>
        <xdr:cNvSpPr txBox="1"/>
      </xdr:nvSpPr>
      <xdr:spPr>
        <a:xfrm>
          <a:off x="5413375" y="156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LID4096" sz="1100" i="1"/>
        </a:p>
      </xdr:txBody>
    </xdr:sp>
    <xdr:clientData/>
  </xdr:oneCellAnchor>
  <xdr:oneCellAnchor>
    <xdr:from>
      <xdr:col>8</xdr:col>
      <xdr:colOff>536575</xdr:colOff>
      <xdr:row>8</xdr:row>
      <xdr:rowOff>92075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AD81FF-8234-C262-C424-B94EF168EEE1}"/>
            </a:ext>
          </a:extLst>
        </xdr:cNvPr>
        <xdr:cNvSpPr txBox="1"/>
      </xdr:nvSpPr>
      <xdr:spPr>
        <a:xfrm>
          <a:off x="5413375" y="156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LID4096" sz="1100" i="1"/>
        </a:p>
      </xdr:txBody>
    </xdr:sp>
    <xdr:clientData/>
  </xdr:oneCellAnchor>
  <xdr:twoCellAnchor>
    <xdr:from>
      <xdr:col>8</xdr:col>
      <xdr:colOff>390525</xdr:colOff>
      <xdr:row>18</xdr:row>
      <xdr:rowOff>12700</xdr:rowOff>
    </xdr:from>
    <xdr:to>
      <xdr:col>16</xdr:col>
      <xdr:colOff>15875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E9414-2EE5-F0E2-05F2-007D53D16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17</xdr:row>
      <xdr:rowOff>171450</xdr:rowOff>
    </xdr:from>
    <xdr:to>
      <xdr:col>24</xdr:col>
      <xdr:colOff>9525</xdr:colOff>
      <xdr:row>32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972745-06C6-CB5F-7194-5641F8C02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A5FC-8CDB-431D-81DC-2FDFE63AE84D}">
  <dimension ref="B2:T19"/>
  <sheetViews>
    <sheetView topLeftCell="C10" workbookViewId="0">
      <selection activeCell="K23" sqref="K23"/>
    </sheetView>
  </sheetViews>
  <sheetFormatPr defaultRowHeight="14.5" x14ac:dyDescent="0.35"/>
  <cols>
    <col min="2" max="2" width="17.81640625" customWidth="1"/>
    <col min="9" max="9" width="8.7265625" customWidth="1"/>
    <col min="12" max="12" width="10.1796875" customWidth="1"/>
    <col min="20" max="20" width="11" customWidth="1"/>
  </cols>
  <sheetData>
    <row r="2" spans="2:20" ht="15.5" x14ac:dyDescent="0.35">
      <c r="B2" s="27" t="s">
        <v>0</v>
      </c>
      <c r="C2" s="27"/>
      <c r="D2" s="27"/>
      <c r="E2" s="8"/>
      <c r="F2" s="8"/>
      <c r="G2" s="8"/>
      <c r="H2" s="8"/>
      <c r="I2" s="8"/>
      <c r="J2" s="8"/>
      <c r="K2" s="8"/>
      <c r="L2" s="8"/>
    </row>
    <row r="3" spans="2:20" ht="15.5" x14ac:dyDescent="0.35">
      <c r="H3" s="28" t="s">
        <v>27</v>
      </c>
      <c r="I3" s="28"/>
      <c r="J3" s="28"/>
      <c r="K3" s="28"/>
      <c r="L3" s="28"/>
    </row>
    <row r="4" spans="2:20" ht="45" customHeight="1" x14ac:dyDescent="0.35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H4" s="16" t="s">
        <v>11</v>
      </c>
      <c r="I4" s="16" t="s">
        <v>12</v>
      </c>
      <c r="J4" s="16" t="s">
        <v>13</v>
      </c>
      <c r="K4" s="17" t="s">
        <v>13</v>
      </c>
      <c r="L4" s="18" t="s">
        <v>14</v>
      </c>
    </row>
    <row r="5" spans="2:20" ht="14" customHeight="1" x14ac:dyDescent="0.35">
      <c r="B5" s="2" t="s">
        <v>6</v>
      </c>
      <c r="C5" s="1">
        <v>3</v>
      </c>
      <c r="D5" s="1">
        <v>7</v>
      </c>
      <c r="E5" s="1">
        <v>2</v>
      </c>
      <c r="F5" s="1">
        <v>9</v>
      </c>
      <c r="H5" s="3">
        <f>C5*C$9</f>
        <v>24</v>
      </c>
      <c r="I5" s="3">
        <f t="shared" ref="H5:K8" si="0">D5*D$9</f>
        <v>63</v>
      </c>
      <c r="J5" s="3">
        <f t="shared" si="0"/>
        <v>12</v>
      </c>
      <c r="K5" s="6">
        <f t="shared" si="0"/>
        <v>63</v>
      </c>
      <c r="L5" s="5">
        <f>SUM(H5:K5)</f>
        <v>162</v>
      </c>
    </row>
    <row r="6" spans="2:20" ht="14" customHeight="1" x14ac:dyDescent="0.35">
      <c r="B6" s="2" t="s">
        <v>7</v>
      </c>
      <c r="C6" s="1">
        <v>8</v>
      </c>
      <c r="D6" s="1">
        <v>3</v>
      </c>
      <c r="E6" s="1">
        <v>6</v>
      </c>
      <c r="F6" s="1">
        <v>7</v>
      </c>
      <c r="H6" s="3">
        <f t="shared" si="0"/>
        <v>64</v>
      </c>
      <c r="I6" s="3">
        <f t="shared" si="0"/>
        <v>27</v>
      </c>
      <c r="J6" s="3">
        <f t="shared" si="0"/>
        <v>36</v>
      </c>
      <c r="K6" s="6">
        <f t="shared" si="0"/>
        <v>49</v>
      </c>
      <c r="L6" s="5">
        <f t="shared" ref="L6:L8" si="1">SUM(H6:K6)</f>
        <v>176</v>
      </c>
    </row>
    <row r="7" spans="2:20" ht="14" customHeight="1" x14ac:dyDescent="0.35">
      <c r="B7" s="2" t="s">
        <v>8</v>
      </c>
      <c r="C7" s="1">
        <v>4</v>
      </c>
      <c r="D7" s="1">
        <v>8</v>
      </c>
      <c r="E7" s="1">
        <v>3</v>
      </c>
      <c r="F7" s="1">
        <v>5</v>
      </c>
      <c r="H7" s="3">
        <f t="shared" si="0"/>
        <v>32</v>
      </c>
      <c r="I7" s="3">
        <f t="shared" si="0"/>
        <v>72</v>
      </c>
      <c r="J7" s="3">
        <f t="shared" si="0"/>
        <v>18</v>
      </c>
      <c r="K7" s="6">
        <f t="shared" si="0"/>
        <v>35</v>
      </c>
      <c r="L7" s="5">
        <f t="shared" si="1"/>
        <v>157</v>
      </c>
    </row>
    <row r="8" spans="2:20" ht="14" customHeight="1" thickBot="1" x14ac:dyDescent="0.4">
      <c r="B8" s="2" t="s">
        <v>9</v>
      </c>
      <c r="C8" s="1">
        <v>9</v>
      </c>
      <c r="D8" s="1">
        <v>6</v>
      </c>
      <c r="E8" s="1">
        <v>5</v>
      </c>
      <c r="F8" s="1">
        <v>4</v>
      </c>
      <c r="H8" s="3">
        <f t="shared" si="0"/>
        <v>72</v>
      </c>
      <c r="I8" s="3">
        <f t="shared" si="0"/>
        <v>54</v>
      </c>
      <c r="J8" s="3">
        <f t="shared" si="0"/>
        <v>30</v>
      </c>
      <c r="K8" s="6">
        <f t="shared" si="0"/>
        <v>28</v>
      </c>
      <c r="L8" s="7">
        <f t="shared" si="1"/>
        <v>184</v>
      </c>
    </row>
    <row r="9" spans="2:20" ht="14" customHeight="1" x14ac:dyDescent="0.35">
      <c r="B9" s="2" t="s">
        <v>10</v>
      </c>
      <c r="C9" s="1">
        <v>8</v>
      </c>
      <c r="D9" s="1">
        <v>9</v>
      </c>
      <c r="E9" s="1">
        <v>6</v>
      </c>
      <c r="F9" s="1">
        <v>7</v>
      </c>
    </row>
    <row r="11" spans="2:20" ht="15.5" x14ac:dyDescent="0.35">
      <c r="B11" s="27" t="s">
        <v>15</v>
      </c>
      <c r="C11" s="27"/>
      <c r="D11" s="27"/>
    </row>
    <row r="12" spans="2:20" ht="16" thickBot="1" x14ac:dyDescent="0.4">
      <c r="I12" s="28" t="s">
        <v>26</v>
      </c>
      <c r="J12" s="28"/>
      <c r="K12" s="28"/>
      <c r="L12" s="28"/>
      <c r="M12" s="28"/>
      <c r="O12" s="28" t="s">
        <v>27</v>
      </c>
      <c r="P12" s="28"/>
      <c r="Q12" s="28"/>
      <c r="R12" s="28"/>
      <c r="S12" s="28"/>
    </row>
    <row r="13" spans="2:20" ht="31" x14ac:dyDescent="0.35">
      <c r="B13" s="1" t="s">
        <v>16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17</v>
      </c>
      <c r="I13" s="2" t="s">
        <v>19</v>
      </c>
      <c r="J13" s="2" t="s">
        <v>20</v>
      </c>
      <c r="K13" s="2" t="s">
        <v>21</v>
      </c>
      <c r="L13" s="2" t="s">
        <v>22</v>
      </c>
      <c r="M13" s="2" t="s">
        <v>23</v>
      </c>
      <c r="O13" s="2" t="s">
        <v>11</v>
      </c>
      <c r="P13" s="2" t="s">
        <v>12</v>
      </c>
      <c r="Q13" s="2" t="s">
        <v>24</v>
      </c>
      <c r="R13" s="2" t="s">
        <v>13</v>
      </c>
      <c r="S13" s="4" t="s">
        <v>25</v>
      </c>
      <c r="T13" s="12" t="s">
        <v>14</v>
      </c>
    </row>
    <row r="14" spans="2:20" ht="15.5" x14ac:dyDescent="0.35">
      <c r="B14" s="2" t="s">
        <v>6</v>
      </c>
      <c r="C14" s="1">
        <v>85</v>
      </c>
      <c r="D14" s="1">
        <v>30</v>
      </c>
      <c r="E14" s="1">
        <v>22</v>
      </c>
      <c r="F14" s="1">
        <v>0.65</v>
      </c>
      <c r="G14" s="1">
        <v>6</v>
      </c>
      <c r="I14" s="9">
        <f>(C14-MIN(C$14:C$18))/(MAX(C$14:C$18)-MIN(C$14:C$18))</f>
        <v>1</v>
      </c>
      <c r="J14" s="9">
        <f t="shared" ref="J14:J18" si="2">(MAX(D$14:D$18)-D14)/(MAX(D$14:D$18)-MIN(D$14:D$18))</f>
        <v>0</v>
      </c>
      <c r="K14" s="9">
        <f>(E14-MIN(E$14:E$18))/(MAX(E$14:E$18)-MIN(E$14:E$18))</f>
        <v>1</v>
      </c>
      <c r="L14" s="3">
        <f>F14</f>
        <v>0.65</v>
      </c>
      <c r="M14" s="9">
        <f>(G14-MIN(G$14:G$18))/(MAX(G$14:G$18)-MIN(G$14:G$18))</f>
        <v>0.33333333333333331</v>
      </c>
      <c r="O14" s="9">
        <f>I14*I$19</f>
        <v>7</v>
      </c>
      <c r="P14" s="9">
        <f t="shared" ref="P14:S18" si="3">J14*J$19</f>
        <v>0</v>
      </c>
      <c r="Q14" s="9">
        <f t="shared" si="3"/>
        <v>6</v>
      </c>
      <c r="R14" s="9">
        <f t="shared" si="3"/>
        <v>5.2</v>
      </c>
      <c r="S14" s="11">
        <f t="shared" si="3"/>
        <v>2</v>
      </c>
      <c r="T14" s="13">
        <f>SUM(O14:S14)</f>
        <v>20.2</v>
      </c>
    </row>
    <row r="15" spans="2:20" ht="15.5" x14ac:dyDescent="0.35">
      <c r="B15" s="2" t="s">
        <v>7</v>
      </c>
      <c r="C15" s="1">
        <v>60</v>
      </c>
      <c r="D15" s="1">
        <v>20</v>
      </c>
      <c r="E15" s="1">
        <v>10</v>
      </c>
      <c r="F15" s="1">
        <v>0.6</v>
      </c>
      <c r="G15" s="1">
        <v>7</v>
      </c>
      <c r="I15" s="9">
        <f t="shared" ref="I15:I18" si="4">(C15-MIN(C$14:C$18))/(MAX(C$14:C$18)-MIN(C$14:C$18))</f>
        <v>0.54545454545454541</v>
      </c>
      <c r="J15" s="9">
        <f t="shared" si="2"/>
        <v>0.55555555555555558</v>
      </c>
      <c r="K15" s="9">
        <f t="shared" ref="K15:K18" si="5">(E15-MIN(E$14:E$18))/(MAX(E$14:E$18)-MIN(E$14:E$18))</f>
        <v>0.29411764705882354</v>
      </c>
      <c r="L15" s="3">
        <f t="shared" ref="L15:L19" si="6">F15</f>
        <v>0.6</v>
      </c>
      <c r="M15" s="9">
        <f t="shared" ref="M15:M18" si="7">(G15-MIN(G$14:G$18))/(MAX(G$14:G$18)-MIN(G$14:G$18))</f>
        <v>0.66666666666666663</v>
      </c>
      <c r="O15" s="9">
        <f t="shared" ref="O15:O18" si="8">I15*I$19</f>
        <v>3.8181818181818179</v>
      </c>
      <c r="P15" s="9">
        <f t="shared" si="3"/>
        <v>2.7777777777777777</v>
      </c>
      <c r="Q15" s="9">
        <f t="shared" si="3"/>
        <v>1.7647058823529411</v>
      </c>
      <c r="R15" s="9">
        <f t="shared" si="3"/>
        <v>4.8</v>
      </c>
      <c r="S15" s="11">
        <f t="shared" si="3"/>
        <v>4</v>
      </c>
      <c r="T15" s="13">
        <f t="shared" ref="T15:T17" si="9">SUM(O15:S15)</f>
        <v>17.160665478312538</v>
      </c>
    </row>
    <row r="16" spans="2:20" ht="15.5" x14ac:dyDescent="0.35">
      <c r="B16" s="2" t="s">
        <v>8</v>
      </c>
      <c r="C16" s="1">
        <v>30</v>
      </c>
      <c r="D16" s="1">
        <v>12</v>
      </c>
      <c r="E16" s="1">
        <v>5</v>
      </c>
      <c r="F16" s="1">
        <v>0.45</v>
      </c>
      <c r="G16" s="1">
        <v>5</v>
      </c>
      <c r="I16" s="9">
        <f t="shared" si="4"/>
        <v>0</v>
      </c>
      <c r="J16" s="9">
        <f t="shared" si="2"/>
        <v>1</v>
      </c>
      <c r="K16" s="9">
        <f t="shared" si="5"/>
        <v>0</v>
      </c>
      <c r="L16" s="3">
        <f t="shared" si="6"/>
        <v>0.45</v>
      </c>
      <c r="M16" s="9">
        <f t="shared" si="7"/>
        <v>0</v>
      </c>
      <c r="O16" s="9">
        <f t="shared" si="8"/>
        <v>0</v>
      </c>
      <c r="P16" s="9">
        <f t="shared" si="3"/>
        <v>5</v>
      </c>
      <c r="Q16" s="9">
        <f t="shared" si="3"/>
        <v>0</v>
      </c>
      <c r="R16" s="9">
        <f t="shared" si="3"/>
        <v>3.6</v>
      </c>
      <c r="S16" s="11">
        <f t="shared" si="3"/>
        <v>0</v>
      </c>
      <c r="T16" s="13">
        <f t="shared" si="9"/>
        <v>8.6</v>
      </c>
    </row>
    <row r="17" spans="2:20" ht="15.5" x14ac:dyDescent="0.35">
      <c r="B17" s="2" t="s">
        <v>9</v>
      </c>
      <c r="C17" s="1">
        <v>75</v>
      </c>
      <c r="D17" s="1">
        <v>24</v>
      </c>
      <c r="E17" s="1">
        <v>13</v>
      </c>
      <c r="F17" s="1">
        <v>0.7</v>
      </c>
      <c r="G17" s="1">
        <v>8</v>
      </c>
      <c r="I17" s="9">
        <f t="shared" si="4"/>
        <v>0.81818181818181823</v>
      </c>
      <c r="J17" s="9">
        <f t="shared" si="2"/>
        <v>0.33333333333333331</v>
      </c>
      <c r="K17" s="9">
        <f t="shared" si="5"/>
        <v>0.47058823529411764</v>
      </c>
      <c r="L17" s="3">
        <f t="shared" si="6"/>
        <v>0.7</v>
      </c>
      <c r="M17" s="9">
        <f t="shared" si="7"/>
        <v>1</v>
      </c>
      <c r="O17" s="9">
        <f t="shared" si="8"/>
        <v>5.7272727272727275</v>
      </c>
      <c r="P17" s="9">
        <f t="shared" si="3"/>
        <v>1.6666666666666665</v>
      </c>
      <c r="Q17" s="9">
        <f t="shared" si="3"/>
        <v>2.8235294117647056</v>
      </c>
      <c r="R17" s="9">
        <f t="shared" si="3"/>
        <v>5.6</v>
      </c>
      <c r="S17" s="11">
        <f t="shared" si="3"/>
        <v>6</v>
      </c>
      <c r="T17" s="14">
        <f t="shared" si="9"/>
        <v>21.817468805704102</v>
      </c>
    </row>
    <row r="18" spans="2:20" ht="16" thickBot="1" x14ac:dyDescent="0.4">
      <c r="B18" s="2" t="s">
        <v>18</v>
      </c>
      <c r="C18" s="1">
        <v>40</v>
      </c>
      <c r="D18" s="1">
        <v>15</v>
      </c>
      <c r="E18" s="1">
        <v>7</v>
      </c>
      <c r="F18" s="1">
        <v>0.55000000000000004</v>
      </c>
      <c r="G18" s="1">
        <v>7</v>
      </c>
      <c r="I18" s="9">
        <f t="shared" si="4"/>
        <v>0.18181818181818182</v>
      </c>
      <c r="J18" s="9">
        <f t="shared" si="2"/>
        <v>0.83333333333333337</v>
      </c>
      <c r="K18" s="9">
        <f t="shared" si="5"/>
        <v>0.11764705882352941</v>
      </c>
      <c r="L18" s="3">
        <f t="shared" si="6"/>
        <v>0.55000000000000004</v>
      </c>
      <c r="M18" s="9">
        <f t="shared" si="7"/>
        <v>0.66666666666666663</v>
      </c>
      <c r="O18" s="9">
        <f t="shared" si="8"/>
        <v>1.2727272727272727</v>
      </c>
      <c r="P18" s="9">
        <f t="shared" si="3"/>
        <v>4.166666666666667</v>
      </c>
      <c r="Q18" s="9">
        <f t="shared" si="3"/>
        <v>0.70588235294117641</v>
      </c>
      <c r="R18" s="9">
        <f t="shared" si="3"/>
        <v>4.4000000000000004</v>
      </c>
      <c r="S18" s="11">
        <f t="shared" si="3"/>
        <v>4</v>
      </c>
      <c r="T18" s="15">
        <f>SUM(O18:S18)</f>
        <v>14.545276292335117</v>
      </c>
    </row>
    <row r="19" spans="2:20" ht="15.5" x14ac:dyDescent="0.35">
      <c r="B19" s="2" t="s">
        <v>10</v>
      </c>
      <c r="C19" s="1">
        <v>7</v>
      </c>
      <c r="D19" s="1">
        <v>5</v>
      </c>
      <c r="E19" s="1">
        <v>6</v>
      </c>
      <c r="F19" s="1">
        <v>8</v>
      </c>
      <c r="G19" s="1">
        <v>6</v>
      </c>
      <c r="I19" s="10">
        <f>C19</f>
        <v>7</v>
      </c>
      <c r="J19" s="10">
        <f t="shared" ref="J19:K19" si="10">D19</f>
        <v>5</v>
      </c>
      <c r="K19" s="10">
        <f t="shared" si="10"/>
        <v>6</v>
      </c>
      <c r="L19" s="10">
        <f t="shared" si="6"/>
        <v>8</v>
      </c>
      <c r="M19" s="10">
        <f t="shared" ref="M19" si="11">G19</f>
        <v>6</v>
      </c>
    </row>
  </sheetData>
  <mergeCells count="5">
    <mergeCell ref="B2:D2"/>
    <mergeCell ref="B11:D11"/>
    <mergeCell ref="I12:M12"/>
    <mergeCell ref="O12:S12"/>
    <mergeCell ref="H3:L3"/>
  </mergeCells>
  <phoneticPr fontId="5" type="noConversion"/>
  <pageMargins left="0.7" right="0.7" top="0.75" bottom="0.75" header="0.3" footer="0.3"/>
  <pageSetup paperSize="9" orientation="portrait" horizontalDpi="1200" verticalDpi="1200" r:id="rId1"/>
  <ignoredErrors>
    <ignoredError sqref="J14:J18 L14:L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5D2D-4660-4128-90A2-86D652A69730}">
  <dimension ref="B3:R35"/>
  <sheetViews>
    <sheetView topLeftCell="A9" zoomScale="90" zoomScaleNormal="90" workbookViewId="0">
      <selection activeCell="T15" sqref="T15"/>
    </sheetView>
  </sheetViews>
  <sheetFormatPr defaultRowHeight="14.5" x14ac:dyDescent="0.35"/>
  <cols>
    <col min="6" max="7" width="9.26953125" bestFit="1" customWidth="1"/>
    <col min="11" max="11" width="9.7265625" customWidth="1"/>
  </cols>
  <sheetData>
    <row r="3" spans="2:18" ht="16.5" x14ac:dyDescent="0.45">
      <c r="B3" s="3"/>
      <c r="C3" s="21" t="s">
        <v>19</v>
      </c>
      <c r="D3" s="21" t="s">
        <v>20</v>
      </c>
      <c r="E3" s="21" t="s">
        <v>21</v>
      </c>
      <c r="F3" s="22" t="s">
        <v>31</v>
      </c>
      <c r="G3" s="23" t="s">
        <v>32</v>
      </c>
    </row>
    <row r="4" spans="2:18" x14ac:dyDescent="0.35">
      <c r="B4" s="21" t="s">
        <v>19</v>
      </c>
      <c r="C4" s="9">
        <v>1</v>
      </c>
      <c r="D4" s="9">
        <v>7</v>
      </c>
      <c r="E4" s="9">
        <v>5</v>
      </c>
      <c r="F4" s="9">
        <f>(C4*D4*E4)^(1/3)</f>
        <v>3.2710663101885888</v>
      </c>
      <c r="G4" s="25">
        <f>F4/$F$7</f>
        <v>0.73064467136112943</v>
      </c>
      <c r="I4" s="19" t="s">
        <v>29</v>
      </c>
      <c r="J4">
        <f>C7*G4+D7*G5+E7*G6</f>
        <v>3.0648875798728188</v>
      </c>
    </row>
    <row r="5" spans="2:18" ht="16.5" x14ac:dyDescent="0.45">
      <c r="B5" s="21" t="s">
        <v>20</v>
      </c>
      <c r="C5" s="9">
        <f>1/7</f>
        <v>0.14285714285714285</v>
      </c>
      <c r="D5" s="9">
        <v>1</v>
      </c>
      <c r="E5" s="9">
        <f>1/3</f>
        <v>0.33333333333333331</v>
      </c>
      <c r="F5" s="9">
        <f t="shared" ref="F5:F6" si="0">(C5*D5*E5)^(1/3)</f>
        <v>0.36246012433429736</v>
      </c>
      <c r="G5" s="9">
        <f t="shared" ref="G5:G7" si="1">F5/$F$7</f>
        <v>8.0961231999750694E-2</v>
      </c>
      <c r="I5" s="20" t="s">
        <v>33</v>
      </c>
      <c r="J5">
        <f>(J4-3)/2</f>
        <v>3.2443789936409395E-2</v>
      </c>
    </row>
    <row r="6" spans="2:18" x14ac:dyDescent="0.35">
      <c r="B6" s="21" t="s">
        <v>21</v>
      </c>
      <c r="C6" s="9">
        <f>1/5</f>
        <v>0.2</v>
      </c>
      <c r="D6" s="9">
        <v>3</v>
      </c>
      <c r="E6" s="9">
        <v>1</v>
      </c>
      <c r="F6" s="9">
        <f t="shared" si="0"/>
        <v>0.84343266530174932</v>
      </c>
      <c r="G6" s="9">
        <f t="shared" si="1"/>
        <v>0.18839409663911982</v>
      </c>
      <c r="I6" s="20" t="s">
        <v>30</v>
      </c>
      <c r="J6">
        <f>J5/0.58</f>
        <v>5.5937568855878271E-2</v>
      </c>
    </row>
    <row r="7" spans="2:18" x14ac:dyDescent="0.35">
      <c r="B7" s="24" t="s">
        <v>28</v>
      </c>
      <c r="C7" s="9">
        <f>SUM(C4:C6)</f>
        <v>1.3428571428571427</v>
      </c>
      <c r="D7" s="9">
        <f t="shared" ref="D7:E7" si="2">SUM(D4:D6)</f>
        <v>11</v>
      </c>
      <c r="E7" s="9">
        <f t="shared" si="2"/>
        <v>6.333333333333333</v>
      </c>
      <c r="F7" s="9">
        <f>SUM(F4:F6)</f>
        <v>4.4769590998246356</v>
      </c>
      <c r="G7" s="9">
        <f t="shared" si="1"/>
        <v>1</v>
      </c>
    </row>
    <row r="11" spans="2:18" x14ac:dyDescent="0.35">
      <c r="B11" s="29" t="s">
        <v>2</v>
      </c>
      <c r="C11" s="29"/>
      <c r="D11" s="29"/>
      <c r="E11" s="29"/>
      <c r="F11" s="29"/>
      <c r="G11" s="29"/>
      <c r="H11" s="29"/>
    </row>
    <row r="12" spans="2:18" ht="16.5" x14ac:dyDescent="0.45">
      <c r="B12" s="21"/>
      <c r="C12" s="21" t="s">
        <v>34</v>
      </c>
      <c r="D12" s="21" t="s">
        <v>35</v>
      </c>
      <c r="E12" s="21" t="s">
        <v>36</v>
      </c>
      <c r="F12" s="21" t="s">
        <v>37</v>
      </c>
      <c r="G12" s="22" t="s">
        <v>31</v>
      </c>
      <c r="H12" s="23" t="s">
        <v>32</v>
      </c>
    </row>
    <row r="13" spans="2:18" x14ac:dyDescent="0.35">
      <c r="B13" s="21" t="s">
        <v>34</v>
      </c>
      <c r="C13" s="9">
        <v>1</v>
      </c>
      <c r="D13" s="9">
        <v>3</v>
      </c>
      <c r="E13" s="9">
        <v>5</v>
      </c>
      <c r="F13" s="9">
        <f>1/3</f>
        <v>0.33333333333333331</v>
      </c>
      <c r="G13" s="9">
        <f>(C13*D13*E13*F13)^(1/4)</f>
        <v>1.4953487812212205</v>
      </c>
      <c r="H13" s="9">
        <f>G13/$G$17</f>
        <v>0.26034386949788474</v>
      </c>
      <c r="J13" s="3"/>
      <c r="K13" s="21" t="s">
        <v>2</v>
      </c>
      <c r="L13" s="21" t="s">
        <v>3</v>
      </c>
      <c r="M13" s="21" t="s">
        <v>4</v>
      </c>
      <c r="O13" s="3" t="s">
        <v>38</v>
      </c>
      <c r="R13" s="3" t="s">
        <v>39</v>
      </c>
    </row>
    <row r="14" spans="2:18" x14ac:dyDescent="0.35">
      <c r="B14" s="21" t="s">
        <v>35</v>
      </c>
      <c r="C14" s="9">
        <f>1/3</f>
        <v>0.33333333333333331</v>
      </c>
      <c r="D14" s="9">
        <v>1</v>
      </c>
      <c r="E14" s="9">
        <v>2</v>
      </c>
      <c r="F14" s="9">
        <f>1/5</f>
        <v>0.2</v>
      </c>
      <c r="G14" s="9">
        <f t="shared" ref="G14:G16" si="3">(C14*D14*E14*F14)^(1/4)</f>
        <v>0.60427507947135362</v>
      </c>
      <c r="H14" s="9">
        <f t="shared" ref="H14:H16" si="4">G14/$G$17</f>
        <v>0.10520576497359671</v>
      </c>
      <c r="J14" s="21" t="s">
        <v>34</v>
      </c>
      <c r="K14" s="9">
        <v>0.26034386949788474</v>
      </c>
      <c r="L14" s="9">
        <v>0.23286926431047791</v>
      </c>
      <c r="M14" s="9">
        <v>0.5755164077501983</v>
      </c>
      <c r="O14" s="9">
        <v>0.73064467136112943</v>
      </c>
      <c r="Q14" s="21" t="s">
        <v>34</v>
      </c>
      <c r="R14" s="9">
        <f>MMULT(K14:M14,$O$14:$O$16)</f>
        <v>0.31749613724270859</v>
      </c>
    </row>
    <row r="15" spans="2:18" x14ac:dyDescent="0.35">
      <c r="B15" s="21" t="s">
        <v>36</v>
      </c>
      <c r="C15" s="9">
        <f>1/5</f>
        <v>0.2</v>
      </c>
      <c r="D15" s="9">
        <f>1/2</f>
        <v>0.5</v>
      </c>
      <c r="E15" s="9">
        <v>1</v>
      </c>
      <c r="F15" s="9">
        <f>1/8</f>
        <v>0.125</v>
      </c>
      <c r="G15" s="9">
        <f t="shared" si="3"/>
        <v>0.33437015248821106</v>
      </c>
      <c r="H15" s="9">
        <f t="shared" si="4"/>
        <v>5.8214658972260441E-2</v>
      </c>
      <c r="J15" s="21" t="s">
        <v>35</v>
      </c>
      <c r="K15" s="9">
        <v>0.10520576497359671</v>
      </c>
      <c r="L15" s="9">
        <v>0.13846489299173481</v>
      </c>
      <c r="M15" s="9">
        <v>0.11290983337556391</v>
      </c>
      <c r="O15" s="9">
        <v>8.0961231999750694E-2</v>
      </c>
      <c r="Q15" s="21" t="s">
        <v>35</v>
      </c>
      <c r="R15" s="9">
        <f>MMULT(K15:M15,$O$14:$O$16)</f>
        <v>0.10934986596021719</v>
      </c>
    </row>
    <row r="16" spans="2:18" x14ac:dyDescent="0.35">
      <c r="B16" s="21" t="s">
        <v>37</v>
      </c>
      <c r="C16" s="9">
        <v>3</v>
      </c>
      <c r="D16" s="9">
        <v>5</v>
      </c>
      <c r="E16" s="9">
        <v>8</v>
      </c>
      <c r="F16" s="9">
        <v>1</v>
      </c>
      <c r="G16" s="9">
        <f t="shared" si="3"/>
        <v>3.3097509196468731</v>
      </c>
      <c r="H16" s="25">
        <f t="shared" si="4"/>
        <v>0.57623570655625811</v>
      </c>
      <c r="J16" s="21" t="s">
        <v>36</v>
      </c>
      <c r="K16" s="9">
        <v>5.8214658972260441E-2</v>
      </c>
      <c r="L16" s="9">
        <v>0.54499495848121426</v>
      </c>
      <c r="M16" s="9">
        <v>4.7325533008788029E-2</v>
      </c>
      <c r="O16" s="9">
        <v>0.18839409663911982</v>
      </c>
      <c r="Q16" s="21" t="s">
        <v>36</v>
      </c>
      <c r="R16" s="9">
        <f>MMULT(K16:M16,$O$14:$O$16)</f>
        <v>9.5573544684635012E-2</v>
      </c>
    </row>
    <row r="17" spans="2:18" x14ac:dyDescent="0.35">
      <c r="B17" s="24" t="s">
        <v>28</v>
      </c>
      <c r="C17" s="9">
        <f>SUM(C13:C16)</f>
        <v>4.5333333333333332</v>
      </c>
      <c r="D17" s="9">
        <f t="shared" ref="D17:H17" si="5">SUM(D13:D16)</f>
        <v>9.5</v>
      </c>
      <c r="E17" s="9">
        <f t="shared" si="5"/>
        <v>16</v>
      </c>
      <c r="F17" s="9">
        <f t="shared" si="5"/>
        <v>1.6583333333333332</v>
      </c>
      <c r="G17" s="9">
        <f t="shared" si="5"/>
        <v>5.7437449328276582</v>
      </c>
      <c r="H17" s="9">
        <f t="shared" si="5"/>
        <v>1</v>
      </c>
      <c r="J17" s="21" t="s">
        <v>37</v>
      </c>
      <c r="K17" s="9">
        <v>0.57623570655625811</v>
      </c>
      <c r="L17" s="9">
        <v>8.367088421657301E-2</v>
      </c>
      <c r="M17" s="9">
        <v>0.26424822586544972</v>
      </c>
      <c r="Q17" s="21" t="s">
        <v>37</v>
      </c>
      <c r="R17" s="9">
        <f>MMULT(K17:M17,$O$14:$O$16)</f>
        <v>0.47758045211243921</v>
      </c>
    </row>
    <row r="20" spans="2:18" x14ac:dyDescent="0.35">
      <c r="B20" s="29" t="s">
        <v>3</v>
      </c>
      <c r="C20" s="29"/>
      <c r="D20" s="29"/>
      <c r="E20" s="29"/>
      <c r="F20" s="29"/>
      <c r="G20" s="29"/>
      <c r="H20" s="29"/>
    </row>
    <row r="21" spans="2:18" ht="16.5" x14ac:dyDescent="0.45">
      <c r="B21" s="21"/>
      <c r="C21" s="21" t="s">
        <v>34</v>
      </c>
      <c r="D21" s="21" t="s">
        <v>35</v>
      </c>
      <c r="E21" s="21" t="s">
        <v>36</v>
      </c>
      <c r="F21" s="21" t="s">
        <v>37</v>
      </c>
      <c r="G21" s="22" t="s">
        <v>31</v>
      </c>
      <c r="H21" s="23" t="s">
        <v>32</v>
      </c>
    </row>
    <row r="22" spans="2:18" x14ac:dyDescent="0.35">
      <c r="B22" s="21" t="s">
        <v>34</v>
      </c>
      <c r="C22" s="9">
        <v>1</v>
      </c>
      <c r="D22" s="9">
        <v>2</v>
      </c>
      <c r="E22" s="9">
        <f>1/3</f>
        <v>0.33333333333333331</v>
      </c>
      <c r="F22" s="9">
        <v>3</v>
      </c>
      <c r="G22" s="9">
        <f>(C22*D22*E22*F22)^(1/4)</f>
        <v>1.189207115002721</v>
      </c>
      <c r="H22" s="9">
        <f>G22/$G$26</f>
        <v>0.23286926431047791</v>
      </c>
    </row>
    <row r="23" spans="2:18" x14ac:dyDescent="0.35">
      <c r="B23" s="21" t="s">
        <v>35</v>
      </c>
      <c r="C23" s="9">
        <f>1/2</f>
        <v>0.5</v>
      </c>
      <c r="D23" s="9">
        <v>1</v>
      </c>
      <c r="E23" s="9">
        <f>1/4</f>
        <v>0.25</v>
      </c>
      <c r="F23" s="9">
        <v>2</v>
      </c>
      <c r="G23" s="9">
        <f t="shared" ref="G23:G25" si="6">(C23*D23*E23*F23)^(1/4)</f>
        <v>0.70710678118654757</v>
      </c>
      <c r="H23" s="9">
        <f t="shared" ref="H23:H26" si="7">G23/$G$26</f>
        <v>0.13846489299173481</v>
      </c>
    </row>
    <row r="24" spans="2:18" x14ac:dyDescent="0.35">
      <c r="B24" s="21" t="s">
        <v>36</v>
      </c>
      <c r="C24" s="9">
        <v>3</v>
      </c>
      <c r="D24" s="9">
        <v>4</v>
      </c>
      <c r="E24" s="9">
        <v>1</v>
      </c>
      <c r="F24" s="9">
        <v>5</v>
      </c>
      <c r="G24" s="9">
        <f t="shared" si="6"/>
        <v>2.7831576837137404</v>
      </c>
      <c r="H24" s="25">
        <f t="shared" si="7"/>
        <v>0.54499495848121426</v>
      </c>
      <c r="J24" s="26"/>
    </row>
    <row r="25" spans="2:18" x14ac:dyDescent="0.35">
      <c r="B25" s="21" t="s">
        <v>37</v>
      </c>
      <c r="C25" s="9">
        <f>1/3</f>
        <v>0.33333333333333331</v>
      </c>
      <c r="D25" s="9">
        <f>1/2</f>
        <v>0.5</v>
      </c>
      <c r="E25" s="9">
        <f>1/5</f>
        <v>0.2</v>
      </c>
      <c r="F25" s="9">
        <v>1</v>
      </c>
      <c r="G25" s="9">
        <f t="shared" si="6"/>
        <v>0.42728700639623407</v>
      </c>
      <c r="H25" s="9">
        <f t="shared" si="7"/>
        <v>8.367088421657301E-2</v>
      </c>
      <c r="J25" s="26"/>
    </row>
    <row r="26" spans="2:18" x14ac:dyDescent="0.35">
      <c r="B26" s="24" t="s">
        <v>28</v>
      </c>
      <c r="C26" s="9">
        <f>SUM(C22:C25)</f>
        <v>4.833333333333333</v>
      </c>
      <c r="D26" s="9">
        <f t="shared" ref="D26" si="8">SUM(D22:D25)</f>
        <v>7.5</v>
      </c>
      <c r="E26" s="9">
        <f t="shared" ref="E26" si="9">SUM(E22:E25)</f>
        <v>1.7833333333333332</v>
      </c>
      <c r="F26" s="9">
        <f t="shared" ref="F26" si="10">SUM(F22:F25)</f>
        <v>11</v>
      </c>
      <c r="G26" s="9">
        <f t="shared" ref="G26" si="11">SUM(G22:G25)</f>
        <v>5.1067585862992431</v>
      </c>
      <c r="H26" s="9">
        <f t="shared" si="7"/>
        <v>1</v>
      </c>
    </row>
    <row r="29" spans="2:18" x14ac:dyDescent="0.35">
      <c r="B29" s="29" t="s">
        <v>4</v>
      </c>
      <c r="C29" s="29"/>
      <c r="D29" s="29"/>
      <c r="E29" s="29"/>
      <c r="F29" s="29"/>
      <c r="G29" s="29"/>
      <c r="H29" s="29"/>
    </row>
    <row r="30" spans="2:18" ht="16.5" x14ac:dyDescent="0.45">
      <c r="B30" s="21"/>
      <c r="C30" s="21" t="s">
        <v>34</v>
      </c>
      <c r="D30" s="21" t="s">
        <v>35</v>
      </c>
      <c r="E30" s="21" t="s">
        <v>36</v>
      </c>
      <c r="F30" s="21" t="s">
        <v>37</v>
      </c>
      <c r="G30" s="22" t="s">
        <v>31</v>
      </c>
      <c r="H30" s="23" t="s">
        <v>32</v>
      </c>
    </row>
    <row r="31" spans="2:18" x14ac:dyDescent="0.35">
      <c r="B31" s="21" t="s">
        <v>34</v>
      </c>
      <c r="C31" s="9">
        <v>1</v>
      </c>
      <c r="D31" s="9">
        <v>5</v>
      </c>
      <c r="E31" s="9">
        <v>9</v>
      </c>
      <c r="F31" s="9">
        <v>3</v>
      </c>
      <c r="G31" s="9">
        <f>(C31*D31*E31*F31)^(1/4)</f>
        <v>3.4086580994024982</v>
      </c>
      <c r="H31" s="25">
        <f>G31/$G$35</f>
        <v>0.5755164077501983</v>
      </c>
      <c r="J31" s="26"/>
    </row>
    <row r="32" spans="2:18" x14ac:dyDescent="0.35">
      <c r="B32" s="21" t="s">
        <v>35</v>
      </c>
      <c r="C32" s="9">
        <f>1/5</f>
        <v>0.2</v>
      </c>
      <c r="D32" s="9">
        <v>1</v>
      </c>
      <c r="E32" s="9">
        <v>3</v>
      </c>
      <c r="F32" s="9">
        <v>0.33333333333333331</v>
      </c>
      <c r="G32" s="9">
        <f t="shared" ref="G32:G34" si="12">(C32*D32*E32*F32)^(1/4)</f>
        <v>0.66874030497642201</v>
      </c>
      <c r="H32" s="9">
        <f t="shared" ref="H32:H35" si="13">G32/$G$35</f>
        <v>0.11290983337556391</v>
      </c>
      <c r="J32" s="26"/>
    </row>
    <row r="33" spans="2:10" x14ac:dyDescent="0.35">
      <c r="B33" s="21" t="s">
        <v>36</v>
      </c>
      <c r="C33" s="9">
        <v>0.1111111111111111</v>
      </c>
      <c r="D33" s="9">
        <v>0.33333333333333331</v>
      </c>
      <c r="E33" s="9">
        <v>1</v>
      </c>
      <c r="F33" s="9">
        <v>0.16666666666666666</v>
      </c>
      <c r="G33" s="9">
        <f t="shared" si="12"/>
        <v>0.2802988050845715</v>
      </c>
      <c r="H33" s="9">
        <f t="shared" si="13"/>
        <v>4.7325533008788029E-2</v>
      </c>
      <c r="J33" s="26"/>
    </row>
    <row r="34" spans="2:10" x14ac:dyDescent="0.35">
      <c r="B34" s="21" t="s">
        <v>37</v>
      </c>
      <c r="C34" s="9">
        <v>0.33333333333333331</v>
      </c>
      <c r="D34" s="9">
        <v>3</v>
      </c>
      <c r="E34" s="9">
        <v>6</v>
      </c>
      <c r="F34" s="9">
        <v>1</v>
      </c>
      <c r="G34" s="9">
        <f t="shared" si="12"/>
        <v>1.5650845800732873</v>
      </c>
      <c r="H34" s="9">
        <f t="shared" si="13"/>
        <v>0.26424822586544972</v>
      </c>
      <c r="J34" s="26"/>
    </row>
    <row r="35" spans="2:10" x14ac:dyDescent="0.35">
      <c r="B35" s="24" t="s">
        <v>28</v>
      </c>
      <c r="C35" s="9">
        <f>SUM(C31:C34)</f>
        <v>1.6444444444444444</v>
      </c>
      <c r="D35" s="9">
        <f t="shared" ref="D35" si="14">SUM(D31:D34)</f>
        <v>9.3333333333333321</v>
      </c>
      <c r="E35" s="9">
        <f t="shared" ref="E35" si="15">SUM(E31:E34)</f>
        <v>19</v>
      </c>
      <c r="F35" s="9">
        <f t="shared" ref="F35" si="16">SUM(F31:F34)</f>
        <v>4.5</v>
      </c>
      <c r="G35" s="9">
        <f t="shared" ref="G35" si="17">SUM(G31:G34)</f>
        <v>5.9227817895367796</v>
      </c>
      <c r="H35" s="9">
        <f t="shared" si="13"/>
        <v>1</v>
      </c>
    </row>
  </sheetData>
  <mergeCells count="3">
    <mergeCell ref="B11:H11"/>
    <mergeCell ref="B20:H20"/>
    <mergeCell ref="B29:H29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034A-A06E-4A9D-ABD6-669E0DEF763D}">
  <dimension ref="B2:S74"/>
  <sheetViews>
    <sheetView tabSelected="1" topLeftCell="A55" zoomScaleNormal="100" workbookViewId="0">
      <selection activeCell="E53" sqref="E53"/>
    </sheetView>
  </sheetViews>
  <sheetFormatPr defaultRowHeight="14.5" x14ac:dyDescent="0.35"/>
  <cols>
    <col min="2" max="2" width="21.1796875" customWidth="1"/>
    <col min="5" max="5" width="17.26953125" customWidth="1"/>
    <col min="6" max="6" width="12.26953125" customWidth="1"/>
    <col min="10" max="10" width="4" customWidth="1"/>
    <col min="11" max="11" width="8.7265625" style="34"/>
    <col min="13" max="13" width="17.36328125" customWidth="1"/>
    <col min="14" max="14" width="15.90625" customWidth="1"/>
    <col min="15" max="15" width="14.54296875" customWidth="1"/>
    <col min="16" max="16" width="15.1796875" customWidth="1"/>
    <col min="17" max="17" width="17.54296875" customWidth="1"/>
    <col min="18" max="18" width="32" customWidth="1"/>
    <col min="19" max="19" width="31.453125" customWidth="1"/>
  </cols>
  <sheetData>
    <row r="2" spans="2:19" x14ac:dyDescent="0.35">
      <c r="B2" s="30" t="s">
        <v>40</v>
      </c>
      <c r="C2" s="30"/>
      <c r="D2" s="30"/>
    </row>
    <row r="3" spans="2:19" x14ac:dyDescent="0.35">
      <c r="J3" s="36" t="s">
        <v>55</v>
      </c>
      <c r="K3" s="38">
        <v>10</v>
      </c>
      <c r="L3" s="40"/>
      <c r="M3" s="49" t="s">
        <v>48</v>
      </c>
      <c r="N3" s="48" t="s">
        <v>49</v>
      </c>
      <c r="O3" s="48" t="s">
        <v>50</v>
      </c>
      <c r="P3" s="48" t="s">
        <v>51</v>
      </c>
      <c r="Q3" s="48" t="s">
        <v>52</v>
      </c>
      <c r="R3" s="48" t="s">
        <v>53</v>
      </c>
      <c r="S3" s="48" t="s">
        <v>54</v>
      </c>
    </row>
    <row r="4" spans="2:19" x14ac:dyDescent="0.35">
      <c r="B4" s="3"/>
      <c r="C4" s="21" t="s">
        <v>45</v>
      </c>
      <c r="E4" s="21" t="s">
        <v>46</v>
      </c>
      <c r="F4" s="21" t="s">
        <v>47</v>
      </c>
      <c r="J4" s="36"/>
      <c r="K4" s="38"/>
      <c r="L4" s="39">
        <f>E5</f>
        <v>10</v>
      </c>
      <c r="M4" s="35">
        <f>$F5/SUM($F$5:$F$9)</f>
        <v>0.1</v>
      </c>
      <c r="N4" s="3">
        <v>10</v>
      </c>
      <c r="O4" s="3">
        <f>E5</f>
        <v>10</v>
      </c>
      <c r="P4" s="3">
        <v>10</v>
      </c>
      <c r="Q4" s="3">
        <v>0</v>
      </c>
      <c r="R4" s="3">
        <f>P4*$C$7-Q4*$C$8</f>
        <v>100</v>
      </c>
      <c r="S4" s="31">
        <f>SUMPRODUCT(R4:R8,M4:M8)</f>
        <v>100</v>
      </c>
    </row>
    <row r="5" spans="2:19" x14ac:dyDescent="0.35">
      <c r="B5" s="21" t="s">
        <v>44</v>
      </c>
      <c r="C5" s="3">
        <v>30</v>
      </c>
      <c r="E5" s="3">
        <v>10</v>
      </c>
      <c r="F5" s="3">
        <v>5</v>
      </c>
      <c r="J5" s="36"/>
      <c r="K5" s="38"/>
      <c r="L5" s="39">
        <f t="shared" ref="L5:L8" si="0">E6</f>
        <v>12</v>
      </c>
      <c r="M5" s="35">
        <f t="shared" ref="M5:M8" si="1">$F6/SUM($F$5:$F$9)</f>
        <v>0.2</v>
      </c>
      <c r="N5" s="3">
        <v>10</v>
      </c>
      <c r="O5" s="3">
        <f t="shared" ref="O5:O8" si="2">E6</f>
        <v>12</v>
      </c>
      <c r="P5" s="3">
        <v>10</v>
      </c>
      <c r="Q5" s="3">
        <v>0</v>
      </c>
      <c r="R5" s="3">
        <f t="shared" ref="R5:R8" si="3">P5*$C$7-Q5*$C$8</f>
        <v>100</v>
      </c>
      <c r="S5" s="31"/>
    </row>
    <row r="6" spans="2:19" x14ac:dyDescent="0.35">
      <c r="B6" s="21" t="s">
        <v>43</v>
      </c>
      <c r="C6" s="3">
        <v>40</v>
      </c>
      <c r="E6" s="3">
        <v>12</v>
      </c>
      <c r="F6" s="3">
        <v>10</v>
      </c>
      <c r="J6" s="36"/>
      <c r="K6" s="38"/>
      <c r="L6" s="39">
        <f t="shared" si="0"/>
        <v>14</v>
      </c>
      <c r="M6" s="35">
        <f t="shared" si="1"/>
        <v>0.3</v>
      </c>
      <c r="N6" s="3">
        <v>10</v>
      </c>
      <c r="O6" s="3">
        <f t="shared" si="2"/>
        <v>14</v>
      </c>
      <c r="P6" s="3">
        <v>10</v>
      </c>
      <c r="Q6" s="3">
        <v>0</v>
      </c>
      <c r="R6" s="3">
        <f t="shared" si="3"/>
        <v>100</v>
      </c>
      <c r="S6" s="31"/>
    </row>
    <row r="7" spans="2:19" x14ac:dyDescent="0.35">
      <c r="B7" s="21" t="s">
        <v>42</v>
      </c>
      <c r="C7" s="3">
        <v>10</v>
      </c>
      <c r="E7" s="3">
        <v>14</v>
      </c>
      <c r="F7" s="3">
        <v>15</v>
      </c>
      <c r="J7" s="36"/>
      <c r="K7" s="38"/>
      <c r="L7" s="39">
        <f t="shared" si="0"/>
        <v>16</v>
      </c>
      <c r="M7" s="35">
        <f t="shared" si="1"/>
        <v>0.3</v>
      </c>
      <c r="N7" s="3">
        <v>10</v>
      </c>
      <c r="O7" s="3">
        <f t="shared" si="2"/>
        <v>16</v>
      </c>
      <c r="P7" s="3">
        <v>10</v>
      </c>
      <c r="Q7" s="3">
        <v>0</v>
      </c>
      <c r="R7" s="3">
        <f t="shared" si="3"/>
        <v>100</v>
      </c>
      <c r="S7" s="31"/>
    </row>
    <row r="8" spans="2:19" x14ac:dyDescent="0.35">
      <c r="B8" s="21" t="s">
        <v>41</v>
      </c>
      <c r="C8" s="3">
        <v>20</v>
      </c>
      <c r="E8" s="3">
        <v>16</v>
      </c>
      <c r="F8" s="3">
        <v>15</v>
      </c>
      <c r="J8" s="36"/>
      <c r="K8" s="38"/>
      <c r="L8" s="39">
        <f t="shared" si="0"/>
        <v>18</v>
      </c>
      <c r="M8" s="35">
        <f t="shared" si="1"/>
        <v>0.1</v>
      </c>
      <c r="N8" s="3">
        <v>10</v>
      </c>
      <c r="O8" s="3">
        <f t="shared" si="2"/>
        <v>18</v>
      </c>
      <c r="P8" s="3">
        <v>10</v>
      </c>
      <c r="Q8" s="3">
        <v>0</v>
      </c>
      <c r="R8" s="3">
        <f t="shared" si="3"/>
        <v>100</v>
      </c>
      <c r="S8" s="31"/>
    </row>
    <row r="9" spans="2:19" x14ac:dyDescent="0.35">
      <c r="E9" s="3">
        <v>18</v>
      </c>
      <c r="F9" s="3">
        <v>5</v>
      </c>
      <c r="J9" s="36"/>
      <c r="K9" s="41"/>
      <c r="L9" s="40"/>
    </row>
    <row r="10" spans="2:19" x14ac:dyDescent="0.35">
      <c r="J10" s="36"/>
      <c r="K10" s="38">
        <v>12</v>
      </c>
      <c r="L10" s="40"/>
      <c r="M10" s="49" t="s">
        <v>48</v>
      </c>
      <c r="N10" s="48" t="s">
        <v>49</v>
      </c>
      <c r="O10" s="48" t="s">
        <v>50</v>
      </c>
      <c r="P10" s="48" t="s">
        <v>51</v>
      </c>
      <c r="Q10" s="48" t="s">
        <v>52</v>
      </c>
      <c r="R10" s="48" t="s">
        <v>53</v>
      </c>
      <c r="S10" s="48" t="s">
        <v>54</v>
      </c>
    </row>
    <row r="11" spans="2:19" ht="15" thickBot="1" x14ac:dyDescent="0.4">
      <c r="J11" s="36"/>
      <c r="K11" s="38"/>
      <c r="L11" s="39">
        <f>E5</f>
        <v>10</v>
      </c>
      <c r="M11" s="35">
        <f>$F5/SUM($F$5:$F$9)</f>
        <v>0.1</v>
      </c>
      <c r="N11" s="3">
        <v>12</v>
      </c>
      <c r="O11" s="3">
        <f>E5</f>
        <v>10</v>
      </c>
      <c r="P11" s="3">
        <v>10</v>
      </c>
      <c r="Q11" s="3">
        <v>2</v>
      </c>
      <c r="R11" s="3">
        <f>P11*$C$7-Q11*$C$8</f>
        <v>60</v>
      </c>
      <c r="S11" s="33">
        <f>SUMPRODUCT(R11:R15,M11:M15)</f>
        <v>114</v>
      </c>
    </row>
    <row r="12" spans="2:19" x14ac:dyDescent="0.35">
      <c r="B12" s="42" t="s">
        <v>57</v>
      </c>
      <c r="C12" s="43">
        <v>14</v>
      </c>
      <c r="J12" s="36"/>
      <c r="K12" s="38"/>
      <c r="L12" s="39">
        <f t="shared" ref="L12:L15" si="4">E6</f>
        <v>12</v>
      </c>
      <c r="M12" s="35">
        <f t="shared" ref="M12:M15" si="5">$F6/SUM($F$5:$F$9)</f>
        <v>0.2</v>
      </c>
      <c r="N12" s="3">
        <v>12</v>
      </c>
      <c r="O12" s="3">
        <f t="shared" ref="O12:O15" si="6">E6</f>
        <v>12</v>
      </c>
      <c r="P12" s="3">
        <v>12</v>
      </c>
      <c r="Q12" s="3">
        <v>0</v>
      </c>
      <c r="R12" s="3">
        <f t="shared" ref="R12:R15" si="7">P12*$C$7-Q12*$C$8</f>
        <v>120</v>
      </c>
      <c r="S12" s="33"/>
    </row>
    <row r="13" spans="2:19" x14ac:dyDescent="0.35">
      <c r="B13" s="44"/>
      <c r="C13" s="45"/>
      <c r="J13" s="36"/>
      <c r="K13" s="38"/>
      <c r="L13" s="39">
        <f t="shared" si="4"/>
        <v>14</v>
      </c>
      <c r="M13" s="35">
        <f t="shared" si="5"/>
        <v>0.3</v>
      </c>
      <c r="N13" s="3">
        <v>12</v>
      </c>
      <c r="O13" s="3">
        <f t="shared" si="6"/>
        <v>14</v>
      </c>
      <c r="P13" s="3">
        <v>12</v>
      </c>
      <c r="Q13" s="3">
        <v>0</v>
      </c>
      <c r="R13" s="3">
        <f t="shared" si="7"/>
        <v>120</v>
      </c>
      <c r="S13" s="33"/>
    </row>
    <row r="14" spans="2:19" x14ac:dyDescent="0.35">
      <c r="B14" s="44" t="s">
        <v>56</v>
      </c>
      <c r="C14" s="45">
        <v>116</v>
      </c>
      <c r="J14" s="36"/>
      <c r="K14" s="38"/>
      <c r="L14" s="39">
        <f t="shared" si="4"/>
        <v>16</v>
      </c>
      <c r="M14" s="35">
        <f t="shared" si="5"/>
        <v>0.3</v>
      </c>
      <c r="N14" s="3">
        <v>12</v>
      </c>
      <c r="O14" s="3">
        <f t="shared" si="6"/>
        <v>16</v>
      </c>
      <c r="P14" s="3">
        <v>12</v>
      </c>
      <c r="Q14" s="3">
        <v>0</v>
      </c>
      <c r="R14" s="3">
        <f t="shared" si="7"/>
        <v>120</v>
      </c>
      <c r="S14" s="33"/>
    </row>
    <row r="15" spans="2:19" ht="15" thickBot="1" x14ac:dyDescent="0.4">
      <c r="B15" s="46"/>
      <c r="C15" s="47"/>
      <c r="J15" s="36"/>
      <c r="K15" s="38"/>
      <c r="L15" s="39">
        <f t="shared" si="4"/>
        <v>18</v>
      </c>
      <c r="M15" s="35">
        <f t="shared" si="5"/>
        <v>0.1</v>
      </c>
      <c r="N15" s="3">
        <v>12</v>
      </c>
      <c r="O15" s="3">
        <f t="shared" si="6"/>
        <v>18</v>
      </c>
      <c r="P15" s="3">
        <v>12</v>
      </c>
      <c r="Q15" s="3">
        <v>0</v>
      </c>
      <c r="R15" s="3">
        <f t="shared" si="7"/>
        <v>120</v>
      </c>
      <c r="S15" s="33"/>
    </row>
    <row r="16" spans="2:19" x14ac:dyDescent="0.35">
      <c r="J16" s="36"/>
      <c r="K16" s="41"/>
      <c r="L16" s="40"/>
    </row>
    <row r="17" spans="10:19" x14ac:dyDescent="0.35">
      <c r="J17" s="36"/>
      <c r="K17" s="38">
        <v>14</v>
      </c>
      <c r="L17" s="40"/>
      <c r="M17" s="49" t="s">
        <v>48</v>
      </c>
      <c r="N17" s="48" t="s">
        <v>49</v>
      </c>
      <c r="O17" s="48" t="s">
        <v>50</v>
      </c>
      <c r="P17" s="48" t="s">
        <v>51</v>
      </c>
      <c r="Q17" s="48" t="s">
        <v>52</v>
      </c>
      <c r="R17" s="48" t="s">
        <v>53</v>
      </c>
      <c r="S17" s="48" t="s">
        <v>54</v>
      </c>
    </row>
    <row r="18" spans="10:19" x14ac:dyDescent="0.35">
      <c r="J18" s="36"/>
      <c r="K18" s="38"/>
      <c r="L18" s="39">
        <f>E5</f>
        <v>10</v>
      </c>
      <c r="M18" s="35">
        <f>$F5/SUM($F$5:$F$9)</f>
        <v>0.1</v>
      </c>
      <c r="N18" s="3">
        <v>14</v>
      </c>
      <c r="O18" s="3">
        <f>E5</f>
        <v>10</v>
      </c>
      <c r="P18" s="3">
        <v>10</v>
      </c>
      <c r="Q18" s="3">
        <f>N18-P18</f>
        <v>4</v>
      </c>
      <c r="R18" s="3">
        <f>P18*$C$7-Q18*$C$8</f>
        <v>20</v>
      </c>
      <c r="S18" s="32">
        <f>SUMPRODUCT(R18:R22,M18:M22)</f>
        <v>116</v>
      </c>
    </row>
    <row r="19" spans="10:19" x14ac:dyDescent="0.35">
      <c r="J19" s="36"/>
      <c r="K19" s="38"/>
      <c r="L19" s="39">
        <f t="shared" ref="L19:L22" si="8">E6</f>
        <v>12</v>
      </c>
      <c r="M19" s="35">
        <f t="shared" ref="M19:M22" si="9">$F6/SUM($F$5:$F$9)</f>
        <v>0.2</v>
      </c>
      <c r="N19" s="3">
        <v>14</v>
      </c>
      <c r="O19" s="3">
        <f t="shared" ref="O19:O22" si="10">E6</f>
        <v>12</v>
      </c>
      <c r="P19" s="3">
        <v>12</v>
      </c>
      <c r="Q19" s="3">
        <f>N19-P19</f>
        <v>2</v>
      </c>
      <c r="R19" s="3">
        <f t="shared" ref="R19:R22" si="11">P19*$C$7-Q19*$C$8</f>
        <v>80</v>
      </c>
      <c r="S19" s="32"/>
    </row>
    <row r="20" spans="10:19" x14ac:dyDescent="0.35">
      <c r="J20" s="36"/>
      <c r="K20" s="38"/>
      <c r="L20" s="39">
        <f t="shared" si="8"/>
        <v>14</v>
      </c>
      <c r="M20" s="35">
        <f t="shared" si="9"/>
        <v>0.3</v>
      </c>
      <c r="N20" s="3">
        <v>14</v>
      </c>
      <c r="O20" s="3">
        <f t="shared" si="10"/>
        <v>14</v>
      </c>
      <c r="P20" s="3">
        <v>14</v>
      </c>
      <c r="Q20" s="3">
        <f t="shared" ref="Q19:Q22" si="12">N20-P20</f>
        <v>0</v>
      </c>
      <c r="R20" s="3">
        <f t="shared" si="11"/>
        <v>140</v>
      </c>
      <c r="S20" s="32"/>
    </row>
    <row r="21" spans="10:19" x14ac:dyDescent="0.35">
      <c r="J21" s="36"/>
      <c r="K21" s="38"/>
      <c r="L21" s="39">
        <f t="shared" si="8"/>
        <v>16</v>
      </c>
      <c r="M21" s="35">
        <f t="shared" si="9"/>
        <v>0.3</v>
      </c>
      <c r="N21" s="3">
        <v>14</v>
      </c>
      <c r="O21" s="3">
        <f t="shared" si="10"/>
        <v>16</v>
      </c>
      <c r="P21" s="3">
        <v>14</v>
      </c>
      <c r="Q21" s="3">
        <f t="shared" si="12"/>
        <v>0</v>
      </c>
      <c r="R21" s="3">
        <f t="shared" si="11"/>
        <v>140</v>
      </c>
      <c r="S21" s="32"/>
    </row>
    <row r="22" spans="10:19" x14ac:dyDescent="0.35">
      <c r="J22" s="36"/>
      <c r="K22" s="38"/>
      <c r="L22" s="39">
        <f t="shared" si="8"/>
        <v>18</v>
      </c>
      <c r="M22" s="35">
        <f t="shared" si="9"/>
        <v>0.1</v>
      </c>
      <c r="N22" s="3">
        <v>14</v>
      </c>
      <c r="O22" s="3">
        <f t="shared" si="10"/>
        <v>18</v>
      </c>
      <c r="P22" s="3">
        <v>14</v>
      </c>
      <c r="Q22" s="3">
        <f t="shared" si="12"/>
        <v>0</v>
      </c>
      <c r="R22" s="3">
        <f t="shared" si="11"/>
        <v>140</v>
      </c>
      <c r="S22" s="32"/>
    </row>
    <row r="23" spans="10:19" x14ac:dyDescent="0.35">
      <c r="J23" s="36"/>
      <c r="K23" s="41"/>
      <c r="L23" s="40"/>
    </row>
    <row r="24" spans="10:19" x14ac:dyDescent="0.35">
      <c r="J24" s="36"/>
      <c r="K24" s="38">
        <v>16</v>
      </c>
      <c r="L24" s="40"/>
      <c r="M24" s="49" t="s">
        <v>48</v>
      </c>
      <c r="N24" s="48" t="s">
        <v>49</v>
      </c>
      <c r="O24" s="48" t="s">
        <v>50</v>
      </c>
      <c r="P24" s="48" t="s">
        <v>51</v>
      </c>
      <c r="Q24" s="48" t="s">
        <v>52</v>
      </c>
      <c r="R24" s="48" t="s">
        <v>53</v>
      </c>
      <c r="S24" s="48" t="s">
        <v>54</v>
      </c>
    </row>
    <row r="25" spans="10:19" x14ac:dyDescent="0.35">
      <c r="J25" s="36"/>
      <c r="K25" s="38"/>
      <c r="L25" s="39">
        <f>E5</f>
        <v>10</v>
      </c>
      <c r="M25" s="35">
        <f>$F5/SUM($F$5:$F$9)</f>
        <v>0.1</v>
      </c>
      <c r="N25" s="3">
        <v>16</v>
      </c>
      <c r="O25" s="3">
        <f>E5</f>
        <v>10</v>
      </c>
      <c r="P25" s="3">
        <v>10</v>
      </c>
      <c r="Q25" s="3">
        <f>N25-P25</f>
        <v>6</v>
      </c>
      <c r="R25" s="3">
        <f>P25*$C$7-Q25*$C$8</f>
        <v>-20</v>
      </c>
      <c r="S25" s="31">
        <f>SUMPRODUCT(R25:R29,M25:M29)</f>
        <v>100</v>
      </c>
    </row>
    <row r="26" spans="10:19" x14ac:dyDescent="0.35">
      <c r="J26" s="36"/>
      <c r="K26" s="38"/>
      <c r="L26" s="39">
        <f t="shared" ref="L26:L29" si="13">E6</f>
        <v>12</v>
      </c>
      <c r="M26" s="35">
        <f t="shared" ref="M26:M29" si="14">$F6/SUM($F$5:$F$9)</f>
        <v>0.2</v>
      </c>
      <c r="N26" s="3">
        <v>16</v>
      </c>
      <c r="O26" s="3">
        <f t="shared" ref="O26:O29" si="15">E6</f>
        <v>12</v>
      </c>
      <c r="P26" s="3">
        <v>12</v>
      </c>
      <c r="Q26" s="3">
        <f t="shared" ref="Q26:Q29" si="16">N26-P26</f>
        <v>4</v>
      </c>
      <c r="R26" s="3">
        <f t="shared" ref="R26:R29" si="17">P26*$C$7-Q26*$C$8</f>
        <v>40</v>
      </c>
      <c r="S26" s="31"/>
    </row>
    <row r="27" spans="10:19" x14ac:dyDescent="0.35">
      <c r="J27" s="36"/>
      <c r="K27" s="38"/>
      <c r="L27" s="39">
        <f t="shared" si="13"/>
        <v>14</v>
      </c>
      <c r="M27" s="35">
        <f t="shared" si="14"/>
        <v>0.3</v>
      </c>
      <c r="N27" s="3">
        <v>16</v>
      </c>
      <c r="O27" s="3">
        <f t="shared" si="15"/>
        <v>14</v>
      </c>
      <c r="P27" s="3">
        <v>14</v>
      </c>
      <c r="Q27" s="3">
        <f t="shared" si="16"/>
        <v>2</v>
      </c>
      <c r="R27" s="3">
        <f t="shared" si="17"/>
        <v>100</v>
      </c>
      <c r="S27" s="31"/>
    </row>
    <row r="28" spans="10:19" x14ac:dyDescent="0.35">
      <c r="J28" s="36"/>
      <c r="K28" s="38"/>
      <c r="L28" s="39">
        <f t="shared" si="13"/>
        <v>16</v>
      </c>
      <c r="M28" s="35">
        <f t="shared" si="14"/>
        <v>0.3</v>
      </c>
      <c r="N28" s="3">
        <v>16</v>
      </c>
      <c r="O28" s="3">
        <f t="shared" si="15"/>
        <v>16</v>
      </c>
      <c r="P28" s="3">
        <v>16</v>
      </c>
      <c r="Q28" s="3">
        <f t="shared" si="16"/>
        <v>0</v>
      </c>
      <c r="R28" s="3">
        <f t="shared" si="17"/>
        <v>160</v>
      </c>
      <c r="S28" s="31"/>
    </row>
    <row r="29" spans="10:19" x14ac:dyDescent="0.35">
      <c r="J29" s="36"/>
      <c r="K29" s="38"/>
      <c r="L29" s="39">
        <f t="shared" si="13"/>
        <v>18</v>
      </c>
      <c r="M29" s="35">
        <f t="shared" si="14"/>
        <v>0.1</v>
      </c>
      <c r="N29" s="3">
        <v>16</v>
      </c>
      <c r="O29" s="3">
        <f t="shared" si="15"/>
        <v>18</v>
      </c>
      <c r="P29" s="3">
        <v>16</v>
      </c>
      <c r="Q29" s="3">
        <f t="shared" si="16"/>
        <v>0</v>
      </c>
      <c r="R29" s="3">
        <f t="shared" si="17"/>
        <v>160</v>
      </c>
      <c r="S29" s="31"/>
    </row>
    <row r="30" spans="10:19" x14ac:dyDescent="0.35">
      <c r="J30" s="36"/>
      <c r="K30" s="41"/>
      <c r="L30" s="40"/>
    </row>
    <row r="31" spans="10:19" x14ac:dyDescent="0.35">
      <c r="J31" s="36"/>
      <c r="K31" s="38">
        <v>18</v>
      </c>
      <c r="L31" s="40"/>
      <c r="M31" s="49" t="s">
        <v>48</v>
      </c>
      <c r="N31" s="48" t="s">
        <v>49</v>
      </c>
      <c r="O31" s="48" t="s">
        <v>50</v>
      </c>
      <c r="P31" s="48" t="s">
        <v>51</v>
      </c>
      <c r="Q31" s="48" t="s">
        <v>52</v>
      </c>
      <c r="R31" s="48" t="s">
        <v>53</v>
      </c>
      <c r="S31" s="48" t="s">
        <v>54</v>
      </c>
    </row>
    <row r="32" spans="10:19" x14ac:dyDescent="0.35">
      <c r="J32" s="36"/>
      <c r="K32" s="38"/>
      <c r="L32" s="39">
        <f>E5</f>
        <v>10</v>
      </c>
      <c r="M32" s="35">
        <f>$F5/SUM($F$5:$F$9)</f>
        <v>0.1</v>
      </c>
      <c r="N32" s="3">
        <v>18</v>
      </c>
      <c r="O32" s="3">
        <f>E5</f>
        <v>10</v>
      </c>
      <c r="P32" s="3">
        <v>10</v>
      </c>
      <c r="Q32" s="3">
        <f>N32-P32</f>
        <v>8</v>
      </c>
      <c r="R32" s="3">
        <f>P32*$C$7-Q32*$C$8</f>
        <v>-60</v>
      </c>
      <c r="S32" s="31">
        <f>SUMPRODUCT(R32:R36,M32:M36)</f>
        <v>66</v>
      </c>
    </row>
    <row r="33" spans="2:19" x14ac:dyDescent="0.35">
      <c r="J33" s="36"/>
      <c r="K33" s="38"/>
      <c r="L33" s="39">
        <f t="shared" ref="L33:L36" si="18">E6</f>
        <v>12</v>
      </c>
      <c r="M33" s="35">
        <f t="shared" ref="M33:M36" si="19">$F6/SUM($F$5:$F$9)</f>
        <v>0.2</v>
      </c>
      <c r="N33" s="3">
        <v>18</v>
      </c>
      <c r="O33" s="3">
        <f t="shared" ref="O33:O36" si="20">E6</f>
        <v>12</v>
      </c>
      <c r="P33" s="3">
        <v>12</v>
      </c>
      <c r="Q33" s="3">
        <f t="shared" ref="Q33:Q36" si="21">N33-P33</f>
        <v>6</v>
      </c>
      <c r="R33" s="3">
        <f t="shared" ref="R33:R36" si="22">P33*$C$7-Q33*$C$8</f>
        <v>0</v>
      </c>
      <c r="S33" s="31"/>
    </row>
    <row r="34" spans="2:19" x14ac:dyDescent="0.35">
      <c r="J34" s="36"/>
      <c r="K34" s="38"/>
      <c r="L34" s="39">
        <f t="shared" si="18"/>
        <v>14</v>
      </c>
      <c r="M34" s="35">
        <f t="shared" si="19"/>
        <v>0.3</v>
      </c>
      <c r="N34" s="3">
        <v>18</v>
      </c>
      <c r="O34" s="3">
        <f t="shared" si="20"/>
        <v>14</v>
      </c>
      <c r="P34" s="3">
        <v>14</v>
      </c>
      <c r="Q34" s="3">
        <f t="shared" si="21"/>
        <v>4</v>
      </c>
      <c r="R34" s="3">
        <f t="shared" si="22"/>
        <v>60</v>
      </c>
      <c r="S34" s="31"/>
    </row>
    <row r="35" spans="2:19" x14ac:dyDescent="0.35">
      <c r="J35" s="36"/>
      <c r="K35" s="38"/>
      <c r="L35" s="39">
        <f t="shared" si="18"/>
        <v>16</v>
      </c>
      <c r="M35" s="35">
        <f t="shared" si="19"/>
        <v>0.3</v>
      </c>
      <c r="N35" s="3">
        <v>18</v>
      </c>
      <c r="O35" s="3">
        <f t="shared" si="20"/>
        <v>16</v>
      </c>
      <c r="P35" s="3">
        <v>16</v>
      </c>
      <c r="Q35" s="3">
        <f t="shared" si="21"/>
        <v>2</v>
      </c>
      <c r="R35" s="3">
        <f t="shared" si="22"/>
        <v>120</v>
      </c>
      <c r="S35" s="31"/>
    </row>
    <row r="36" spans="2:19" x14ac:dyDescent="0.35">
      <c r="J36" s="36"/>
      <c r="K36" s="38"/>
      <c r="L36" s="39">
        <f t="shared" si="18"/>
        <v>18</v>
      </c>
      <c r="M36" s="35">
        <f t="shared" si="19"/>
        <v>0.1</v>
      </c>
      <c r="N36" s="3">
        <v>18</v>
      </c>
      <c r="O36" s="3">
        <f t="shared" si="20"/>
        <v>18</v>
      </c>
      <c r="P36" s="3">
        <v>18</v>
      </c>
      <c r="Q36" s="3">
        <f t="shared" si="21"/>
        <v>0</v>
      </c>
      <c r="R36" s="3">
        <f t="shared" si="22"/>
        <v>180</v>
      </c>
      <c r="S36" s="31"/>
    </row>
    <row r="39" spans="2:19" x14ac:dyDescent="0.35">
      <c r="B39" s="30" t="s">
        <v>58</v>
      </c>
      <c r="C39" s="30"/>
      <c r="D39" s="30"/>
    </row>
    <row r="41" spans="2:19" x14ac:dyDescent="0.35">
      <c r="B41" s="3"/>
      <c r="C41" s="21" t="s">
        <v>59</v>
      </c>
      <c r="E41" s="21" t="s">
        <v>64</v>
      </c>
      <c r="F41" s="21" t="s">
        <v>65</v>
      </c>
      <c r="J41" s="36" t="s">
        <v>71</v>
      </c>
      <c r="K41" s="38">
        <v>100</v>
      </c>
      <c r="L41" s="3"/>
      <c r="M41" s="49" t="s">
        <v>48</v>
      </c>
      <c r="N41" s="48" t="s">
        <v>66</v>
      </c>
      <c r="O41" s="48" t="s">
        <v>67</v>
      </c>
      <c r="P41" s="48" t="s">
        <v>68</v>
      </c>
      <c r="Q41" s="48" t="s">
        <v>69</v>
      </c>
      <c r="R41" s="48" t="s">
        <v>70</v>
      </c>
      <c r="S41" s="48" t="s">
        <v>54</v>
      </c>
    </row>
    <row r="42" spans="2:19" x14ac:dyDescent="0.35">
      <c r="B42" s="21" t="s">
        <v>60</v>
      </c>
      <c r="C42" s="9">
        <v>0.55000000000000004</v>
      </c>
      <c r="E42" s="3">
        <v>100</v>
      </c>
      <c r="F42" s="9">
        <v>0.2</v>
      </c>
      <c r="J42" s="36"/>
      <c r="K42" s="38"/>
      <c r="L42" s="39">
        <f>E42</f>
        <v>100</v>
      </c>
      <c r="M42" s="50">
        <f>$F$42</f>
        <v>0.2</v>
      </c>
      <c r="N42" s="3">
        <v>100</v>
      </c>
      <c r="O42" s="3">
        <f>$E$42</f>
        <v>100</v>
      </c>
      <c r="P42" s="3">
        <v>100</v>
      </c>
      <c r="Q42" s="3">
        <f>N42-P42</f>
        <v>0</v>
      </c>
      <c r="R42" s="3">
        <f>P42*$C$45-Q42*$C$46</f>
        <v>65</v>
      </c>
      <c r="S42" s="31">
        <f>SUMPRODUCT(R42:R46,M42:M46)</f>
        <v>65</v>
      </c>
    </row>
    <row r="43" spans="2:19" x14ac:dyDescent="0.35">
      <c r="B43" s="21" t="s">
        <v>43</v>
      </c>
      <c r="C43" s="9">
        <v>1.2</v>
      </c>
      <c r="E43" s="3">
        <v>150</v>
      </c>
      <c r="F43" s="9">
        <v>0.25</v>
      </c>
      <c r="J43" s="36"/>
      <c r="K43" s="38"/>
      <c r="L43" s="39">
        <f t="shared" ref="L43:L46" si="23">E43</f>
        <v>150</v>
      </c>
      <c r="M43" s="50">
        <f>$F$43</f>
        <v>0.25</v>
      </c>
      <c r="N43" s="3">
        <v>100</v>
      </c>
      <c r="O43" s="3">
        <f>$E$43</f>
        <v>150</v>
      </c>
      <c r="P43" s="3">
        <v>100</v>
      </c>
      <c r="Q43" s="3">
        <f t="shared" ref="Q43:Q46" si="24">N43-P43</f>
        <v>0</v>
      </c>
      <c r="R43" s="3">
        <f t="shared" ref="R43:R46" si="25">P43*$C$45-Q43*$C$46</f>
        <v>65</v>
      </c>
      <c r="S43" s="31"/>
    </row>
    <row r="44" spans="2:19" x14ac:dyDescent="0.35">
      <c r="B44" s="21" t="s">
        <v>61</v>
      </c>
      <c r="C44" s="9">
        <v>0.25</v>
      </c>
      <c r="E44" s="3">
        <v>200</v>
      </c>
      <c r="F44" s="9">
        <v>0.3</v>
      </c>
      <c r="J44" s="36"/>
      <c r="K44" s="38"/>
      <c r="L44" s="39">
        <f t="shared" si="23"/>
        <v>200</v>
      </c>
      <c r="M44" s="50">
        <f>$F$44</f>
        <v>0.3</v>
      </c>
      <c r="N44" s="3">
        <v>100</v>
      </c>
      <c r="O44" s="3">
        <f>$E$44</f>
        <v>200</v>
      </c>
      <c r="P44" s="3">
        <v>100</v>
      </c>
      <c r="Q44" s="3">
        <f t="shared" si="24"/>
        <v>0</v>
      </c>
      <c r="R44" s="3">
        <f t="shared" si="25"/>
        <v>65</v>
      </c>
      <c r="S44" s="31"/>
    </row>
    <row r="45" spans="2:19" x14ac:dyDescent="0.35">
      <c r="B45" s="21" t="s">
        <v>62</v>
      </c>
      <c r="C45" s="9">
        <v>0.65</v>
      </c>
      <c r="E45" s="3">
        <v>250</v>
      </c>
      <c r="F45" s="9">
        <v>0.15</v>
      </c>
      <c r="J45" s="36"/>
      <c r="K45" s="38"/>
      <c r="L45" s="39">
        <f t="shared" si="23"/>
        <v>250</v>
      </c>
      <c r="M45" s="50">
        <f>$F$45</f>
        <v>0.15</v>
      </c>
      <c r="N45" s="3">
        <v>100</v>
      </c>
      <c r="O45" s="3">
        <f>$E$45</f>
        <v>250</v>
      </c>
      <c r="P45" s="3">
        <v>100</v>
      </c>
      <c r="Q45" s="3">
        <f t="shared" si="24"/>
        <v>0</v>
      </c>
      <c r="R45" s="3">
        <f t="shared" si="25"/>
        <v>65</v>
      </c>
      <c r="S45" s="31"/>
    </row>
    <row r="46" spans="2:19" x14ac:dyDescent="0.35">
      <c r="B46" s="21" t="s">
        <v>63</v>
      </c>
      <c r="C46" s="9">
        <v>0.3</v>
      </c>
      <c r="E46" s="3">
        <v>300</v>
      </c>
      <c r="F46" s="9">
        <v>0.1</v>
      </c>
      <c r="J46" s="36"/>
      <c r="K46" s="38"/>
      <c r="L46" s="39">
        <f t="shared" si="23"/>
        <v>300</v>
      </c>
      <c r="M46" s="50">
        <f>$F$46</f>
        <v>0.1</v>
      </c>
      <c r="N46" s="3">
        <v>100</v>
      </c>
      <c r="O46" s="3">
        <f>$E$46</f>
        <v>300</v>
      </c>
      <c r="P46" s="3">
        <v>100</v>
      </c>
      <c r="Q46" s="3">
        <f t="shared" si="24"/>
        <v>0</v>
      </c>
      <c r="R46" s="3">
        <f t="shared" si="25"/>
        <v>65</v>
      </c>
      <c r="S46" s="31"/>
    </row>
    <row r="47" spans="2:19" x14ac:dyDescent="0.35">
      <c r="J47" s="36"/>
      <c r="K47" s="37"/>
      <c r="L47" s="3"/>
    </row>
    <row r="48" spans="2:19" ht="15" thickBot="1" x14ac:dyDescent="0.4">
      <c r="J48" s="36"/>
      <c r="K48" s="38">
        <v>150</v>
      </c>
      <c r="L48" s="3"/>
      <c r="M48" s="49" t="s">
        <v>48</v>
      </c>
      <c r="N48" s="48" t="s">
        <v>66</v>
      </c>
      <c r="O48" s="48" t="s">
        <v>67</v>
      </c>
      <c r="P48" s="48" t="s">
        <v>68</v>
      </c>
      <c r="Q48" s="48" t="s">
        <v>69</v>
      </c>
      <c r="R48" s="48" t="s">
        <v>70</v>
      </c>
      <c r="S48" s="48" t="s">
        <v>54</v>
      </c>
    </row>
    <row r="49" spans="2:19" ht="14.5" customHeight="1" x14ac:dyDescent="0.35">
      <c r="B49" s="51" t="s">
        <v>73</v>
      </c>
      <c r="C49" s="52">
        <v>200</v>
      </c>
      <c r="J49" s="36"/>
      <c r="K49" s="38"/>
      <c r="L49" s="39">
        <f>$E$42</f>
        <v>100</v>
      </c>
      <c r="M49" s="50">
        <f>$F$42</f>
        <v>0.2</v>
      </c>
      <c r="N49" s="3">
        <v>150</v>
      </c>
      <c r="O49" s="3">
        <f>$E$42</f>
        <v>100</v>
      </c>
      <c r="P49" s="3">
        <v>100</v>
      </c>
      <c r="Q49" s="3">
        <f>N49-P49</f>
        <v>50</v>
      </c>
      <c r="R49" s="3">
        <f>P49*$C$45-Q49*$C$46</f>
        <v>50</v>
      </c>
      <c r="S49" s="31">
        <f>SUMPRODUCT(R49:R53,M49:M53)</f>
        <v>88</v>
      </c>
    </row>
    <row r="50" spans="2:19" x14ac:dyDescent="0.35">
      <c r="B50" s="53"/>
      <c r="C50" s="54"/>
      <c r="J50" s="36"/>
      <c r="K50" s="38"/>
      <c r="L50" s="39">
        <f>$E$43</f>
        <v>150</v>
      </c>
      <c r="M50" s="50">
        <f>$F$43</f>
        <v>0.25</v>
      </c>
      <c r="N50" s="3">
        <v>150</v>
      </c>
      <c r="O50" s="3">
        <f>$E$43</f>
        <v>150</v>
      </c>
      <c r="P50" s="3">
        <v>150</v>
      </c>
      <c r="Q50" s="3">
        <f t="shared" ref="Q50:Q53" si="26">N50-P50</f>
        <v>0</v>
      </c>
      <c r="R50" s="3">
        <f t="shared" ref="R50:R53" si="27">P50*$C$45-Q50*$C$46</f>
        <v>97.5</v>
      </c>
      <c r="S50" s="31"/>
    </row>
    <row r="51" spans="2:19" x14ac:dyDescent="0.35">
      <c r="B51" s="53"/>
      <c r="C51" s="54"/>
      <c r="J51" s="36"/>
      <c r="K51" s="38"/>
      <c r="L51" s="39">
        <f>$E$44</f>
        <v>200</v>
      </c>
      <c r="M51" s="50">
        <f>$F$44</f>
        <v>0.3</v>
      </c>
      <c r="N51" s="3">
        <v>150</v>
      </c>
      <c r="O51" s="3">
        <f>$E$44</f>
        <v>200</v>
      </c>
      <c r="P51" s="3">
        <v>150</v>
      </c>
      <c r="Q51" s="3">
        <f t="shared" si="26"/>
        <v>0</v>
      </c>
      <c r="R51" s="3">
        <f>P51*$C$45-Q51*$C$46</f>
        <v>97.5</v>
      </c>
      <c r="S51" s="31"/>
    </row>
    <row r="52" spans="2:19" x14ac:dyDescent="0.35">
      <c r="B52" s="53" t="s">
        <v>72</v>
      </c>
      <c r="C52" s="54">
        <f>S56</f>
        <v>99.125</v>
      </c>
      <c r="J52" s="36"/>
      <c r="K52" s="38"/>
      <c r="L52" s="39">
        <f>$E$45</f>
        <v>250</v>
      </c>
      <c r="M52" s="50">
        <f>$F$45</f>
        <v>0.15</v>
      </c>
      <c r="N52" s="3">
        <v>150</v>
      </c>
      <c r="O52" s="3">
        <f>$E$45</f>
        <v>250</v>
      </c>
      <c r="P52" s="3">
        <v>150</v>
      </c>
      <c r="Q52" s="3">
        <f t="shared" si="26"/>
        <v>0</v>
      </c>
      <c r="R52" s="3">
        <f t="shared" si="27"/>
        <v>97.5</v>
      </c>
      <c r="S52" s="31"/>
    </row>
    <row r="53" spans="2:19" ht="15" thickBot="1" x14ac:dyDescent="0.4">
      <c r="B53" s="55"/>
      <c r="C53" s="56"/>
      <c r="J53" s="36"/>
      <c r="K53" s="38"/>
      <c r="L53" s="39">
        <f>$E$46</f>
        <v>300</v>
      </c>
      <c r="M53" s="50">
        <f>$F$46</f>
        <v>0.1</v>
      </c>
      <c r="N53" s="3">
        <v>150</v>
      </c>
      <c r="O53" s="3">
        <f>$E$46</f>
        <v>300</v>
      </c>
      <c r="P53" s="3">
        <v>150</v>
      </c>
      <c r="Q53" s="3">
        <f t="shared" si="26"/>
        <v>0</v>
      </c>
      <c r="R53" s="3">
        <f t="shared" si="27"/>
        <v>97.5</v>
      </c>
      <c r="S53" s="31"/>
    </row>
    <row r="54" spans="2:19" x14ac:dyDescent="0.35">
      <c r="J54" s="36"/>
      <c r="K54" s="37"/>
      <c r="L54" s="3"/>
    </row>
    <row r="55" spans="2:19" x14ac:dyDescent="0.35">
      <c r="J55" s="36"/>
      <c r="K55" s="38">
        <v>200</v>
      </c>
      <c r="L55" s="3"/>
      <c r="M55" s="49" t="s">
        <v>48</v>
      </c>
      <c r="N55" s="48" t="s">
        <v>66</v>
      </c>
      <c r="O55" s="48" t="s">
        <v>67</v>
      </c>
      <c r="P55" s="48" t="s">
        <v>68</v>
      </c>
      <c r="Q55" s="48" t="s">
        <v>69</v>
      </c>
      <c r="R55" s="48" t="s">
        <v>70</v>
      </c>
      <c r="S55" s="48" t="s">
        <v>54</v>
      </c>
    </row>
    <row r="56" spans="2:19" x14ac:dyDescent="0.35">
      <c r="J56" s="36"/>
      <c r="K56" s="38"/>
      <c r="L56" s="39">
        <f>$E$42</f>
        <v>100</v>
      </c>
      <c r="M56" s="50">
        <f>$F$42</f>
        <v>0.2</v>
      </c>
      <c r="N56" s="3">
        <v>200</v>
      </c>
      <c r="O56" s="3">
        <f>$E$42</f>
        <v>100</v>
      </c>
      <c r="P56" s="3">
        <v>100</v>
      </c>
      <c r="Q56" s="3">
        <f>N56-P56</f>
        <v>100</v>
      </c>
      <c r="R56" s="3">
        <f>P56*$C$45-Q56*$C$46</f>
        <v>35</v>
      </c>
      <c r="S56" s="32">
        <f>SUMPRODUCT(R56:R60,M56:M60)</f>
        <v>99.125</v>
      </c>
    </row>
    <row r="57" spans="2:19" x14ac:dyDescent="0.35">
      <c r="J57" s="36"/>
      <c r="K57" s="38"/>
      <c r="L57" s="39">
        <f>$E$43</f>
        <v>150</v>
      </c>
      <c r="M57" s="50">
        <f>$F$43</f>
        <v>0.25</v>
      </c>
      <c r="N57" s="3">
        <v>200</v>
      </c>
      <c r="O57" s="3">
        <f>$E$43</f>
        <v>150</v>
      </c>
      <c r="P57" s="3">
        <v>150</v>
      </c>
      <c r="Q57" s="3">
        <f t="shared" ref="Q57:Q60" si="28">N57-P57</f>
        <v>50</v>
      </c>
      <c r="R57" s="3">
        <f t="shared" ref="R57" si="29">P57*$C$45-Q57*$C$46</f>
        <v>82.5</v>
      </c>
      <c r="S57" s="32"/>
    </row>
    <row r="58" spans="2:19" x14ac:dyDescent="0.35">
      <c r="J58" s="36"/>
      <c r="K58" s="38"/>
      <c r="L58" s="39">
        <f>$E$44</f>
        <v>200</v>
      </c>
      <c r="M58" s="50">
        <f>$F$44</f>
        <v>0.3</v>
      </c>
      <c r="N58" s="3">
        <v>200</v>
      </c>
      <c r="O58" s="3">
        <f>$E$44</f>
        <v>200</v>
      </c>
      <c r="P58" s="3">
        <v>200</v>
      </c>
      <c r="Q58" s="3">
        <f t="shared" si="28"/>
        <v>0</v>
      </c>
      <c r="R58" s="3">
        <f>P58*$C$45-Q58*$C$46</f>
        <v>130</v>
      </c>
      <c r="S58" s="32"/>
    </row>
    <row r="59" spans="2:19" x14ac:dyDescent="0.35">
      <c r="J59" s="36"/>
      <c r="K59" s="38"/>
      <c r="L59" s="39">
        <f>$E$45</f>
        <v>250</v>
      </c>
      <c r="M59" s="50">
        <f>$F$45</f>
        <v>0.15</v>
      </c>
      <c r="N59" s="3">
        <v>200</v>
      </c>
      <c r="O59" s="3">
        <f>$E$45</f>
        <v>250</v>
      </c>
      <c r="P59" s="3">
        <v>200</v>
      </c>
      <c r="Q59" s="3">
        <f t="shared" si="28"/>
        <v>0</v>
      </c>
      <c r="R59" s="3">
        <f t="shared" ref="R59:R60" si="30">P59*$C$45-Q59*$C$46</f>
        <v>130</v>
      </c>
      <c r="S59" s="32"/>
    </row>
    <row r="60" spans="2:19" x14ac:dyDescent="0.35">
      <c r="J60" s="36"/>
      <c r="K60" s="38"/>
      <c r="L60" s="39">
        <f>$E$46</f>
        <v>300</v>
      </c>
      <c r="M60" s="50">
        <f>$F$46</f>
        <v>0.1</v>
      </c>
      <c r="N60" s="3">
        <v>200</v>
      </c>
      <c r="O60" s="3">
        <f>$E$46</f>
        <v>300</v>
      </c>
      <c r="P60" s="3">
        <v>200</v>
      </c>
      <c r="Q60" s="3">
        <f t="shared" si="28"/>
        <v>0</v>
      </c>
      <c r="R60" s="3">
        <f t="shared" si="30"/>
        <v>130</v>
      </c>
      <c r="S60" s="32"/>
    </row>
    <row r="61" spans="2:19" x14ac:dyDescent="0.35">
      <c r="J61" s="36"/>
      <c r="K61" s="37"/>
      <c r="L61" s="3"/>
    </row>
    <row r="62" spans="2:19" x14ac:dyDescent="0.35">
      <c r="J62" s="36"/>
      <c r="K62" s="38">
        <v>250</v>
      </c>
      <c r="L62" s="3"/>
      <c r="M62" s="49" t="s">
        <v>48</v>
      </c>
      <c r="N62" s="48" t="s">
        <v>66</v>
      </c>
      <c r="O62" s="48" t="s">
        <v>67</v>
      </c>
      <c r="P62" s="48" t="s">
        <v>68</v>
      </c>
      <c r="Q62" s="48" t="s">
        <v>69</v>
      </c>
      <c r="R62" s="48" t="s">
        <v>70</v>
      </c>
      <c r="S62" s="48" t="s">
        <v>54</v>
      </c>
    </row>
    <row r="63" spans="2:19" x14ac:dyDescent="0.35">
      <c r="J63" s="36"/>
      <c r="K63" s="38"/>
      <c r="L63" s="39">
        <f>$E$42</f>
        <v>100</v>
      </c>
      <c r="M63" s="50">
        <f>$F$42</f>
        <v>0.2</v>
      </c>
      <c r="N63" s="3">
        <v>250</v>
      </c>
      <c r="O63" s="3">
        <f>$E$42</f>
        <v>100</v>
      </c>
      <c r="P63" s="3">
        <v>100</v>
      </c>
      <c r="Q63" s="3">
        <f>N63-P63</f>
        <v>150</v>
      </c>
      <c r="R63" s="3">
        <f>P63*$C$45-Q63*$C$46</f>
        <v>20</v>
      </c>
      <c r="S63" s="31">
        <f>SUMPRODUCT(R63:R67,M63:M67)</f>
        <v>96</v>
      </c>
    </row>
    <row r="64" spans="2:19" x14ac:dyDescent="0.35">
      <c r="J64" s="36"/>
      <c r="K64" s="38"/>
      <c r="L64" s="39">
        <f>$E$43</f>
        <v>150</v>
      </c>
      <c r="M64" s="50">
        <f>$F$43</f>
        <v>0.25</v>
      </c>
      <c r="N64" s="3">
        <v>250</v>
      </c>
      <c r="O64" s="3">
        <f>$E$43</f>
        <v>150</v>
      </c>
      <c r="P64" s="3">
        <v>150</v>
      </c>
      <c r="Q64" s="3">
        <f t="shared" ref="Q64:Q67" si="31">N64-P64</f>
        <v>100</v>
      </c>
      <c r="R64" s="3">
        <f t="shared" ref="R64" si="32">P64*$C$45-Q64*$C$46</f>
        <v>67.5</v>
      </c>
      <c r="S64" s="31"/>
    </row>
    <row r="65" spans="10:19" x14ac:dyDescent="0.35">
      <c r="J65" s="36"/>
      <c r="K65" s="38"/>
      <c r="L65" s="39">
        <f>$E$44</f>
        <v>200</v>
      </c>
      <c r="M65" s="50">
        <f>$F$44</f>
        <v>0.3</v>
      </c>
      <c r="N65" s="3">
        <v>250</v>
      </c>
      <c r="O65" s="3">
        <f>$E$44</f>
        <v>200</v>
      </c>
      <c r="P65" s="3">
        <v>200</v>
      </c>
      <c r="Q65" s="3">
        <f t="shared" si="31"/>
        <v>50</v>
      </c>
      <c r="R65" s="3">
        <f>P65*$C$45-Q65*$C$46</f>
        <v>115</v>
      </c>
      <c r="S65" s="31"/>
    </row>
    <row r="66" spans="10:19" x14ac:dyDescent="0.35">
      <c r="J66" s="36"/>
      <c r="K66" s="38"/>
      <c r="L66" s="39">
        <f>$E$45</f>
        <v>250</v>
      </c>
      <c r="M66" s="50">
        <f>$F$45</f>
        <v>0.15</v>
      </c>
      <c r="N66" s="3">
        <v>250</v>
      </c>
      <c r="O66" s="3">
        <f>$E$45</f>
        <v>250</v>
      </c>
      <c r="P66" s="3">
        <v>250</v>
      </c>
      <c r="Q66" s="3">
        <f t="shared" si="31"/>
        <v>0</v>
      </c>
      <c r="R66" s="3">
        <f t="shared" ref="R66:R67" si="33">P66*$C$45-Q66*$C$46</f>
        <v>162.5</v>
      </c>
      <c r="S66" s="31"/>
    </row>
    <row r="67" spans="10:19" x14ac:dyDescent="0.35">
      <c r="J67" s="36"/>
      <c r="K67" s="38"/>
      <c r="L67" s="39">
        <f>$E$46</f>
        <v>300</v>
      </c>
      <c r="M67" s="50">
        <f>$F$46</f>
        <v>0.1</v>
      </c>
      <c r="N67" s="3">
        <v>250</v>
      </c>
      <c r="O67" s="3">
        <f>$E$46</f>
        <v>300</v>
      </c>
      <c r="P67" s="3">
        <v>250</v>
      </c>
      <c r="Q67" s="3">
        <f t="shared" si="31"/>
        <v>0</v>
      </c>
      <c r="R67" s="3">
        <f t="shared" si="33"/>
        <v>162.5</v>
      </c>
      <c r="S67" s="31"/>
    </row>
    <row r="68" spans="10:19" x14ac:dyDescent="0.35">
      <c r="J68" s="36"/>
      <c r="K68" s="37"/>
      <c r="L68" s="3"/>
    </row>
    <row r="69" spans="10:19" x14ac:dyDescent="0.35">
      <c r="J69" s="36"/>
      <c r="K69" s="38">
        <v>300</v>
      </c>
      <c r="L69" s="3"/>
      <c r="M69" s="49" t="s">
        <v>48</v>
      </c>
      <c r="N69" s="48" t="s">
        <v>66</v>
      </c>
      <c r="O69" s="48" t="s">
        <v>67</v>
      </c>
      <c r="P69" s="48" t="s">
        <v>68</v>
      </c>
      <c r="Q69" s="48" t="s">
        <v>69</v>
      </c>
      <c r="R69" s="48" t="s">
        <v>70</v>
      </c>
      <c r="S69" s="48" t="s">
        <v>54</v>
      </c>
    </row>
    <row r="70" spans="10:19" x14ac:dyDescent="0.35">
      <c r="J70" s="36"/>
      <c r="K70" s="38"/>
      <c r="L70" s="39">
        <f>$E$42</f>
        <v>100</v>
      </c>
      <c r="M70" s="50">
        <f>$F$42</f>
        <v>0.2</v>
      </c>
      <c r="N70" s="3">
        <v>300</v>
      </c>
      <c r="O70" s="3">
        <f>$E$42</f>
        <v>100</v>
      </c>
      <c r="P70" s="3">
        <v>100</v>
      </c>
      <c r="Q70" s="3">
        <f>N70-P70</f>
        <v>200</v>
      </c>
      <c r="R70" s="3">
        <f>P70*$C$45-Q70*$C$46</f>
        <v>5</v>
      </c>
      <c r="S70" s="31">
        <f>SUMPRODUCT(R70:R74,M70:M74)</f>
        <v>85.75</v>
      </c>
    </row>
    <row r="71" spans="10:19" x14ac:dyDescent="0.35">
      <c r="J71" s="36"/>
      <c r="K71" s="38"/>
      <c r="L71" s="39">
        <f>$E$43</f>
        <v>150</v>
      </c>
      <c r="M71" s="50">
        <f>$F$43</f>
        <v>0.25</v>
      </c>
      <c r="N71" s="3">
        <v>300</v>
      </c>
      <c r="O71" s="3">
        <f>$E$43</f>
        <v>150</v>
      </c>
      <c r="P71" s="3">
        <v>150</v>
      </c>
      <c r="Q71" s="3">
        <f t="shared" ref="Q71:Q74" si="34">N71-P71</f>
        <v>150</v>
      </c>
      <c r="R71" s="3">
        <f t="shared" ref="R71" si="35">P71*$C$45-Q71*$C$46</f>
        <v>52.5</v>
      </c>
      <c r="S71" s="31"/>
    </row>
    <row r="72" spans="10:19" x14ac:dyDescent="0.35">
      <c r="J72" s="36"/>
      <c r="K72" s="38"/>
      <c r="L72" s="39">
        <f>$E$44</f>
        <v>200</v>
      </c>
      <c r="M72" s="50">
        <f>$F$44</f>
        <v>0.3</v>
      </c>
      <c r="N72" s="3">
        <v>300</v>
      </c>
      <c r="O72" s="3">
        <f>$E$44</f>
        <v>200</v>
      </c>
      <c r="P72" s="3">
        <v>200</v>
      </c>
      <c r="Q72" s="3">
        <f t="shared" si="34"/>
        <v>100</v>
      </c>
      <c r="R72" s="3">
        <f>P72*$C$45-Q72*$C$46</f>
        <v>100</v>
      </c>
      <c r="S72" s="31"/>
    </row>
    <row r="73" spans="10:19" x14ac:dyDescent="0.35">
      <c r="J73" s="36"/>
      <c r="K73" s="38"/>
      <c r="L73" s="39">
        <f>$E$45</f>
        <v>250</v>
      </c>
      <c r="M73" s="50">
        <f>$F$45</f>
        <v>0.15</v>
      </c>
      <c r="N73" s="3">
        <v>300</v>
      </c>
      <c r="O73" s="3">
        <f>$E$45</f>
        <v>250</v>
      </c>
      <c r="P73" s="3">
        <v>250</v>
      </c>
      <c r="Q73" s="3">
        <f t="shared" si="34"/>
        <v>50</v>
      </c>
      <c r="R73" s="3">
        <f t="shared" ref="R73:R74" si="36">P73*$C$45-Q73*$C$46</f>
        <v>147.5</v>
      </c>
      <c r="S73" s="31"/>
    </row>
    <row r="74" spans="10:19" x14ac:dyDescent="0.35">
      <c r="J74" s="36"/>
      <c r="K74" s="38"/>
      <c r="L74" s="39">
        <f>$E$46</f>
        <v>300</v>
      </c>
      <c r="M74" s="50">
        <f>$F$46</f>
        <v>0.1</v>
      </c>
      <c r="N74" s="3">
        <v>300</v>
      </c>
      <c r="O74" s="3">
        <f>$E$46</f>
        <v>300</v>
      </c>
      <c r="P74" s="3">
        <v>300</v>
      </c>
      <c r="Q74" s="3">
        <f t="shared" si="34"/>
        <v>0</v>
      </c>
      <c r="R74" s="3">
        <f t="shared" si="36"/>
        <v>195</v>
      </c>
      <c r="S74" s="31"/>
    </row>
  </sheetData>
  <mergeCells count="32">
    <mergeCell ref="K62:K67"/>
    <mergeCell ref="K69:K74"/>
    <mergeCell ref="B49:B51"/>
    <mergeCell ref="B52:B53"/>
    <mergeCell ref="C49:C51"/>
    <mergeCell ref="C52:C53"/>
    <mergeCell ref="B39:D39"/>
    <mergeCell ref="S42:S46"/>
    <mergeCell ref="S49:S53"/>
    <mergeCell ref="S56:S60"/>
    <mergeCell ref="S63:S67"/>
    <mergeCell ref="S70:S74"/>
    <mergeCell ref="J41:J74"/>
    <mergeCell ref="K41:K46"/>
    <mergeCell ref="K48:K53"/>
    <mergeCell ref="K55:K60"/>
    <mergeCell ref="K24:K29"/>
    <mergeCell ref="K31:K36"/>
    <mergeCell ref="K3:K8"/>
    <mergeCell ref="K10:K15"/>
    <mergeCell ref="K17:K22"/>
    <mergeCell ref="B12:B13"/>
    <mergeCell ref="C12:C13"/>
    <mergeCell ref="B14:B15"/>
    <mergeCell ref="C14:C15"/>
    <mergeCell ref="B2:D2"/>
    <mergeCell ref="S4:S8"/>
    <mergeCell ref="S11:S15"/>
    <mergeCell ref="S18:S22"/>
    <mergeCell ref="S25:S29"/>
    <mergeCell ref="S32:S36"/>
    <mergeCell ref="J3:J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лаб 1</vt:lpstr>
      <vt:lpstr>лаб 2</vt:lpstr>
      <vt:lpstr>лаб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Ірина Кравчук</dc:creator>
  <cp:lastModifiedBy>Ірина Кравчук</cp:lastModifiedBy>
  <dcterms:created xsi:type="dcterms:W3CDTF">2024-09-14T14:11:30Z</dcterms:created>
  <dcterms:modified xsi:type="dcterms:W3CDTF">2024-10-04T20:02:16Z</dcterms:modified>
</cp:coreProperties>
</file>