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60" yWindow="150" windowWidth="13800" windowHeight="12120" tabRatio="692" firstSheet="2" activeTab="7"/>
  </bookViews>
  <sheets>
    <sheet name="Operational &amp; UnderConstruction" sheetId="4" r:id="rId1"/>
    <sheet name="Shut Down Projects" sheetId="5" r:id="rId2"/>
    <sheet name="Operational Poultry Projects" sheetId="10" r:id="rId3"/>
    <sheet name="Operational Beef Projects" sheetId="7" r:id="rId4"/>
    <sheet name="Operational Dairy Projects" sheetId="9" r:id="rId5"/>
    <sheet name="Operational Swine Projects" sheetId="13" r:id="rId6"/>
    <sheet name="Operations by Animal Type" sheetId="14" r:id="rId7"/>
    <sheet name="Sheet1" sheetId="15" r:id="rId8"/>
  </sheets>
  <definedNames>
    <definedName name="_xlnm._FilterDatabase" localSheetId="0" hidden="1">'Operational &amp; UnderConstruction'!$A$1:$P$261</definedName>
    <definedName name="_xlnm._FilterDatabase" localSheetId="3" hidden="1">'Operational Beef Projects'!$A$1:$P$5</definedName>
    <definedName name="_xlnm._FilterDatabase" localSheetId="4" hidden="1">'Operational Dairy Projects'!$A$1:$P$200</definedName>
    <definedName name="_xlnm._FilterDatabase" localSheetId="2" hidden="1">'Operational Poultry Projects'!$A$1:$P$8</definedName>
    <definedName name="_xlnm._FilterDatabase" localSheetId="5" hidden="1">'Operational Swine Projects'!$A$1:$P$36</definedName>
  </definedNames>
  <calcPr calcId="145621"/>
  <pivotCaches>
    <pivotCache cacheId="17" r:id="rId9"/>
  </pivotCaches>
</workbook>
</file>

<file path=xl/calcChain.xml><?xml version="1.0" encoding="utf-8"?>
<calcChain xmlns="http://schemas.openxmlformats.org/spreadsheetml/2006/main">
  <c r="R19" i="15" l="1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S212" i="9" a="1"/>
  <c r="S212" i="9" s="1"/>
  <c r="R212" i="9" a="1"/>
  <c r="R212" i="9" s="1"/>
  <c r="Q212" i="9" a="1"/>
  <c r="Q212" i="9" s="1"/>
  <c r="P212" i="9" a="1"/>
  <c r="P212" i="9" s="1"/>
  <c r="O212" i="9" a="1"/>
  <c r="O212" i="9" s="1"/>
  <c r="N212" i="9" a="1"/>
  <c r="N212" i="9" s="1"/>
  <c r="M212" i="9" a="1"/>
  <c r="M212" i="9" s="1"/>
  <c r="L212" i="9" a="1"/>
  <c r="L212" i="9" s="1"/>
  <c r="K212" i="9" a="1"/>
  <c r="K212" i="9" s="1"/>
  <c r="J212" i="9" a="1"/>
  <c r="J212" i="9" s="1"/>
  <c r="I212" i="9" a="1"/>
  <c r="I212" i="9" s="1"/>
  <c r="H212" i="9" a="1"/>
  <c r="H212" i="9" s="1"/>
  <c r="G212" i="9" a="1"/>
  <c r="G212" i="9" s="1"/>
  <c r="F212" i="9" a="1"/>
  <c r="F212" i="9" s="1"/>
  <c r="E212" i="9" a="1"/>
  <c r="E212" i="9" s="1"/>
  <c r="S211" i="9" a="1"/>
  <c r="S211" i="9" s="1"/>
  <c r="R211" i="9" a="1"/>
  <c r="R211" i="9" s="1"/>
  <c r="Q211" i="9" a="1"/>
  <c r="Q211" i="9" s="1"/>
  <c r="P211" i="9" a="1"/>
  <c r="P211" i="9" s="1"/>
  <c r="O211" i="9" a="1"/>
  <c r="O211" i="9" s="1"/>
  <c r="N211" i="9" a="1"/>
  <c r="N211" i="9" s="1"/>
  <c r="M211" i="9" a="1"/>
  <c r="M211" i="9" s="1"/>
  <c r="L211" i="9" a="1"/>
  <c r="L211" i="9" s="1"/>
  <c r="K211" i="9" a="1"/>
  <c r="K211" i="9" s="1"/>
  <c r="J211" i="9" a="1"/>
  <c r="J211" i="9" s="1"/>
  <c r="I211" i="9" a="1"/>
  <c r="I211" i="9" s="1"/>
  <c r="H211" i="9" a="1"/>
  <c r="H211" i="9" s="1"/>
  <c r="G211" i="9" a="1"/>
  <c r="G211" i="9" s="1"/>
  <c r="F211" i="9" a="1"/>
  <c r="F211" i="9" s="1"/>
  <c r="E211" i="9" a="1"/>
  <c r="E211" i="9" s="1"/>
  <c r="S210" i="9" a="1"/>
  <c r="S210" i="9" s="1"/>
  <c r="R210" i="9" a="1"/>
  <c r="R210" i="9" s="1"/>
  <c r="Q210" i="9" a="1"/>
  <c r="Q210" i="9" s="1"/>
  <c r="P210" i="9" a="1"/>
  <c r="P210" i="9" s="1"/>
  <c r="O210" i="9" a="1"/>
  <c r="O210" i="9" s="1"/>
  <c r="N210" i="9" a="1"/>
  <c r="N210" i="9" s="1"/>
  <c r="M210" i="9" a="1"/>
  <c r="M210" i="9" s="1"/>
  <c r="L210" i="9" a="1"/>
  <c r="L210" i="9" s="1"/>
  <c r="K210" i="9" a="1"/>
  <c r="K210" i="9" s="1"/>
  <c r="J210" i="9" a="1"/>
  <c r="J210" i="9" s="1"/>
  <c r="I210" i="9" a="1"/>
  <c r="I210" i="9" s="1"/>
  <c r="H210" i="9" a="1"/>
  <c r="H210" i="9" s="1"/>
  <c r="G210" i="9" a="1"/>
  <c r="G210" i="9" s="1"/>
  <c r="F210" i="9" a="1"/>
  <c r="F210" i="9" s="1"/>
  <c r="E210" i="9" a="1"/>
  <c r="E210" i="9" s="1"/>
  <c r="S209" i="9" a="1"/>
  <c r="S209" i="9" s="1"/>
  <c r="R209" i="9" a="1"/>
  <c r="R209" i="9" s="1"/>
  <c r="Q209" i="9" a="1"/>
  <c r="Q209" i="9" s="1"/>
  <c r="P209" i="9" a="1"/>
  <c r="P209" i="9" s="1"/>
  <c r="O209" i="9" a="1"/>
  <c r="O209" i="9" s="1"/>
  <c r="N209" i="9" a="1"/>
  <c r="N209" i="9" s="1"/>
  <c r="M209" i="9" a="1"/>
  <c r="M209" i="9" s="1"/>
  <c r="L209" i="9" a="1"/>
  <c r="L209" i="9" s="1"/>
  <c r="K209" i="9" a="1"/>
  <c r="K209" i="9" s="1"/>
  <c r="J209" i="9" a="1"/>
  <c r="J209" i="9" s="1"/>
  <c r="I209" i="9" a="1"/>
  <c r="I209" i="9" s="1"/>
  <c r="H209" i="9" a="1"/>
  <c r="H209" i="9" s="1"/>
  <c r="G209" i="9" a="1"/>
  <c r="G209" i="9" s="1"/>
  <c r="F209" i="9" a="1"/>
  <c r="F209" i="9" s="1"/>
  <c r="E209" i="9" a="1"/>
  <c r="E209" i="9" s="1"/>
  <c r="S208" i="9" a="1"/>
  <c r="S208" i="9" s="1"/>
  <c r="R208" i="9" a="1"/>
  <c r="R208" i="9" s="1"/>
  <c r="Q208" i="9" a="1"/>
  <c r="Q208" i="9" s="1"/>
  <c r="P208" i="9" a="1"/>
  <c r="P208" i="9" s="1"/>
  <c r="O208" i="9" a="1"/>
  <c r="O208" i="9" s="1"/>
  <c r="N208" i="9" a="1"/>
  <c r="N208" i="9" s="1"/>
  <c r="M208" i="9" a="1"/>
  <c r="M208" i="9" s="1"/>
  <c r="L208" i="9" a="1"/>
  <c r="L208" i="9" s="1"/>
  <c r="K208" i="9" a="1"/>
  <c r="K208" i="9" s="1"/>
  <c r="J208" i="9" a="1"/>
  <c r="J208" i="9" s="1"/>
  <c r="I208" i="9" a="1"/>
  <c r="I208" i="9" s="1"/>
  <c r="H208" i="9" a="1"/>
  <c r="H208" i="9" s="1"/>
  <c r="G208" i="9" a="1"/>
  <c r="G208" i="9" s="1"/>
  <c r="F208" i="9" a="1"/>
  <c r="F208" i="9" s="1"/>
  <c r="E208" i="9" a="1"/>
  <c r="E208" i="9" s="1"/>
  <c r="S207" i="9" a="1"/>
  <c r="S207" i="9" s="1"/>
  <c r="R207" i="9" a="1"/>
  <c r="R207" i="9" s="1"/>
  <c r="Q207" i="9" a="1"/>
  <c r="Q207" i="9" s="1"/>
  <c r="P207" i="9" a="1"/>
  <c r="P207" i="9" s="1"/>
  <c r="O207" i="9" a="1"/>
  <c r="O207" i="9" s="1"/>
  <c r="N207" i="9" a="1"/>
  <c r="N207" i="9" s="1"/>
  <c r="M207" i="9" a="1"/>
  <c r="M207" i="9" s="1"/>
  <c r="L207" i="9" a="1"/>
  <c r="L207" i="9" s="1"/>
  <c r="K207" i="9" a="1"/>
  <c r="K207" i="9" s="1"/>
  <c r="J207" i="9" a="1"/>
  <c r="J207" i="9" s="1"/>
  <c r="I207" i="9" a="1"/>
  <c r="I207" i="9" s="1"/>
  <c r="H207" i="9" a="1"/>
  <c r="H207" i="9" s="1"/>
  <c r="G207" i="9" a="1"/>
  <c r="G207" i="9" s="1"/>
  <c r="F207" i="9" a="1"/>
  <c r="F207" i="9" s="1"/>
  <c r="E207" i="9" a="1"/>
  <c r="E207" i="9" s="1"/>
  <c r="S206" i="9" a="1"/>
  <c r="S206" i="9" s="1"/>
  <c r="R206" i="9" a="1"/>
  <c r="R206" i="9" s="1"/>
  <c r="Q206" i="9" a="1"/>
  <c r="Q206" i="9" s="1"/>
  <c r="P206" i="9" a="1"/>
  <c r="P206" i="9" s="1"/>
  <c r="O206" i="9" a="1"/>
  <c r="O206" i="9" s="1"/>
  <c r="N206" i="9" a="1"/>
  <c r="N206" i="9" s="1"/>
  <c r="M206" i="9" a="1"/>
  <c r="M206" i="9" s="1"/>
  <c r="L206" i="9" a="1"/>
  <c r="L206" i="9" s="1"/>
  <c r="K206" i="9" a="1"/>
  <c r="K206" i="9" s="1"/>
  <c r="J206" i="9" a="1"/>
  <c r="J206" i="9" s="1"/>
  <c r="I206" i="9" a="1"/>
  <c r="I206" i="9" s="1"/>
  <c r="H206" i="9" a="1"/>
  <c r="H206" i="9" s="1"/>
  <c r="G206" i="9" a="1"/>
  <c r="G206" i="9" s="1"/>
  <c r="F206" i="9" a="1"/>
  <c r="F206" i="9" s="1"/>
  <c r="E206" i="9" a="1"/>
  <c r="E206" i="9" s="1"/>
  <c r="S205" i="9" a="1"/>
  <c r="S205" i="9" s="1"/>
  <c r="R205" i="9" a="1"/>
  <c r="R205" i="9" s="1"/>
  <c r="Q205" i="9" a="1"/>
  <c r="Q205" i="9" s="1"/>
  <c r="P205" i="9" a="1"/>
  <c r="P205" i="9" s="1"/>
  <c r="O205" i="9" a="1"/>
  <c r="O205" i="9" s="1"/>
  <c r="N205" i="9" a="1"/>
  <c r="N205" i="9" s="1"/>
  <c r="M205" i="9" a="1"/>
  <c r="M205" i="9" s="1"/>
  <c r="L205" i="9" a="1"/>
  <c r="L205" i="9" s="1"/>
  <c r="K205" i="9" a="1"/>
  <c r="K205" i="9" s="1"/>
  <c r="J205" i="9" a="1"/>
  <c r="J205" i="9" s="1"/>
  <c r="I205" i="9" a="1"/>
  <c r="I205" i="9" s="1"/>
  <c r="H205" i="9" a="1"/>
  <c r="H205" i="9" s="1"/>
  <c r="G205" i="9" a="1"/>
  <c r="G205" i="9" s="1"/>
  <c r="F205" i="9" a="1"/>
  <c r="F205" i="9" s="1"/>
  <c r="E205" i="9" a="1"/>
  <c r="E205" i="9" s="1"/>
  <c r="S204" i="9" a="1"/>
  <c r="S204" i="9" s="1"/>
  <c r="R204" i="9" a="1"/>
  <c r="R204" i="9" s="1"/>
  <c r="Q204" i="9" a="1"/>
  <c r="Q204" i="9" s="1"/>
  <c r="P204" i="9" a="1"/>
  <c r="P204" i="9" s="1"/>
  <c r="O204" i="9" a="1"/>
  <c r="O204" i="9" s="1"/>
  <c r="N204" i="9" a="1"/>
  <c r="N204" i="9" s="1"/>
  <c r="M204" i="9" a="1"/>
  <c r="M204" i="9" s="1"/>
  <c r="L204" i="9" a="1"/>
  <c r="L204" i="9" s="1"/>
  <c r="K204" i="9" a="1"/>
  <c r="K204" i="9" s="1"/>
  <c r="J204" i="9" a="1"/>
  <c r="J204" i="9" s="1"/>
  <c r="I204" i="9" a="1"/>
  <c r="I204" i="9" s="1"/>
  <c r="H204" i="9" a="1"/>
  <c r="H204" i="9" s="1"/>
  <c r="G204" i="9" a="1"/>
  <c r="G204" i="9" s="1"/>
  <c r="F204" i="9" a="1"/>
  <c r="F204" i="9" s="1"/>
  <c r="E204" i="9" a="1"/>
  <c r="E204" i="9" s="1"/>
  <c r="D212" i="9" a="1"/>
  <c r="D212" i="9" s="1"/>
  <c r="D211" i="9" a="1"/>
  <c r="D211" i="9" s="1"/>
  <c r="D210" i="9" a="1"/>
  <c r="D210" i="9" s="1"/>
  <c r="D209" i="9" a="1"/>
  <c r="D209" i="9" s="1"/>
  <c r="D208" i="9" a="1"/>
  <c r="D208" i="9" s="1"/>
  <c r="D207" i="9" a="1"/>
  <c r="D207" i="9" s="1"/>
  <c r="D206" i="9" a="1"/>
  <c r="D206" i="9" s="1"/>
  <c r="D205" i="9" a="1"/>
  <c r="D205" i="9" s="1"/>
  <c r="D204" i="9" a="1"/>
  <c r="D204" i="9" s="1"/>
  <c r="H203" i="9"/>
  <c r="I203" i="9" s="1"/>
  <c r="J203" i="9" s="1"/>
  <c r="K203" i="9" s="1"/>
  <c r="L203" i="9" s="1"/>
  <c r="M203" i="9" s="1"/>
  <c r="N203" i="9" s="1"/>
  <c r="O203" i="9" s="1"/>
  <c r="P203" i="9" s="1"/>
  <c r="Q203" i="9" s="1"/>
  <c r="R203" i="9" s="1"/>
  <c r="S203" i="9" s="1"/>
  <c r="E203" i="9"/>
  <c r="F203" i="9" s="1"/>
  <c r="G203" i="9" s="1"/>
  <c r="S49" i="13" a="1"/>
  <c r="S49" i="13" s="1"/>
  <c r="R49" i="13" a="1"/>
  <c r="R49" i="13" s="1"/>
  <c r="R28" i="15" s="1"/>
  <c r="Q49" i="13" a="1"/>
  <c r="Q49" i="13" s="1"/>
  <c r="Q28" i="15" s="1"/>
  <c r="P49" i="13" a="1"/>
  <c r="P49" i="13" s="1"/>
  <c r="P28" i="15" s="1"/>
  <c r="O49" i="13" a="1"/>
  <c r="O49" i="13" s="1"/>
  <c r="O28" i="15" s="1"/>
  <c r="N49" i="13" a="1"/>
  <c r="N49" i="13" s="1"/>
  <c r="N28" i="15" s="1"/>
  <c r="M49" i="13" a="1"/>
  <c r="M49" i="13" s="1"/>
  <c r="L49" i="13" a="1"/>
  <c r="L49" i="13" s="1"/>
  <c r="L28" i="15" s="1"/>
  <c r="K49" i="13" a="1"/>
  <c r="K49" i="13" s="1"/>
  <c r="K28" i="15" s="1"/>
  <c r="J49" i="13" a="1"/>
  <c r="J49" i="13" s="1"/>
  <c r="J28" i="15" s="1"/>
  <c r="I49" i="13" a="1"/>
  <c r="I49" i="13" s="1"/>
  <c r="I28" i="15" s="1"/>
  <c r="H49" i="13" a="1"/>
  <c r="H49" i="13" s="1"/>
  <c r="H28" i="15" s="1"/>
  <c r="G49" i="13" a="1"/>
  <c r="G49" i="13" s="1"/>
  <c r="G28" i="15" s="1"/>
  <c r="F49" i="13" a="1"/>
  <c r="F49" i="13" s="1"/>
  <c r="F28" i="15" s="1"/>
  <c r="E49" i="13" a="1"/>
  <c r="E49" i="13" s="1"/>
  <c r="S48" i="13" a="1"/>
  <c r="S48" i="13" s="1"/>
  <c r="R48" i="13" a="1"/>
  <c r="R48" i="13" s="1"/>
  <c r="Q48" i="13" a="1"/>
  <c r="Q48" i="13" s="1"/>
  <c r="Q27" i="15" s="1"/>
  <c r="P48" i="13" a="1"/>
  <c r="P48" i="13" s="1"/>
  <c r="P27" i="15" s="1"/>
  <c r="O48" i="13" a="1"/>
  <c r="O48" i="13" s="1"/>
  <c r="O27" i="15" s="1"/>
  <c r="N48" i="13" a="1"/>
  <c r="N48" i="13" s="1"/>
  <c r="N27" i="15" s="1"/>
  <c r="M48" i="13"/>
  <c r="M27" i="15" s="1"/>
  <c r="M48" i="13" a="1"/>
  <c r="L48" i="13" a="1"/>
  <c r="L48" i="13" s="1"/>
  <c r="K48" i="13" a="1"/>
  <c r="K48" i="13" s="1"/>
  <c r="K27" i="15" s="1"/>
  <c r="J48" i="13" a="1"/>
  <c r="J48" i="13" s="1"/>
  <c r="J27" i="15" s="1"/>
  <c r="I48" i="13" a="1"/>
  <c r="I48" i="13" s="1"/>
  <c r="I27" i="15" s="1"/>
  <c r="H48" i="13" a="1"/>
  <c r="H48" i="13" s="1"/>
  <c r="H27" i="15" s="1"/>
  <c r="G48" i="13" a="1"/>
  <c r="G48" i="13" s="1"/>
  <c r="G27" i="15" s="1"/>
  <c r="F48" i="13" a="1"/>
  <c r="F48" i="13" s="1"/>
  <c r="F27" i="15" s="1"/>
  <c r="E48" i="13" a="1"/>
  <c r="E48" i="13" s="1"/>
  <c r="E27" i="15" s="1"/>
  <c r="S47" i="13" a="1"/>
  <c r="S47" i="13" s="1"/>
  <c r="R47" i="13" a="1"/>
  <c r="R47" i="13" s="1"/>
  <c r="R26" i="15" s="1"/>
  <c r="Q47" i="13" a="1"/>
  <c r="Q47" i="13" s="1"/>
  <c r="Q26" i="15" s="1"/>
  <c r="P47" i="13" a="1"/>
  <c r="P47" i="13" s="1"/>
  <c r="P26" i="15" s="1"/>
  <c r="O47" i="13" a="1"/>
  <c r="O47" i="13" s="1"/>
  <c r="O26" i="15" s="1"/>
  <c r="N47" i="13" a="1"/>
  <c r="N47" i="13" s="1"/>
  <c r="N26" i="15" s="1"/>
  <c r="M47" i="13" a="1"/>
  <c r="M47" i="13" s="1"/>
  <c r="M26" i="15" s="1"/>
  <c r="L47" i="13" a="1"/>
  <c r="L47" i="13" s="1"/>
  <c r="L26" i="15" s="1"/>
  <c r="K47" i="13" a="1"/>
  <c r="K47" i="13" s="1"/>
  <c r="J47" i="13" a="1"/>
  <c r="J47" i="13" s="1"/>
  <c r="J26" i="15" s="1"/>
  <c r="I47" i="13" a="1"/>
  <c r="I47" i="13" s="1"/>
  <c r="I26" i="15" s="1"/>
  <c r="H47" i="13" a="1"/>
  <c r="H47" i="13" s="1"/>
  <c r="H26" i="15" s="1"/>
  <c r="G47" i="13" a="1"/>
  <c r="G47" i="13" s="1"/>
  <c r="G26" i="15" s="1"/>
  <c r="F47" i="13" a="1"/>
  <c r="F47" i="13" s="1"/>
  <c r="F26" i="15" s="1"/>
  <c r="E47" i="13" a="1"/>
  <c r="E47" i="13" s="1"/>
  <c r="E26" i="15" s="1"/>
  <c r="S46" i="13" a="1"/>
  <c r="S46" i="13" s="1"/>
  <c r="R46" i="13" a="1"/>
  <c r="R46" i="13" s="1"/>
  <c r="R25" i="15" s="1"/>
  <c r="Q46" i="13" a="1"/>
  <c r="Q46" i="13" s="1"/>
  <c r="Q25" i="15" s="1"/>
  <c r="P46" i="13" a="1"/>
  <c r="P46" i="13" s="1"/>
  <c r="P25" i="15" s="1"/>
  <c r="O46" i="13" a="1"/>
  <c r="O46" i="13" s="1"/>
  <c r="O25" i="15" s="1"/>
  <c r="N46" i="13" a="1"/>
  <c r="N46" i="13" s="1"/>
  <c r="N25" i="15" s="1"/>
  <c r="M46" i="13" a="1"/>
  <c r="M46" i="13" s="1"/>
  <c r="M25" i="15" s="1"/>
  <c r="L46" i="13" a="1"/>
  <c r="L46" i="13" s="1"/>
  <c r="L25" i="15" s="1"/>
  <c r="K46" i="13" a="1"/>
  <c r="K46" i="13" s="1"/>
  <c r="K25" i="15" s="1"/>
  <c r="J46" i="13" a="1"/>
  <c r="J46" i="13" s="1"/>
  <c r="J25" i="15" s="1"/>
  <c r="I46" i="13" a="1"/>
  <c r="I46" i="13" s="1"/>
  <c r="I25" i="15" s="1"/>
  <c r="H46" i="13" a="1"/>
  <c r="H46" i="13" s="1"/>
  <c r="H25" i="15" s="1"/>
  <c r="G46" i="13" a="1"/>
  <c r="G46" i="13" s="1"/>
  <c r="G25" i="15" s="1"/>
  <c r="F46" i="13" a="1"/>
  <c r="F46" i="13" s="1"/>
  <c r="F25" i="15" s="1"/>
  <c r="E46" i="13" a="1"/>
  <c r="E46" i="13" s="1"/>
  <c r="E25" i="15" s="1"/>
  <c r="S45" i="13" a="1"/>
  <c r="S45" i="13" s="1"/>
  <c r="R45" i="13" a="1"/>
  <c r="R45" i="13" s="1"/>
  <c r="R24" i="15" s="1"/>
  <c r="Q45" i="13" a="1"/>
  <c r="Q45" i="13" s="1"/>
  <c r="Q24" i="15" s="1"/>
  <c r="P45" i="13" a="1"/>
  <c r="P45" i="13" s="1"/>
  <c r="P24" i="15" s="1"/>
  <c r="O45" i="13" a="1"/>
  <c r="O45" i="13" s="1"/>
  <c r="O24" i="15" s="1"/>
  <c r="N45" i="13" a="1"/>
  <c r="N45" i="13" s="1"/>
  <c r="N24" i="15" s="1"/>
  <c r="M45" i="13" a="1"/>
  <c r="M45" i="13" s="1"/>
  <c r="M24" i="15" s="1"/>
  <c r="L45" i="13" a="1"/>
  <c r="L45" i="13" s="1"/>
  <c r="L24" i="15" s="1"/>
  <c r="K45" i="13" a="1"/>
  <c r="K45" i="13" s="1"/>
  <c r="J45" i="13" a="1"/>
  <c r="J45" i="13" s="1"/>
  <c r="J24" i="15" s="1"/>
  <c r="I45" i="13" a="1"/>
  <c r="I45" i="13" s="1"/>
  <c r="H45" i="13" a="1"/>
  <c r="H45" i="13" s="1"/>
  <c r="H24" i="15" s="1"/>
  <c r="G45" i="13" a="1"/>
  <c r="G45" i="13" s="1"/>
  <c r="G24" i="15" s="1"/>
  <c r="F45" i="13" a="1"/>
  <c r="F45" i="13" s="1"/>
  <c r="F24" i="15" s="1"/>
  <c r="E45" i="13" a="1"/>
  <c r="E45" i="13" s="1"/>
  <c r="E24" i="15" s="1"/>
  <c r="S44" i="13" a="1"/>
  <c r="S44" i="13" s="1"/>
  <c r="R44" i="13" a="1"/>
  <c r="R44" i="13" s="1"/>
  <c r="Q44" i="13" a="1"/>
  <c r="Q44" i="13" s="1"/>
  <c r="Q23" i="15" s="1"/>
  <c r="P44" i="13" a="1"/>
  <c r="P44" i="13" s="1"/>
  <c r="P23" i="15" s="1"/>
  <c r="O44" i="13" a="1"/>
  <c r="O44" i="13" s="1"/>
  <c r="O23" i="15" s="1"/>
  <c r="N44" i="13" a="1"/>
  <c r="N44" i="13" s="1"/>
  <c r="N23" i="15" s="1"/>
  <c r="M44" i="13" a="1"/>
  <c r="M44" i="13" s="1"/>
  <c r="M23" i="15" s="1"/>
  <c r="L44" i="13" a="1"/>
  <c r="L44" i="13" s="1"/>
  <c r="L23" i="15" s="1"/>
  <c r="K44" i="13" a="1"/>
  <c r="K44" i="13" s="1"/>
  <c r="K23" i="15" s="1"/>
  <c r="J44" i="13" a="1"/>
  <c r="J44" i="13" s="1"/>
  <c r="J23" i="15" s="1"/>
  <c r="I44" i="13" a="1"/>
  <c r="I44" i="13" s="1"/>
  <c r="I23" i="15" s="1"/>
  <c r="H44" i="13" a="1"/>
  <c r="H44" i="13" s="1"/>
  <c r="H23" i="15" s="1"/>
  <c r="G44" i="13" a="1"/>
  <c r="G44" i="13" s="1"/>
  <c r="G23" i="15" s="1"/>
  <c r="F44" i="13" a="1"/>
  <c r="F44" i="13" s="1"/>
  <c r="F23" i="15" s="1"/>
  <c r="E44" i="13" a="1"/>
  <c r="E44" i="13" s="1"/>
  <c r="E23" i="15" s="1"/>
  <c r="S43" i="13" a="1"/>
  <c r="S43" i="13" s="1"/>
  <c r="R43" i="13" a="1"/>
  <c r="R43" i="13" s="1"/>
  <c r="R22" i="15" s="1"/>
  <c r="Q43" i="13" a="1"/>
  <c r="Q43" i="13" s="1"/>
  <c r="Q22" i="15" s="1"/>
  <c r="P43" i="13" a="1"/>
  <c r="P43" i="13" s="1"/>
  <c r="P22" i="15" s="1"/>
  <c r="O43" i="13" a="1"/>
  <c r="O43" i="13" s="1"/>
  <c r="O22" i="15" s="1"/>
  <c r="N43" i="13" a="1"/>
  <c r="N43" i="13" s="1"/>
  <c r="N22" i="15" s="1"/>
  <c r="M43" i="13" a="1"/>
  <c r="M43" i="13" s="1"/>
  <c r="M22" i="15" s="1"/>
  <c r="L43" i="13" a="1"/>
  <c r="L43" i="13" s="1"/>
  <c r="L22" i="15" s="1"/>
  <c r="K43" i="13" a="1"/>
  <c r="K43" i="13" s="1"/>
  <c r="K22" i="15" s="1"/>
  <c r="J43" i="13" a="1"/>
  <c r="J43" i="13" s="1"/>
  <c r="J22" i="15" s="1"/>
  <c r="I43" i="13" a="1"/>
  <c r="I43" i="13" s="1"/>
  <c r="H43" i="13" a="1"/>
  <c r="H43" i="13" s="1"/>
  <c r="H22" i="15" s="1"/>
  <c r="G43" i="13" a="1"/>
  <c r="G43" i="13" s="1"/>
  <c r="G22" i="15" s="1"/>
  <c r="F43" i="13" a="1"/>
  <c r="F43" i="13" s="1"/>
  <c r="F22" i="15" s="1"/>
  <c r="E43" i="13" a="1"/>
  <c r="E43" i="13" s="1"/>
  <c r="E22" i="15" s="1"/>
  <c r="S42" i="13" a="1"/>
  <c r="S42" i="13" s="1"/>
  <c r="R42" i="13" a="1"/>
  <c r="R42" i="13" s="1"/>
  <c r="R21" i="15" s="1"/>
  <c r="Q42" i="13" a="1"/>
  <c r="Q42" i="13" s="1"/>
  <c r="Q21" i="15" s="1"/>
  <c r="P42" i="13" a="1"/>
  <c r="P42" i="13" s="1"/>
  <c r="P21" i="15" s="1"/>
  <c r="O42" i="13" a="1"/>
  <c r="O42" i="13" s="1"/>
  <c r="O21" i="15" s="1"/>
  <c r="N42" i="13" a="1"/>
  <c r="N42" i="13" s="1"/>
  <c r="N21" i="15" s="1"/>
  <c r="M42" i="13" a="1"/>
  <c r="M42" i="13" s="1"/>
  <c r="M21" i="15" s="1"/>
  <c r="L42" i="13" a="1"/>
  <c r="L42" i="13" s="1"/>
  <c r="L21" i="15" s="1"/>
  <c r="K42" i="13" a="1"/>
  <c r="K42" i="13" s="1"/>
  <c r="K21" i="15" s="1"/>
  <c r="J42" i="13" a="1"/>
  <c r="J42" i="13" s="1"/>
  <c r="J21" i="15" s="1"/>
  <c r="I42" i="13" a="1"/>
  <c r="I42" i="13" s="1"/>
  <c r="I21" i="15" s="1"/>
  <c r="H42" i="13" a="1"/>
  <c r="H42" i="13" s="1"/>
  <c r="H21" i="15" s="1"/>
  <c r="G42" i="13" a="1"/>
  <c r="G42" i="13" s="1"/>
  <c r="G21" i="15" s="1"/>
  <c r="F42" i="13" a="1"/>
  <c r="F42" i="13" s="1"/>
  <c r="F21" i="15" s="1"/>
  <c r="E42" i="13" a="1"/>
  <c r="E42" i="13" s="1"/>
  <c r="E21" i="15" s="1"/>
  <c r="S41" i="13" a="1"/>
  <c r="S41" i="13" s="1"/>
  <c r="R41" i="13" a="1"/>
  <c r="R41" i="13" s="1"/>
  <c r="R20" i="15" s="1"/>
  <c r="Q41" i="13" a="1"/>
  <c r="Q41" i="13" s="1"/>
  <c r="Q20" i="15" s="1"/>
  <c r="P41" i="13" a="1"/>
  <c r="P41" i="13" s="1"/>
  <c r="P20" i="15" s="1"/>
  <c r="O41" i="13" a="1"/>
  <c r="O41" i="13" s="1"/>
  <c r="O20" i="15" s="1"/>
  <c r="N41" i="13" a="1"/>
  <c r="N41" i="13" s="1"/>
  <c r="N20" i="15" s="1"/>
  <c r="M41" i="13" a="1"/>
  <c r="M41" i="13" s="1"/>
  <c r="L41" i="13" a="1"/>
  <c r="L41" i="13" s="1"/>
  <c r="L20" i="15" s="1"/>
  <c r="K41" i="13" a="1"/>
  <c r="K41" i="13" s="1"/>
  <c r="K20" i="15" s="1"/>
  <c r="J41" i="13" a="1"/>
  <c r="J41" i="13" s="1"/>
  <c r="J20" i="15" s="1"/>
  <c r="I41" i="13" a="1"/>
  <c r="I41" i="13" s="1"/>
  <c r="I20" i="15" s="1"/>
  <c r="H41" i="13" a="1"/>
  <c r="H41" i="13" s="1"/>
  <c r="H20" i="15" s="1"/>
  <c r="G41" i="13" a="1"/>
  <c r="G41" i="13" s="1"/>
  <c r="G20" i="15" s="1"/>
  <c r="F41" i="13" a="1"/>
  <c r="F41" i="13" s="1"/>
  <c r="F20" i="15" s="1"/>
  <c r="E41" i="13" a="1"/>
  <c r="E41" i="13" s="1"/>
  <c r="E20" i="15" s="1"/>
  <c r="D42" i="13" a="1"/>
  <c r="D42" i="13" s="1"/>
  <c r="D21" i="15" s="1"/>
  <c r="D45" i="13" a="1"/>
  <c r="D45" i="13" s="1"/>
  <c r="D24" i="15" s="1"/>
  <c r="D48" i="13" a="1"/>
  <c r="D48" i="13" s="1"/>
  <c r="D27" i="15" s="1"/>
  <c r="T9" i="15"/>
  <c r="T8" i="15"/>
  <c r="M28" i="15"/>
  <c r="E28" i="15"/>
  <c r="R27" i="15"/>
  <c r="L27" i="15"/>
  <c r="K26" i="15"/>
  <c r="K24" i="15"/>
  <c r="I24" i="15"/>
  <c r="I22" i="15"/>
  <c r="M20" i="15"/>
  <c r="D49" i="13" a="1"/>
  <c r="D49" i="13" s="1"/>
  <c r="D28" i="15" s="1"/>
  <c r="D47" i="13" a="1"/>
  <c r="D47" i="13" s="1"/>
  <c r="D26" i="15" s="1"/>
  <c r="D46" i="13" a="1"/>
  <c r="D46" i="13" s="1"/>
  <c r="D25" i="15" s="1"/>
  <c r="D44" i="13" a="1"/>
  <c r="D44" i="13" s="1"/>
  <c r="D23" i="15" s="1"/>
  <c r="C49" i="13" a="1"/>
  <c r="C49" i="13" s="1"/>
  <c r="C48" i="13" a="1"/>
  <c r="C48" i="13" s="1"/>
  <c r="C47" i="13" a="1"/>
  <c r="C47" i="13" s="1"/>
  <c r="C46" i="13" a="1"/>
  <c r="C46" i="13" s="1"/>
  <c r="C45" i="13" a="1"/>
  <c r="C45" i="13" s="1"/>
  <c r="C44" i="13" a="1"/>
  <c r="C44" i="13" s="1"/>
  <c r="C42" i="13" a="1"/>
  <c r="C42" i="13" s="1"/>
  <c r="D43" i="13" a="1"/>
  <c r="D43" i="13" s="1"/>
  <c r="D22" i="15" s="1"/>
  <c r="D41" i="13" a="1"/>
  <c r="D41" i="13" s="1"/>
  <c r="D20" i="15" s="1"/>
  <c r="C43" i="13" a="1"/>
  <c r="C43" i="13" s="1"/>
  <c r="C41" i="13" a="1"/>
  <c r="C41" i="13" s="1"/>
  <c r="S10" i="15"/>
  <c r="S9" i="15"/>
  <c r="S8" i="15"/>
  <c r="S7" i="15"/>
  <c r="S6" i="15"/>
  <c r="S5" i="15"/>
  <c r="S4" i="15"/>
  <c r="S3" i="15"/>
  <c r="S2" i="15"/>
  <c r="E1" i="15"/>
  <c r="F1" i="15" s="1"/>
  <c r="G1" i="15" s="1"/>
  <c r="H1" i="15" s="1"/>
  <c r="I1" i="15" s="1"/>
  <c r="J1" i="15" s="1"/>
  <c r="K1" i="15" s="1"/>
  <c r="L1" i="15" s="1"/>
  <c r="M1" i="15" s="1"/>
  <c r="N1" i="15" s="1"/>
  <c r="O1" i="15" s="1"/>
  <c r="P1" i="15" s="1"/>
  <c r="Q1" i="15" s="1"/>
  <c r="R1" i="15" s="1"/>
  <c r="T5" i="15" s="1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T4" i="15" l="1"/>
  <c r="T12" i="15"/>
  <c r="T3" i="15"/>
  <c r="T7" i="15"/>
  <c r="S11" i="15"/>
  <c r="T11" i="15"/>
  <c r="S12" i="15"/>
  <c r="S13" i="15"/>
  <c r="T13" i="15"/>
  <c r="S14" i="15"/>
  <c r="T14" i="15"/>
  <c r="S15" i="15"/>
  <c r="T15" i="15"/>
  <c r="S16" i="15"/>
  <c r="T16" i="15"/>
  <c r="S17" i="15"/>
  <c r="T17" i="15"/>
  <c r="S18" i="15"/>
  <c r="T18" i="15"/>
  <c r="S19" i="15"/>
  <c r="T19" i="15"/>
  <c r="T2" i="15"/>
  <c r="T6" i="15"/>
  <c r="T10" i="15"/>
  <c r="T23" i="15"/>
  <c r="T21" i="15"/>
  <c r="T24" i="15"/>
  <c r="T25" i="15"/>
  <c r="T20" i="15"/>
  <c r="T27" i="15"/>
  <c r="T28" i="15"/>
  <c r="S25" i="15"/>
  <c r="T26" i="15"/>
  <c r="T22" i="15"/>
  <c r="S21" i="15"/>
  <c r="S24" i="15"/>
  <c r="S28" i="15"/>
  <c r="S20" i="15"/>
  <c r="S23" i="15"/>
  <c r="S27" i="15"/>
  <c r="S22" i="15"/>
  <c r="S26" i="15"/>
  <c r="C204" i="9" a="1"/>
  <c r="C204" i="9" s="1"/>
  <c r="C212" i="9" a="1"/>
  <c r="C212" i="9" s="1"/>
  <c r="C209" i="9" a="1"/>
  <c r="C209" i="9" s="1"/>
  <c r="C206" i="9" a="1"/>
  <c r="C206" i="9" s="1"/>
  <c r="C210" i="9" a="1"/>
  <c r="C210" i="9" s="1"/>
  <c r="C207" i="9" a="1"/>
  <c r="C207" i="9" s="1"/>
  <c r="C208" i="9" l="1" a="1"/>
  <c r="C208" i="9" s="1"/>
  <c r="C211" i="9" a="1"/>
  <c r="C211" i="9" s="1"/>
  <c r="C205" i="9" a="1"/>
  <c r="C205" i="9" s="1"/>
  <c r="C213" i="9" s="1"/>
  <c r="C50" i="13"/>
  <c r="G6" i="14"/>
  <c r="G4" i="14"/>
  <c r="G8" i="14"/>
  <c r="G7" i="14"/>
  <c r="G5" i="14"/>
</calcChain>
</file>

<file path=xl/sharedStrings.xml><?xml version="1.0" encoding="utf-8"?>
<sst xmlns="http://schemas.openxmlformats.org/spreadsheetml/2006/main" count="6982" uniqueCount="1154">
  <si>
    <t>Farm/Project Name</t>
  </si>
  <si>
    <t>City</t>
  </si>
  <si>
    <t>County</t>
  </si>
  <si>
    <t>State</t>
  </si>
  <si>
    <t>Digester Type</t>
  </si>
  <si>
    <t>Status</t>
  </si>
  <si>
    <t>Year Operational</t>
  </si>
  <si>
    <t>Animal Type</t>
  </si>
  <si>
    <t>Population Feeding Digester</t>
  </si>
  <si>
    <t>Biogas End Use(s)</t>
  </si>
  <si>
    <t>System Designer</t>
  </si>
  <si>
    <t>Receiving Utility</t>
  </si>
  <si>
    <t>Methane Emission Reductions (metric tons CO2E/yr)</t>
  </si>
  <si>
    <t>AA Dairy</t>
  </si>
  <si>
    <t>Candor</t>
  </si>
  <si>
    <t>Tioga</t>
  </si>
  <si>
    <t>NY</t>
  </si>
  <si>
    <t>Operational</t>
  </si>
  <si>
    <t>Dairy</t>
  </si>
  <si>
    <t>Cogeneration</t>
  </si>
  <si>
    <t>New York State Electric &amp; Gas</t>
  </si>
  <si>
    <t>ABEC Bidart-Old River LLC</t>
  </si>
  <si>
    <t>Bakersfield</t>
  </si>
  <si>
    <t>Kern</t>
  </si>
  <si>
    <t>CA</t>
  </si>
  <si>
    <t>Construction</t>
  </si>
  <si>
    <t>Electricity</t>
  </si>
  <si>
    <t>ABEC Bidart-Stockdale LLC</t>
  </si>
  <si>
    <t>Covered Lagoon</t>
  </si>
  <si>
    <t>ABEC New Hope LLC</t>
  </si>
  <si>
    <t>Galt</t>
  </si>
  <si>
    <t>Sacramento</t>
  </si>
  <si>
    <t>AgPower Double A Dairy Digester</t>
  </si>
  <si>
    <t>Jerome</t>
  </si>
  <si>
    <t>ID</t>
  </si>
  <si>
    <t>Idaho Public Utilities Commission</t>
  </si>
  <si>
    <t>Allen Farms/Titan 55</t>
  </si>
  <si>
    <t>Oshkosh</t>
  </si>
  <si>
    <t>Winnebago County</t>
  </si>
  <si>
    <t>WI</t>
  </si>
  <si>
    <t>WPS</t>
  </si>
  <si>
    <t>Rensselaer</t>
  </si>
  <si>
    <t>Complete Mix</t>
  </si>
  <si>
    <t>Alliance Dairy</t>
  </si>
  <si>
    <t>Trenton</t>
  </si>
  <si>
    <t>Gilchrist</t>
  </si>
  <si>
    <t>FL</t>
  </si>
  <si>
    <t>DVO, Inc. (formerly GHD, Inc.)</t>
  </si>
  <si>
    <t>Amana Farms, Inc.</t>
  </si>
  <si>
    <t>Amana</t>
  </si>
  <si>
    <t>Iowa</t>
  </si>
  <si>
    <t>IA</t>
  </si>
  <si>
    <t>Beef</t>
  </si>
  <si>
    <t>Amana Society Service Company</t>
  </si>
  <si>
    <t>Apex Pork</t>
  </si>
  <si>
    <t>Rio</t>
  </si>
  <si>
    <t>Knox</t>
  </si>
  <si>
    <t>IL</t>
  </si>
  <si>
    <t>Swine</t>
  </si>
  <si>
    <t>PA</t>
  </si>
  <si>
    <t>VT</t>
  </si>
  <si>
    <t>Green Mountain Power (GMP) (formerly Central Vermont Public Service (CVPS))</t>
  </si>
  <si>
    <t>Aurora Ridge Dairy</t>
  </si>
  <si>
    <t>Aurora</t>
  </si>
  <si>
    <t>Cayuga</t>
  </si>
  <si>
    <t>Bach Digester, LLC</t>
  </si>
  <si>
    <t>Dorchester</t>
  </si>
  <si>
    <t>Clark</t>
  </si>
  <si>
    <t>Dairyland Power Cooperative</t>
  </si>
  <si>
    <t>Baldwin Dairy</t>
  </si>
  <si>
    <t>Baldwin</t>
  </si>
  <si>
    <t>Saint Croix</t>
  </si>
  <si>
    <t>Komro International, LLC</t>
  </si>
  <si>
    <t>UT</t>
  </si>
  <si>
    <t>Induced Blanket Reactor</t>
  </si>
  <si>
    <t>Fresno</t>
  </si>
  <si>
    <t>Pacific Gas and Electric Company</t>
  </si>
  <si>
    <t>Zebulon</t>
  </si>
  <si>
    <t>Johnston</t>
  </si>
  <si>
    <t>NC</t>
  </si>
  <si>
    <t>Swine (farrow-to-wean)</t>
  </si>
  <si>
    <t>Hadley</t>
  </si>
  <si>
    <t>Hampshire</t>
  </si>
  <si>
    <t>MA</t>
  </si>
  <si>
    <t>Franklin</t>
  </si>
  <si>
    <t>MI</t>
  </si>
  <si>
    <t>Perry</t>
  </si>
  <si>
    <t>OH</t>
  </si>
  <si>
    <t>quasar energy group</t>
  </si>
  <si>
    <t>New York State Electric and Gas (NYSEG)</t>
  </si>
  <si>
    <t>Marion</t>
  </si>
  <si>
    <t>OR</t>
  </si>
  <si>
    <t>Bettencourt - Rock Creek Dairy Complex</t>
  </si>
  <si>
    <t>Filer</t>
  </si>
  <si>
    <t>Twin Falls</t>
  </si>
  <si>
    <t>Idaho Power Company</t>
  </si>
  <si>
    <t>Bettencourt Dairy B6 Farm</t>
  </si>
  <si>
    <t>Big Sky West Dairy</t>
  </si>
  <si>
    <t>Gooding</t>
  </si>
  <si>
    <t>Bio Town Ag, Inc.</t>
  </si>
  <si>
    <t>Reynolds</t>
  </si>
  <si>
    <t>White</t>
  </si>
  <si>
    <t>IN</t>
  </si>
  <si>
    <t>Swine and Cattle</t>
  </si>
  <si>
    <t>Northern Indiana Power Service Co.</t>
  </si>
  <si>
    <t>Xcel Energy</t>
  </si>
  <si>
    <t>Black Farms</t>
  </si>
  <si>
    <t>Lillington</t>
  </si>
  <si>
    <t>Harnett</t>
  </si>
  <si>
    <t>South River Electric Membership Corporation (EMC)</t>
  </si>
  <si>
    <t>Beaver</t>
  </si>
  <si>
    <t>Blue Spruce Farm, Inc. / Audet's Cow Power</t>
  </si>
  <si>
    <t>Bridport</t>
  </si>
  <si>
    <t>Addison</t>
  </si>
  <si>
    <t>Vermont Electric Cooperative</t>
  </si>
  <si>
    <t>Bob Giacomini Dairy</t>
  </si>
  <si>
    <t>Point Reyes Station</t>
  </si>
  <si>
    <t>Marin</t>
  </si>
  <si>
    <t>Williams Engineering Associates</t>
  </si>
  <si>
    <t>Boland Farm</t>
  </si>
  <si>
    <t>Williamsburg</t>
  </si>
  <si>
    <t>St. Croix</t>
  </si>
  <si>
    <t>Newton</t>
  </si>
  <si>
    <t>Manitowoc</t>
  </si>
  <si>
    <t>Bortnick Dairy</t>
  </si>
  <si>
    <t>Conneautville</t>
  </si>
  <si>
    <t>Crawford</t>
  </si>
  <si>
    <t>Wilson Engineering Services, PC</t>
  </si>
  <si>
    <t>Pennsylvania Power and Light (PPL) Electric Utilities Corp.</t>
  </si>
  <si>
    <t>Bos Dairy</t>
  </si>
  <si>
    <t>Fair Oaks</t>
  </si>
  <si>
    <t>Jasper</t>
  </si>
  <si>
    <t>Boxler Dairy</t>
  </si>
  <si>
    <t>Varysburg</t>
  </si>
  <si>
    <t>Wyoming</t>
  </si>
  <si>
    <t>National Grid</t>
  </si>
  <si>
    <t>Brendle’s Egg Farm</t>
  </si>
  <si>
    <t>Somerset</t>
  </si>
  <si>
    <t>Caged layer</t>
  </si>
  <si>
    <t>Bert and Dick Waybright</t>
  </si>
  <si>
    <t>Bridgewater Dairy, LLC</t>
  </si>
  <si>
    <t>Montpelier</t>
  </si>
  <si>
    <t>Williams</t>
  </si>
  <si>
    <t>Buckeye Power, Inc.</t>
  </si>
  <si>
    <t>Brinson Farms</t>
  </si>
  <si>
    <t>Prentiss</t>
  </si>
  <si>
    <t>Jefferson Davis</t>
  </si>
  <si>
    <t>MS</t>
  </si>
  <si>
    <t>Broiler</t>
  </si>
  <si>
    <t>Eagle Green Energy, Inc.</t>
  </si>
  <si>
    <t>Brookside Dairy</t>
  </si>
  <si>
    <t>Homer City</t>
  </si>
  <si>
    <t>Indiana</t>
  </si>
  <si>
    <t>Broumley Dairy Farm</t>
  </si>
  <si>
    <t>Hico</t>
  </si>
  <si>
    <t>Hamilton</t>
  </si>
  <si>
    <t>TX</t>
  </si>
  <si>
    <t>Cascade Earth Sciences</t>
  </si>
  <si>
    <t>Brubaker Farms</t>
  </si>
  <si>
    <t>Mount Joy</t>
  </si>
  <si>
    <t>Lancaster</t>
  </si>
  <si>
    <t>Bullfrog Dairy</t>
  </si>
  <si>
    <t>Imperial</t>
  </si>
  <si>
    <t>IDD Energy</t>
  </si>
  <si>
    <t>Clinton</t>
  </si>
  <si>
    <t>Burrows Hall Farm</t>
  </si>
  <si>
    <t>Nesmith</t>
  </si>
  <si>
    <t>SC</t>
  </si>
  <si>
    <t>Environmental Fabrics, Inc.</t>
  </si>
  <si>
    <t>Santee Cooper</t>
  </si>
  <si>
    <t>Monroe</t>
  </si>
  <si>
    <t>Cal Poly Dairy</t>
  </si>
  <si>
    <t>San Luis Obispo</t>
  </si>
  <si>
    <t>CAL-Denier Dairy</t>
  </si>
  <si>
    <t>Cargill - Sandy River Farm</t>
  </si>
  <si>
    <t>Morrilton</t>
  </si>
  <si>
    <t>Conway</t>
  </si>
  <si>
    <t>AR</t>
  </si>
  <si>
    <t>Castelanelli Bros. Dairy</t>
  </si>
  <si>
    <t>Lodi</t>
  </si>
  <si>
    <t>San Joaquin</t>
  </si>
  <si>
    <t>Cayuga Regional Digester Bioenergy Enterprise</t>
  </si>
  <si>
    <t>Auburn</t>
  </si>
  <si>
    <t>Central Sands Dairy, LLC</t>
  </si>
  <si>
    <t>Nekoosa</t>
  </si>
  <si>
    <t>Wood</t>
  </si>
  <si>
    <t>Chaput Family Farms</t>
  </si>
  <si>
    <t>North Troy</t>
  </si>
  <si>
    <t>Orleans</t>
  </si>
  <si>
    <t>Charles Zimmerman Farm / Anergy, Inc.</t>
  </si>
  <si>
    <t>Myerstown</t>
  </si>
  <si>
    <t>Lebanon</t>
  </si>
  <si>
    <t>Fixed Film</t>
  </si>
  <si>
    <t>Christensen Farms (Formerly Colorado Pork)</t>
  </si>
  <si>
    <t>Lamar</t>
  </si>
  <si>
    <t>Prowers</t>
  </si>
  <si>
    <t>CO</t>
  </si>
  <si>
    <t>Clover Hill Dairy, LLC</t>
  </si>
  <si>
    <t>Campbellsport</t>
  </si>
  <si>
    <t>Fond du Lac</t>
  </si>
  <si>
    <t>WE Energies, Inc.</t>
  </si>
  <si>
    <t>Hereford</t>
  </si>
  <si>
    <t>Deaf Smith</t>
  </si>
  <si>
    <t>Collins Chick Farm</t>
  </si>
  <si>
    <t>Darlingon</t>
  </si>
  <si>
    <t>Poultry</t>
  </si>
  <si>
    <t>Green Energy Solutions</t>
  </si>
  <si>
    <t>Cooperstown Holstein</t>
  </si>
  <si>
    <t>Cooperstown</t>
  </si>
  <si>
    <t>Otsego</t>
  </si>
  <si>
    <t>A.O. Smith Harvestore</t>
  </si>
  <si>
    <t>CottonWood Dairy</t>
  </si>
  <si>
    <t>Atwater</t>
  </si>
  <si>
    <t>Merced</t>
  </si>
  <si>
    <t>Cove Area Regional Digester</t>
  </si>
  <si>
    <t>Martinsburg</t>
  </si>
  <si>
    <t>Blair</t>
  </si>
  <si>
    <t>Coyne Farm</t>
  </si>
  <si>
    <t>Avon</t>
  </si>
  <si>
    <t>Livingston</t>
  </si>
  <si>
    <t>Crave Brothers Dairy Farm / Clear Horizons LLC</t>
  </si>
  <si>
    <t>Waterloo</t>
  </si>
  <si>
    <t>Dodge</t>
  </si>
  <si>
    <t>Craven Dairy Farms</t>
  </si>
  <si>
    <t>Cloverdale</t>
  </si>
  <si>
    <t>Tillamook</t>
  </si>
  <si>
    <t>Creek Acres Farm</t>
  </si>
  <si>
    <t>Amsterdam</t>
  </si>
  <si>
    <t>Montgomery</t>
  </si>
  <si>
    <t>Crescent Duck Farm</t>
  </si>
  <si>
    <t>Aquebogue</t>
  </si>
  <si>
    <t>Suffolk</t>
  </si>
  <si>
    <t>Duck</t>
  </si>
  <si>
    <t>Applied Technologies, Inc.</t>
  </si>
  <si>
    <t>Cushman Dairy</t>
  </si>
  <si>
    <t>North Franklin</t>
  </si>
  <si>
    <t>New London</t>
  </si>
  <si>
    <t>CT</t>
  </si>
  <si>
    <t>Dairy Dreams</t>
  </si>
  <si>
    <t>Casco</t>
  </si>
  <si>
    <t>Kewaunee</t>
  </si>
  <si>
    <t>Wisconsin Public Service Corporation</t>
  </si>
  <si>
    <t>Dairy Energy, Inc. (Van der Hyde Dairy)</t>
  </si>
  <si>
    <t>Chatham</t>
  </si>
  <si>
    <t>Pittsylvania</t>
  </si>
  <si>
    <t>VA</t>
  </si>
  <si>
    <t>Dominion Virginia Power</t>
  </si>
  <si>
    <t>Byron</t>
  </si>
  <si>
    <t>MN</t>
  </si>
  <si>
    <t>Dane</t>
  </si>
  <si>
    <t>Dane County Digester - Vienna</t>
  </si>
  <si>
    <t>Vienna</t>
  </si>
  <si>
    <t>Alliant Energy, Inc.</t>
  </si>
  <si>
    <t>Colfax</t>
  </si>
  <si>
    <t>NE</t>
  </si>
  <si>
    <t>Swine (wean-to-finish)</t>
  </si>
  <si>
    <t>Darrell Smith Farm</t>
  </si>
  <si>
    <t>Princeton</t>
  </si>
  <si>
    <t>David High</t>
  </si>
  <si>
    <t>Selinsgrove</t>
  </si>
  <si>
    <t>Schuykill</t>
  </si>
  <si>
    <t>Orgo Systems</t>
  </si>
  <si>
    <t>Rutland</t>
  </si>
  <si>
    <t>Ravenna</t>
  </si>
  <si>
    <t>Muskegon</t>
  </si>
  <si>
    <t>Diamond K Dairy/Ponderosa Dairies</t>
  </si>
  <si>
    <t>Altura</t>
  </si>
  <si>
    <t>Winona</t>
  </si>
  <si>
    <t>District 45 Dairy</t>
  </si>
  <si>
    <t>Hancock</t>
  </si>
  <si>
    <t>Stevens</t>
  </si>
  <si>
    <t>Otter Tail Power</t>
  </si>
  <si>
    <t>Double B Dairy / New Energy Three, LLC</t>
  </si>
  <si>
    <t>Murtaugh</t>
  </si>
  <si>
    <t>Double S Dairy</t>
  </si>
  <si>
    <t>Markesan</t>
  </si>
  <si>
    <t>Green Lake</t>
  </si>
  <si>
    <t>Dovan Farms</t>
  </si>
  <si>
    <t>Berlin</t>
  </si>
  <si>
    <t>CCS/Allegheny Electrical Cooperative</t>
  </si>
  <si>
    <t>Dry Creek Dairy</t>
  </si>
  <si>
    <t>Hansen</t>
  </si>
  <si>
    <t>Dubois Farm</t>
  </si>
  <si>
    <t>Vergennes</t>
  </si>
  <si>
    <t>West Penn Power</t>
  </si>
  <si>
    <t>MD</t>
  </si>
  <si>
    <t>Edaleen Cow Power, LLC</t>
  </si>
  <si>
    <t>Lynden</t>
  </si>
  <si>
    <t>Whatcom</t>
  </si>
  <si>
    <t>WA</t>
  </si>
  <si>
    <t>Puget Sound Energy</t>
  </si>
  <si>
    <t>Eden-Vale Dairy</t>
  </si>
  <si>
    <t>Lemoore</t>
  </si>
  <si>
    <t>Kings</t>
  </si>
  <si>
    <t>Elite Energy</t>
  </si>
  <si>
    <t>Dos Palos</t>
  </si>
  <si>
    <t>EL-VI Farms</t>
  </si>
  <si>
    <t>Newark</t>
  </si>
  <si>
    <t>Wayne</t>
  </si>
  <si>
    <t>Emerald Dairy</t>
  </si>
  <si>
    <t>Emerald</t>
  </si>
  <si>
    <t>Emerling Farms</t>
  </si>
  <si>
    <t>Fair Oaks Dairy - Digester 1</t>
  </si>
  <si>
    <t>Fair Oaks Dairy - Digester 2</t>
  </si>
  <si>
    <t>Jasper County REMC</t>
  </si>
  <si>
    <t>Fairgrove Farms, Inc.</t>
  </si>
  <si>
    <t>Sturgis</t>
  </si>
  <si>
    <t>St. Joseph</t>
  </si>
  <si>
    <t>Farber Farm/NYC Watershed Ag Council (WAC)</t>
  </si>
  <si>
    <t>East Jewett</t>
  </si>
  <si>
    <t>Greene</t>
  </si>
  <si>
    <t>Stanley A. Weeks, LLC</t>
  </si>
  <si>
    <t>Farm Power Lynden</t>
  </si>
  <si>
    <t>Farm Power Misty Meadow</t>
  </si>
  <si>
    <t>Tillamook People's Utility District (TPUD)</t>
  </si>
  <si>
    <t>Farm Power Rexville</t>
  </si>
  <si>
    <t>Mount Vernon</t>
  </si>
  <si>
    <t>Skagit</t>
  </si>
  <si>
    <t>Farm Power Tillamook</t>
  </si>
  <si>
    <t>Fessenden Family Dairy</t>
  </si>
  <si>
    <t>King Ferry</t>
  </si>
  <si>
    <t>Fiscalini Farms</t>
  </si>
  <si>
    <t>Modesto</t>
  </si>
  <si>
    <t>Stanislaus</t>
  </si>
  <si>
    <t>Biogas Energy, Inc.</t>
  </si>
  <si>
    <t>Modesto Irrigation District</t>
  </si>
  <si>
    <t>Five Star Dairy Farm</t>
  </si>
  <si>
    <t>Elk Mound</t>
  </si>
  <si>
    <t>Dunn</t>
  </si>
  <si>
    <t>Dairyland Power Cooperative; Stargest Power, LLC</t>
  </si>
  <si>
    <t>Foote Farm</t>
  </si>
  <si>
    <t>Charlotte</t>
  </si>
  <si>
    <t>Chittenden</t>
  </si>
  <si>
    <t>Green Mountain Power</t>
  </si>
  <si>
    <t>Foster Brothers Farms</t>
  </si>
  <si>
    <t>Middlebury</t>
  </si>
  <si>
    <t>Hadley and Bennett</t>
  </si>
  <si>
    <t>Four Cubs Farm</t>
  </si>
  <si>
    <t>Grantsburg</t>
  </si>
  <si>
    <t>Burnett</t>
  </si>
  <si>
    <t>Four Hills Farm</t>
  </si>
  <si>
    <t>Bristol</t>
  </si>
  <si>
    <t>Green Mountain Power (GMP)</t>
  </si>
  <si>
    <t>Four Winds Farm</t>
  </si>
  <si>
    <t>Ulysses</t>
  </si>
  <si>
    <t>Potter</t>
  </si>
  <si>
    <t>Fremont Community Digester</t>
  </si>
  <si>
    <t>Freemont</t>
  </si>
  <si>
    <t>Newaygo</t>
  </si>
  <si>
    <t>Novi Energy</t>
  </si>
  <si>
    <t>Consumers Energy Company</t>
  </si>
  <si>
    <t>Freund Farm</t>
  </si>
  <si>
    <t>East Cannan</t>
  </si>
  <si>
    <t>Litchfield</t>
  </si>
  <si>
    <t>Futura Dairy-Waubeek Dairy Cow Farm</t>
  </si>
  <si>
    <t>Central City</t>
  </si>
  <si>
    <t>Linn</t>
  </si>
  <si>
    <t>Outlook</t>
  </si>
  <si>
    <t>Yakima</t>
  </si>
  <si>
    <t>Pacific Power &amp; Light (PacifCorp)</t>
  </si>
  <si>
    <t>Gardeau Crest Farms</t>
  </si>
  <si>
    <t>Gebbie's Maplehurst Farm</t>
  </si>
  <si>
    <t>Greensboro</t>
  </si>
  <si>
    <t>Hardwick Electric Company</t>
  </si>
  <si>
    <t>Geerlings Hillside Farms Overisel Hog Facility</t>
  </si>
  <si>
    <t>Allegan</t>
  </si>
  <si>
    <t>Dairy (heifers) and Swine</t>
  </si>
  <si>
    <t>Genesis Ethanol Closed-Loop Plant / E3 BioFuels</t>
  </si>
  <si>
    <t>Mead</t>
  </si>
  <si>
    <t>Saunders</t>
  </si>
  <si>
    <t>E3 Biofuels</t>
  </si>
  <si>
    <t>Gervais Family Farm</t>
  </si>
  <si>
    <t>Emosburg Electric</t>
  </si>
  <si>
    <t>Nelsonville</t>
  </si>
  <si>
    <t>Portage</t>
  </si>
  <si>
    <t>Team Ag</t>
  </si>
  <si>
    <t>Green Meadow Dairy</t>
  </si>
  <si>
    <t>Elsie</t>
  </si>
  <si>
    <t>Green Mountain Dairy, LLC</t>
  </si>
  <si>
    <t>Sheldon</t>
  </si>
  <si>
    <t>Frankin</t>
  </si>
  <si>
    <t>Green Valley Dairy</t>
  </si>
  <si>
    <t>Krakow</t>
  </si>
  <si>
    <t>Shawano</t>
  </si>
  <si>
    <t>Greenwood Dairy Farm</t>
  </si>
  <si>
    <t>Canton</t>
  </si>
  <si>
    <t>St. Lawrence</t>
  </si>
  <si>
    <t>Grotegut Dairy Farm, Inc.</t>
  </si>
  <si>
    <t>San Diego</t>
  </si>
  <si>
    <t>Middleton</t>
  </si>
  <si>
    <t>Madison Gas &amp; Electric</t>
  </si>
  <si>
    <t>Half Dutch Farm</t>
  </si>
  <si>
    <t>Clifton Springs</t>
  </si>
  <si>
    <t>Ontario</t>
  </si>
  <si>
    <t>Hampton Feed Lot</t>
  </si>
  <si>
    <t>Triplet</t>
  </si>
  <si>
    <t>Chariton</t>
  </si>
  <si>
    <t>MO</t>
  </si>
  <si>
    <t>Cattle</t>
  </si>
  <si>
    <t>Kansas City Power and Light Company</t>
  </si>
  <si>
    <t>Hard Earned Acres</t>
  </si>
  <si>
    <t>Shippensburg</t>
  </si>
  <si>
    <t>Cumberland</t>
  </si>
  <si>
    <t>Pennsylvania Electric Company (Penelec)</t>
  </si>
  <si>
    <t>Tulare</t>
  </si>
  <si>
    <t>Harris Farm</t>
  </si>
  <si>
    <t>Greenville</t>
  </si>
  <si>
    <t>Pitt</t>
  </si>
  <si>
    <t>Swine (feeder-to-finish)</t>
  </si>
  <si>
    <t>AgriClean</t>
  </si>
  <si>
    <t>Haubenschild Farms</t>
  </si>
  <si>
    <t>Mille Lacs</t>
  </si>
  <si>
    <t>East Central Energy</t>
  </si>
  <si>
    <t>Heller Farms / Cow Poo, LLC</t>
  </si>
  <si>
    <t>Alma Center</t>
  </si>
  <si>
    <t>Jackson</t>
  </si>
  <si>
    <t>Dairy and Swine</t>
  </si>
  <si>
    <t>Herrema Dairy</t>
  </si>
  <si>
    <t>Hidden View</t>
  </si>
  <si>
    <t>Hilarides Dairy</t>
  </si>
  <si>
    <t>Lindsay</t>
  </si>
  <si>
    <t>Hillcrest Dairy (Formerly New Horizons)</t>
  </si>
  <si>
    <t>Elmwood</t>
  </si>
  <si>
    <t>Peoria</t>
  </si>
  <si>
    <t>AmerenCILCO</t>
  </si>
  <si>
    <t>Hillcrest Saylors Farm</t>
  </si>
  <si>
    <t>Rockwood</t>
  </si>
  <si>
    <t>Holsum Dairy - Elm Road</t>
  </si>
  <si>
    <t>Hilbert</t>
  </si>
  <si>
    <t>Calumet</t>
  </si>
  <si>
    <t>Holsum Dairy - Irish Road</t>
  </si>
  <si>
    <t>Tillamook Public Utility District</t>
  </si>
  <si>
    <t>Huckabay Ridge</t>
  </si>
  <si>
    <t>Stephenville</t>
  </si>
  <si>
    <t>Erath</t>
  </si>
  <si>
    <t>Huls Dairy</t>
  </si>
  <si>
    <t>Corvallis</t>
  </si>
  <si>
    <t>Ravalli</t>
  </si>
  <si>
    <t>MT</t>
  </si>
  <si>
    <t>Ravalli County Rural Electric Cooperative</t>
  </si>
  <si>
    <t>Hunter Haven Farms, Inc.</t>
  </si>
  <si>
    <t>Pearl City</t>
  </si>
  <si>
    <t>Caroll</t>
  </si>
  <si>
    <t>Ideal Family Farms</t>
  </si>
  <si>
    <t>Beavertown</t>
  </si>
  <si>
    <t>Snyder</t>
  </si>
  <si>
    <t>Chino</t>
  </si>
  <si>
    <t>San Bernardino</t>
  </si>
  <si>
    <t>Inland Empire Utilities Agency - Reg Plant 1</t>
  </si>
  <si>
    <t>Inland Empire Utilities Agency - Reg Plant 5</t>
  </si>
  <si>
    <t>Jer-Lindy Farms</t>
  </si>
  <si>
    <t>Brooten</t>
  </si>
  <si>
    <t>Stearns</t>
  </si>
  <si>
    <t>Johnson</t>
  </si>
  <si>
    <t>Jones County Poultry Digester</t>
  </si>
  <si>
    <t>Laurel</t>
  </si>
  <si>
    <t>Jones</t>
  </si>
  <si>
    <t>Joneslan Farm</t>
  </si>
  <si>
    <t>Hyde Park</t>
  </si>
  <si>
    <t>Lamoille</t>
  </si>
  <si>
    <t>Jordan Farms / AGreen Energy, LLC</t>
  </si>
  <si>
    <t>Worcester</t>
  </si>
  <si>
    <t>Kane's Scenic River Farms</t>
  </si>
  <si>
    <t>Enosburg Falls</t>
  </si>
  <si>
    <t>Keewaydin Farm</t>
  </si>
  <si>
    <t>Stowe</t>
  </si>
  <si>
    <t>Stowe Electric</t>
  </si>
  <si>
    <t>Kettle Butte Dairy</t>
  </si>
  <si>
    <t>Roberts</t>
  </si>
  <si>
    <t>Jefferson</t>
  </si>
  <si>
    <t>Rocky Mountain Power</t>
  </si>
  <si>
    <t>Kilby's Inc.</t>
  </si>
  <si>
    <t>Colora</t>
  </si>
  <si>
    <t>Cecil</t>
  </si>
  <si>
    <t>Kirk Carrell Dairy</t>
  </si>
  <si>
    <t>Godley</t>
  </si>
  <si>
    <t>Kish-View Farms</t>
  </si>
  <si>
    <t>Belleville</t>
  </si>
  <si>
    <t>Mifflin</t>
  </si>
  <si>
    <t>Koetsier Dairy</t>
  </si>
  <si>
    <t>Lake Breeze Dairy</t>
  </si>
  <si>
    <t>Malone</t>
  </si>
  <si>
    <t>Lamb Farms</t>
  </si>
  <si>
    <t>Oakfield</t>
  </si>
  <si>
    <t>Genesee</t>
  </si>
  <si>
    <t>Landyshade Farms</t>
  </si>
  <si>
    <t>Langerwerf Dairy</t>
  </si>
  <si>
    <t>Durham</t>
  </si>
  <si>
    <t>Butte</t>
  </si>
  <si>
    <t>Heifer raising facility</t>
  </si>
  <si>
    <t>Lawnhurst Farms</t>
  </si>
  <si>
    <t>Stanley</t>
  </si>
  <si>
    <t>Linde Dairy</t>
  </si>
  <si>
    <t>Brookings</t>
  </si>
  <si>
    <t>SD</t>
  </si>
  <si>
    <t>Linkenmeyer Family Feeders / Link Energy, LLC</t>
  </si>
  <si>
    <t>Riceville</t>
  </si>
  <si>
    <t>Howard</t>
  </si>
  <si>
    <t>Lourenco Dairy</t>
  </si>
  <si>
    <t>Sharp Energy</t>
  </si>
  <si>
    <t>Loyd Ray Farms</t>
  </si>
  <si>
    <t>Boonville</t>
  </si>
  <si>
    <t>Yadkin</t>
  </si>
  <si>
    <t>Duke University</t>
  </si>
  <si>
    <t>Surry-Yadkin Electric Membership Corporation</t>
  </si>
  <si>
    <t>M&amp;N Nursery</t>
  </si>
  <si>
    <t>Clay</t>
  </si>
  <si>
    <t>Mains Farm</t>
  </si>
  <si>
    <t>Newville</t>
  </si>
  <si>
    <t>Environmental Management Group International, Inc. (EMG)</t>
  </si>
  <si>
    <t>Grant</t>
  </si>
  <si>
    <t>Maple Leaf Dairy</t>
  </si>
  <si>
    <t>Cleveland</t>
  </si>
  <si>
    <t>Maple Leaf Farms</t>
  </si>
  <si>
    <t>Franksville</t>
  </si>
  <si>
    <t>Racine</t>
  </si>
  <si>
    <t>Maple Leaf West</t>
  </si>
  <si>
    <t>Martin Farms</t>
  </si>
  <si>
    <t>South Boston</t>
  </si>
  <si>
    <t>Halifax</t>
  </si>
  <si>
    <t>Swine (farrow-to-feeder)</t>
  </si>
  <si>
    <t>Mason Dixon Farms</t>
  </si>
  <si>
    <t>Gettysburg</t>
  </si>
  <si>
    <t>Adams</t>
  </si>
  <si>
    <t>Dick and Bert Waybright</t>
  </si>
  <si>
    <t>Sun Prairie</t>
  </si>
  <si>
    <t>Maxwell Farm / Neighborhood Energy, LLC</t>
  </si>
  <si>
    <t>Coventry</t>
  </si>
  <si>
    <t>McCabe Farms</t>
  </si>
  <si>
    <t>Mt. Pleasant</t>
  </si>
  <si>
    <t>Henry</t>
  </si>
  <si>
    <t>Swine (farrow to finish)</t>
  </si>
  <si>
    <t>Harold McCabe</t>
  </si>
  <si>
    <t>Meadowbrook Dairy</t>
  </si>
  <si>
    <t>El Mirage</t>
  </si>
  <si>
    <t>Midwest Dairy Institute</t>
  </si>
  <si>
    <t>Milbank</t>
  </si>
  <si>
    <t>Plug Flow</t>
  </si>
  <si>
    <t>Miedema Dairy</t>
  </si>
  <si>
    <t>Circleville</t>
  </si>
  <si>
    <t>Pickaway</t>
  </si>
  <si>
    <t>Pickett</t>
  </si>
  <si>
    <t>Mill Creek Dairy</t>
  </si>
  <si>
    <t>West Unity</t>
  </si>
  <si>
    <t>Mills Dairy</t>
  </si>
  <si>
    <t>Forest</t>
  </si>
  <si>
    <t>Scott</t>
  </si>
  <si>
    <t>Swanton</t>
  </si>
  <si>
    <t>Monument Farms</t>
  </si>
  <si>
    <t>Weybridge</t>
  </si>
  <si>
    <t>Mor-Dale Farms</t>
  </si>
  <si>
    <t>Bethel</t>
  </si>
  <si>
    <t>Berks</t>
  </si>
  <si>
    <t>Murphy Brown LLC - Kenansville Farm #2539</t>
  </si>
  <si>
    <t>Faison</t>
  </si>
  <si>
    <t>Duplin</t>
  </si>
  <si>
    <t>Randolph Center</t>
  </si>
  <si>
    <t>Orange</t>
  </si>
  <si>
    <t>New Chester/Brakebush</t>
  </si>
  <si>
    <t>New Chester</t>
  </si>
  <si>
    <t>New Hope Dairy</t>
  </si>
  <si>
    <t>New Hope View Farm</t>
  </si>
  <si>
    <t>Homer</t>
  </si>
  <si>
    <t>Cortland</t>
  </si>
  <si>
    <t>NMSU / Gonzalez Dairy</t>
  </si>
  <si>
    <t>La Mesa</t>
  </si>
  <si>
    <t>NM</t>
  </si>
  <si>
    <t>Noblehurst Farms</t>
  </si>
  <si>
    <t>York</t>
  </si>
  <si>
    <t>Noblehurst Farms - Maternity Barn</t>
  </si>
  <si>
    <t>Nordic Farm</t>
  </si>
  <si>
    <t>Shelburne</t>
  </si>
  <si>
    <t>Norm-E-Lane, Inc. (NEL)</t>
  </si>
  <si>
    <t>Chili</t>
  </si>
  <si>
    <t>Norswiss Farms</t>
  </si>
  <si>
    <t>Rice Lake</t>
  </si>
  <si>
    <t>Barron</t>
  </si>
  <si>
    <t>Dairyland Power Cooperative; Barron Electric</t>
  </si>
  <si>
    <t>Northern Plains Dairy</t>
  </si>
  <si>
    <t>St. Peter</t>
  </si>
  <si>
    <t>Nicollet</t>
  </si>
  <si>
    <t>Boardman</t>
  </si>
  <si>
    <t>Morrow</t>
  </si>
  <si>
    <t>Oak Hill Farm</t>
  </si>
  <si>
    <t>Nottingham</t>
  </si>
  <si>
    <t>Chester</t>
  </si>
  <si>
    <t>Layers</t>
  </si>
  <si>
    <t>Oregon Dairy Farm</t>
  </si>
  <si>
    <t>Manheim</t>
  </si>
  <si>
    <t>Pagels Ponderosa Dairy</t>
  </si>
  <si>
    <t>Panda Ethanol - Hereford</t>
  </si>
  <si>
    <t>Patterson Farms</t>
  </si>
  <si>
    <t>Penn England Farm</t>
  </si>
  <si>
    <t>Valley Rural Electric Co-op</t>
  </si>
  <si>
    <t>Pennwood Farms</t>
  </si>
  <si>
    <t>Pike</t>
  </si>
  <si>
    <t>Pine Hurst Acres</t>
  </si>
  <si>
    <t>Danville</t>
  </si>
  <si>
    <t>Northumberland</t>
  </si>
  <si>
    <t>Pine Island Farm</t>
  </si>
  <si>
    <t>Sheffield</t>
  </si>
  <si>
    <t>Berkshire</t>
  </si>
  <si>
    <t>Piney Woods School</t>
  </si>
  <si>
    <t>Piney Woods</t>
  </si>
  <si>
    <t>Rankin</t>
  </si>
  <si>
    <t>Pleasant Valley Farms - Berkshire Cow Power, LLC</t>
  </si>
  <si>
    <t>Premium Standard - High Plains S-5</t>
  </si>
  <si>
    <t>Dalhart</t>
  </si>
  <si>
    <t>Dallam</t>
  </si>
  <si>
    <t>Premium Standard - High Plains W-F</t>
  </si>
  <si>
    <t>Premium Standard - Valley View Farm (Crystal Peak)</t>
  </si>
  <si>
    <t>Green City</t>
  </si>
  <si>
    <t>Sullivan</t>
  </si>
  <si>
    <t>Qualco Energy</t>
  </si>
  <si>
    <t>Snohomish</t>
  </si>
  <si>
    <t>Quantum Dairy</t>
  </si>
  <si>
    <t>Weyauwega</t>
  </si>
  <si>
    <t>Waupaca</t>
  </si>
  <si>
    <t>Mercer</t>
  </si>
  <si>
    <t>quasar energy group - Central Ohio</t>
  </si>
  <si>
    <t>Columbus</t>
  </si>
  <si>
    <t>quasar energy group - Collinwood</t>
  </si>
  <si>
    <t>Cuyahoga</t>
  </si>
  <si>
    <t>Cleveland Public Power</t>
  </si>
  <si>
    <t>quasar energy group - Haviland</t>
  </si>
  <si>
    <t>Haviland</t>
  </si>
  <si>
    <t>Paulding</t>
  </si>
  <si>
    <t>American Electric Power</t>
  </si>
  <si>
    <t>quasar energy group - Wooster</t>
  </si>
  <si>
    <t>Wooster</t>
  </si>
  <si>
    <t>quasar energy group - Zanesville</t>
  </si>
  <si>
    <t>Zanesville</t>
  </si>
  <si>
    <t>Muskingum</t>
  </si>
  <si>
    <t>ME</t>
  </si>
  <si>
    <t>Rainier Biogas</t>
  </si>
  <si>
    <t>Enumclaw</t>
  </si>
  <si>
    <t>King</t>
  </si>
  <si>
    <t>Reinford Farms</t>
  </si>
  <si>
    <t>Mifflintown</t>
  </si>
  <si>
    <t>Juniata</t>
  </si>
  <si>
    <t>Reinford-Frymoyer Farm</t>
  </si>
  <si>
    <t>RES Ag DM 2 - 1 LLC</t>
  </si>
  <si>
    <t>Magnolia</t>
  </si>
  <si>
    <t>RES Ag DM 4 - 3 LLC</t>
  </si>
  <si>
    <t>RES Ag Lochmead LLC</t>
  </si>
  <si>
    <t>Junction City</t>
  </si>
  <si>
    <t>Lane</t>
  </si>
  <si>
    <t>Emerald People's Utility District</t>
  </si>
  <si>
    <t>RES Ag Oak Lea LLC</t>
  </si>
  <si>
    <t>Aumsville</t>
  </si>
  <si>
    <t>RES Forest Glen Oaks LLC</t>
  </si>
  <si>
    <t>Dayton</t>
  </si>
  <si>
    <t>Yamhill</t>
  </si>
  <si>
    <t>PGE</t>
  </si>
  <si>
    <t>Ridgecrest Dairy</t>
  </si>
  <si>
    <t>Genoa</t>
  </si>
  <si>
    <t>Ridgeline Farm</t>
  </si>
  <si>
    <t>Clymer</t>
  </si>
  <si>
    <t>Chautauqua</t>
  </si>
  <si>
    <t>Ringler Energy, LLC</t>
  </si>
  <si>
    <t>Cardington</t>
  </si>
  <si>
    <t>Riverview Dairy</t>
  </si>
  <si>
    <t>Morris</t>
  </si>
  <si>
    <t>Roach Dairy Farm</t>
  </si>
  <si>
    <t>Scipio Center</t>
  </si>
  <si>
    <t>Rocky Knoll Swine Farm</t>
  </si>
  <si>
    <t>Swine (farrow-to-finish)</t>
  </si>
  <si>
    <t>Royal Farms</t>
  </si>
  <si>
    <t>R-Qubed Energy - Dona Ana</t>
  </si>
  <si>
    <t>Mesquite</t>
  </si>
  <si>
    <t>Dona Ana</t>
  </si>
  <si>
    <t>Public Service Co. of New Mexico (PNM)</t>
  </si>
  <si>
    <t>S &amp; A Kreider Farms</t>
  </si>
  <si>
    <t>Quarryville</t>
  </si>
  <si>
    <t>Scenic View Dairy - Fennville</t>
  </si>
  <si>
    <t>Fennville</t>
  </si>
  <si>
    <t>Consumers Energy Company; Michigan Gas Utilities Corp</t>
  </si>
  <si>
    <t>Scenic View Dairy - Freeport</t>
  </si>
  <si>
    <t>Freeport</t>
  </si>
  <si>
    <t>Barry</t>
  </si>
  <si>
    <t>Scheidairy Farms</t>
  </si>
  <si>
    <t>Stephenson</t>
  </si>
  <si>
    <t>Commonwealth Edison</t>
  </si>
  <si>
    <t>Sturgeon Bay</t>
  </si>
  <si>
    <t>Door</t>
  </si>
  <si>
    <t>Schrack Farms</t>
  </si>
  <si>
    <t>Loganton</t>
  </si>
  <si>
    <t>Seaboard Foods Wakefield Farm</t>
  </si>
  <si>
    <t>Turpin</t>
  </si>
  <si>
    <t>OK</t>
  </si>
  <si>
    <t>Sensenig Farm</t>
  </si>
  <si>
    <t>Kirkwood</t>
  </si>
  <si>
    <t>Dairy, Swine, and Poultry</t>
  </si>
  <si>
    <t>Shafer Farm</t>
  </si>
  <si>
    <t>Osyka</t>
  </si>
  <si>
    <t>Sheland Farms</t>
  </si>
  <si>
    <t>Niagra Mohawk grid</t>
  </si>
  <si>
    <t>New Liberty</t>
  </si>
  <si>
    <t>Slate Ridge Farm</t>
  </si>
  <si>
    <t>St. Thomas</t>
  </si>
  <si>
    <t>Sonoma</t>
  </si>
  <si>
    <t>Spring Valley Dairy</t>
  </si>
  <si>
    <t>Schodack</t>
  </si>
  <si>
    <t>Manure Activation System</t>
  </si>
  <si>
    <t>Dubara Company, Inc.</t>
  </si>
  <si>
    <t>St. Anthony Farm</t>
  </si>
  <si>
    <t>Petaluma</t>
  </si>
  <si>
    <t>Statz Brothers, Inc.</t>
  </si>
  <si>
    <t>Stencil Farm</t>
  </si>
  <si>
    <t>Denmark</t>
  </si>
  <si>
    <t>Brown</t>
  </si>
  <si>
    <t>Stonyvale Farm / Exeter Agri-Energy, LLC</t>
  </si>
  <si>
    <t>Exeter</t>
  </si>
  <si>
    <t>Penobscot</t>
  </si>
  <si>
    <t>Storms Farm</t>
  </si>
  <si>
    <t>Bladenboro</t>
  </si>
  <si>
    <t>Bladen</t>
  </si>
  <si>
    <t>Stotz Southern Dairy</t>
  </si>
  <si>
    <t>Buckeye</t>
  </si>
  <si>
    <t>Maricopa</t>
  </si>
  <si>
    <t>AZ</t>
  </si>
  <si>
    <t>Straus Family Dairy</t>
  </si>
  <si>
    <t>Marshall</t>
  </si>
  <si>
    <t>Sunderland Dairy</t>
  </si>
  <si>
    <t>Sanpete</t>
  </si>
  <si>
    <t>Sunny Knoll Farm</t>
  </si>
  <si>
    <t>Sunnyside Farms</t>
  </si>
  <si>
    <t>Sunrise Dairy (formerly Suring Community Dairy)</t>
  </si>
  <si>
    <t>Suring</t>
  </si>
  <si>
    <t>Oronto</t>
  </si>
  <si>
    <t>SUNY at Morrisville</t>
  </si>
  <si>
    <t>Morrisville</t>
  </si>
  <si>
    <t>Madison</t>
  </si>
  <si>
    <t>Suwannee Farms</t>
  </si>
  <si>
    <t>O'Brien</t>
  </si>
  <si>
    <t>Suwannee</t>
  </si>
  <si>
    <t>Swager Farms Dairy / New Energy Two, LLC</t>
  </si>
  <si>
    <t>Buhl</t>
  </si>
  <si>
    <t>Swine USA, Bell Farms</t>
  </si>
  <si>
    <t>Thayer</t>
  </si>
  <si>
    <t>Union</t>
  </si>
  <si>
    <t>Swiss Valley Farms</t>
  </si>
  <si>
    <t>Warsaw</t>
  </si>
  <si>
    <t>Synergy Dairy - Covington</t>
  </si>
  <si>
    <t>Covington</t>
  </si>
  <si>
    <t>Thaler Farm</t>
  </si>
  <si>
    <t>Threemile Canyon Farms</t>
  </si>
  <si>
    <t>PacifiCorp</t>
  </si>
  <si>
    <t>Tinedale Farms</t>
  </si>
  <si>
    <t>Tollenaar Holsteins Dairy</t>
  </si>
  <si>
    <t>Elk Grove</t>
  </si>
  <si>
    <t xml:space="preserve">Sacramento Municipal Utility District (SMUD) </t>
  </si>
  <si>
    <t>Top Deck Holsteins</t>
  </si>
  <si>
    <t>Westgate</t>
  </si>
  <si>
    <t>Fayette</t>
  </si>
  <si>
    <t>Ray Crammond</t>
  </si>
  <si>
    <t>Warren</t>
  </si>
  <si>
    <t>Twin Birch Dairy</t>
  </si>
  <si>
    <t>Skaneateles</t>
  </si>
  <si>
    <t>Anaerobics, Inc.</t>
  </si>
  <si>
    <t>UGA Double Bridges Farm</t>
  </si>
  <si>
    <t>Athens</t>
  </si>
  <si>
    <t>Oglethorpe</t>
  </si>
  <si>
    <t>GA</t>
  </si>
  <si>
    <t>University of Florida Dairy Research Unit</t>
  </si>
  <si>
    <t>Hague</t>
  </si>
  <si>
    <t>Alachua</t>
  </si>
  <si>
    <t>Beltsville</t>
  </si>
  <si>
    <t>Prince Georges</t>
  </si>
  <si>
    <t>Agway</t>
  </si>
  <si>
    <t>USEMCO - Peters Farm</t>
  </si>
  <si>
    <t>Chaseburg</t>
  </si>
  <si>
    <t>Vernon</t>
  </si>
  <si>
    <t>Universal Sanitary Equipment Manufacturing Company (USEMCO)</t>
  </si>
  <si>
    <t>UW Oshkosh Foundation, Rosendale Biodigester, LLC</t>
  </si>
  <si>
    <t>Alliant Energy</t>
  </si>
  <si>
    <t>Van Dyk Dairy</t>
  </si>
  <si>
    <t>DariTech, Inc.</t>
  </si>
  <si>
    <t>Van Erk Dairy</t>
  </si>
  <si>
    <t>Van Ommering Dairy</t>
  </si>
  <si>
    <t>Lakeside</t>
  </si>
  <si>
    <t>Van Warmerdam Dairy</t>
  </si>
  <si>
    <t>Vander Haak Dairy</t>
  </si>
  <si>
    <t>Vermont Technical College - Randolph Center</t>
  </si>
  <si>
    <t>Vintage Dairy</t>
  </si>
  <si>
    <t>Riverdale</t>
  </si>
  <si>
    <t>BioEnergy Solutions</t>
  </si>
  <si>
    <t>Vir-Clar Farms</t>
  </si>
  <si>
    <t>Volm Farms</t>
  </si>
  <si>
    <t>Kewaskum</t>
  </si>
  <si>
    <t>Wadeland Dairy</t>
  </si>
  <si>
    <t>West Weber</t>
  </si>
  <si>
    <t>Weber</t>
  </si>
  <si>
    <t>Wagner Farms</t>
  </si>
  <si>
    <t>Poestenkill</t>
  </si>
  <si>
    <t>Rensselear</t>
  </si>
  <si>
    <t>Walker Farms LLC</t>
  </si>
  <si>
    <t>Fort Ann</t>
  </si>
  <si>
    <t>Washington</t>
  </si>
  <si>
    <t>Wanner's Pride-N-Joy Farm</t>
  </si>
  <si>
    <t>Narvon</t>
  </si>
  <si>
    <t>Waste No Energy</t>
  </si>
  <si>
    <t>Monticello</t>
  </si>
  <si>
    <t>Wenning Poultry Farm</t>
  </si>
  <si>
    <t>Ft Recovery</t>
  </si>
  <si>
    <t>West River Dairy</t>
  </si>
  <si>
    <t>Western Plains Energy, LLC</t>
  </si>
  <si>
    <t>Oakley</t>
  </si>
  <si>
    <t>Gove</t>
  </si>
  <si>
    <t>KS</t>
  </si>
  <si>
    <t>Westminster Farms</t>
  </si>
  <si>
    <t>Putney</t>
  </si>
  <si>
    <t>Windham</t>
  </si>
  <si>
    <t>Westpoint Dairy</t>
  </si>
  <si>
    <t>Wendell</t>
  </si>
  <si>
    <t>Intrepid Technology and Resources Inc.</t>
  </si>
  <si>
    <t>Whitesides Dairy</t>
  </si>
  <si>
    <t>Rupert</t>
  </si>
  <si>
    <t>Minidoka</t>
  </si>
  <si>
    <t>Intermountain Gas</t>
  </si>
  <si>
    <t>Wild Rose Dairy</t>
  </si>
  <si>
    <t>LaFarge</t>
  </si>
  <si>
    <t>Willet Dairy - Belltown</t>
  </si>
  <si>
    <t>Will-O-Crest Farm</t>
  </si>
  <si>
    <t>Willow Point Dairy</t>
  </si>
  <si>
    <t>Ionia</t>
  </si>
  <si>
    <t>Windy Ridge Dairy</t>
  </si>
  <si>
    <t>Bowling Green</t>
  </si>
  <si>
    <t>KY</t>
  </si>
  <si>
    <t>Organic Alchemy</t>
  </si>
  <si>
    <t>WKU Farm - Pilot Digester</t>
  </si>
  <si>
    <t>Wright Whitty Davis Farms, Inc.</t>
  </si>
  <si>
    <t>Baxley</t>
  </si>
  <si>
    <t>Appling</t>
  </si>
  <si>
    <t>WTE - Dairyland</t>
  </si>
  <si>
    <t>WTE - Dallmann</t>
  </si>
  <si>
    <t>Brillion</t>
  </si>
  <si>
    <t>WTE - Deer Run</t>
  </si>
  <si>
    <t>WTE - S &amp; S Ag</t>
  </si>
  <si>
    <t>WTE - Wakker</t>
  </si>
  <si>
    <t>Wyoming Premium Farms 1</t>
  </si>
  <si>
    <t>Wheatland</t>
  </si>
  <si>
    <t>Platte</t>
  </si>
  <si>
    <t>WY</t>
  </si>
  <si>
    <t>Wyoming Premium Farms 2</t>
  </si>
  <si>
    <t>Yippee! Farms</t>
  </si>
  <si>
    <t>Zimmerman Farm</t>
  </si>
  <si>
    <t>Pitman</t>
  </si>
  <si>
    <t>Zuber Farms</t>
  </si>
  <si>
    <t>Butler Farms</t>
  </si>
  <si>
    <t>South River EMC</t>
  </si>
  <si>
    <t>Project_type</t>
  </si>
  <si>
    <t>Co-Digestion</t>
  </si>
  <si>
    <t>Biogas Generation Estimate (cu_ft/day)</t>
  </si>
  <si>
    <t>Farm Scale</t>
  </si>
  <si>
    <t>None</t>
  </si>
  <si>
    <t>Centralized/Regional</t>
  </si>
  <si>
    <t>Organic wastes</t>
  </si>
  <si>
    <t>Food waste</t>
  </si>
  <si>
    <t>Food wastes</t>
  </si>
  <si>
    <t>Multiple Farm</t>
  </si>
  <si>
    <t>Organic Wastes</t>
  </si>
  <si>
    <t>Wastes from surrounding community</t>
  </si>
  <si>
    <t>Plan to reconfigure system to be more economical for farmer.</t>
  </si>
  <si>
    <t>Farm sold and new owners shut down digester</t>
  </si>
  <si>
    <t>Slaughterhouse wastewater</t>
  </si>
  <si>
    <t>Digester too small; utility interconnect fee too high (and rates too low) for project expansion</t>
  </si>
  <si>
    <t>Substrates</t>
  </si>
  <si>
    <t>Economic</t>
  </si>
  <si>
    <t>Ceased dairy operation</t>
  </si>
  <si>
    <t>Sold the cows- no manure for digester</t>
  </si>
  <si>
    <t>Research</t>
  </si>
  <si>
    <t>Boiler explosion, mechanical problems, bankruptcy</t>
  </si>
  <si>
    <t>Farm scale</t>
  </si>
  <si>
    <t>Wastewater</t>
  </si>
  <si>
    <t>Milking parlor wash water</t>
  </si>
  <si>
    <t>Improper manure management system operation</t>
  </si>
  <si>
    <t>Crop wastes, food wastes, haylage, and cooking grease</t>
  </si>
  <si>
    <t>Grease and other restaurant waste</t>
  </si>
  <si>
    <t>Fire in engine/ control panel/ separator building</t>
  </si>
  <si>
    <t>Additional substrates</t>
  </si>
  <si>
    <t>Whey</t>
  </si>
  <si>
    <t>Facility closed</t>
  </si>
  <si>
    <t>Digester cover and pvc frame deteriorated to the point of necessary removal</t>
  </si>
  <si>
    <t>Needs a new manure feed pump</t>
  </si>
  <si>
    <t>Cotton gin waste</t>
  </si>
  <si>
    <t>Food wastes, grass, crop waste</t>
  </si>
  <si>
    <t>Mixed biomass</t>
  </si>
  <si>
    <t>Food Wastes</t>
  </si>
  <si>
    <t>Undergoing management changes; unsure whether or not digester will be re-started</t>
  </si>
  <si>
    <t>Program being dismantled, not digester issues</t>
  </si>
  <si>
    <t>Difficulty keeping in target operational temp range. Switched to composting.</t>
  </si>
  <si>
    <t>Food waste/organic waste</t>
  </si>
  <si>
    <t>Current owners do not have technical knowledge to run digester</t>
  </si>
  <si>
    <t>Organic food waste and agricultural residue</t>
  </si>
  <si>
    <t>Economic hardship</t>
  </si>
  <si>
    <t>Paper mill waste</t>
  </si>
  <si>
    <t>Intrepid bankrupt</t>
  </si>
  <si>
    <t>Assistant farm manager left and not enough help to keep system running</t>
  </si>
  <si>
    <t>Dakin Dairy / ESDA, Inc.</t>
  </si>
  <si>
    <t>Myakka City</t>
  </si>
  <si>
    <t>Manatee</t>
  </si>
  <si>
    <t>Green Cow Power LLC</t>
  </si>
  <si>
    <t>Goshen</t>
  </si>
  <si>
    <t>Elkhart</t>
  </si>
  <si>
    <t>Pixley Biogas LLC</t>
  </si>
  <si>
    <t>Pixley</t>
  </si>
  <si>
    <t>Longview Farms / Bgreen Energy LLC</t>
  </si>
  <si>
    <t>Farm/Organics</t>
  </si>
  <si>
    <t>Food Waste</t>
  </si>
  <si>
    <t>USDA/ARS Research Facility</t>
  </si>
  <si>
    <t>den Dulk Dairy</t>
  </si>
  <si>
    <t>MSU Digester</t>
  </si>
  <si>
    <t>Lansing</t>
  </si>
  <si>
    <t>Ingham</t>
  </si>
  <si>
    <t>Novi Energy Digester</t>
  </si>
  <si>
    <t>Food processing residuals</t>
  </si>
  <si>
    <t>High Island Dairy</t>
  </si>
  <si>
    <t>Le Sueur</t>
  </si>
  <si>
    <t>Napoleon Biogas</t>
  </si>
  <si>
    <t>Napoleon</t>
  </si>
  <si>
    <t>Food wastes, WWTP sludge</t>
  </si>
  <si>
    <t>American Municipal Power</t>
  </si>
  <si>
    <t>Blue Mountain Biogas, LLC / Circle 4 Farms</t>
  </si>
  <si>
    <t>Milford</t>
  </si>
  <si>
    <t>Pine Valley Electric</t>
  </si>
  <si>
    <t>Riverview Farm</t>
  </si>
  <si>
    <t>Bach Digester, LLC II</t>
  </si>
  <si>
    <t>Ducat Farm</t>
  </si>
  <si>
    <t>GL Dairy Biogas Farm</t>
  </si>
  <si>
    <t>Vir-Clar Farm Power LLC</t>
  </si>
  <si>
    <t>PG&amp;E</t>
  </si>
  <si>
    <t>SMUD (Sacramento Utility District)</t>
  </si>
  <si>
    <t>AgriReNew, Sievers Family Farms</t>
  </si>
  <si>
    <t>Parlor wash water, lactose pellets, FOGS (fats, oils, and grease)</t>
  </si>
  <si>
    <t>Bernie Faber Dairy (CalGon Dairy)</t>
  </si>
  <si>
    <t>Salem</t>
  </si>
  <si>
    <t>Portland General Electric</t>
  </si>
  <si>
    <t>Deere Ridge Dairy</t>
  </si>
  <si>
    <t>G DeRuyter &amp; Sons Dairy</t>
  </si>
  <si>
    <t>Plymouth</t>
  </si>
  <si>
    <t>Mantiowoc</t>
  </si>
  <si>
    <t>Homestead Dairy</t>
  </si>
  <si>
    <t>Fats, oil, grease</t>
  </si>
  <si>
    <t>NIPSCO</t>
  </si>
  <si>
    <t>MAC Farm</t>
  </si>
  <si>
    <t>Campbellsville</t>
  </si>
  <si>
    <t>Taylor</t>
  </si>
  <si>
    <t>East Kentucky Power</t>
  </si>
  <si>
    <t>Winnebago</t>
  </si>
  <si>
    <t>Missouri University Campus Digester</t>
  </si>
  <si>
    <t>Columbia</t>
  </si>
  <si>
    <t>Murphy Brown LLC - Vestal Farm</t>
  </si>
  <si>
    <t>Kenansville</t>
  </si>
  <si>
    <t>Nelson Boys Dairy, LLC</t>
  </si>
  <si>
    <t>PlanET Biogas USA</t>
  </si>
  <si>
    <t>O’Lean Energy</t>
  </si>
  <si>
    <t>Port of Tillamook Bay Digester</t>
  </si>
  <si>
    <t>Snohomish County PUD</t>
  </si>
  <si>
    <t>Pacific Power</t>
  </si>
  <si>
    <t>Other waste streams</t>
  </si>
  <si>
    <t>Gabe Millican, P.E.</t>
  </si>
  <si>
    <t>Arizona Public Service</t>
  </si>
  <si>
    <t>Wrightstown</t>
  </si>
  <si>
    <t>AGES</t>
  </si>
  <si>
    <t>Woodcrest Dairy</t>
  </si>
  <si>
    <t>Ogdensburg</t>
  </si>
  <si>
    <t>Year Digester Closed</t>
  </si>
  <si>
    <t>Reason for Closing</t>
  </si>
  <si>
    <t>Row Labels</t>
  </si>
  <si>
    <t>Grand Total</t>
  </si>
  <si>
    <t>Count of Animal Type</t>
  </si>
  <si>
    <t>Total Operational Projects</t>
  </si>
  <si>
    <t>Mixed</t>
  </si>
  <si>
    <t>Unknown or Unspecified</t>
  </si>
  <si>
    <t/>
  </si>
  <si>
    <t>Exergy New Energy, Pharmer Engineering, UTS Bioenergy</t>
  </si>
  <si>
    <t>Organic waste</t>
  </si>
  <si>
    <t>Highmark Renewables Research LP</t>
  </si>
  <si>
    <t>Manure and other organic waste</t>
  </si>
  <si>
    <t>RCM International LLC, Red Barn Consulting</t>
  </si>
  <si>
    <t>California Bioenergy LLC, Provost &amp; Pritchard</t>
  </si>
  <si>
    <t>Waste water</t>
  </si>
  <si>
    <t>Cheese whey, sudan grass, and residuals</t>
  </si>
  <si>
    <t>Process water</t>
  </si>
  <si>
    <t>SMUD</t>
  </si>
  <si>
    <t>University of Georgia (College of Agricultural and Environmental Sciences)</t>
  </si>
  <si>
    <t>Agricultural substrates</t>
  </si>
  <si>
    <t>Organic Waste Systems (OWS), Inc.</t>
  </si>
  <si>
    <t>Sludge</t>
  </si>
  <si>
    <t>New Energy One, LLC, Northern Biogas</t>
  </si>
  <si>
    <t>Cargill, Inc., Environmental Fabrics, Inc.</t>
  </si>
  <si>
    <t>plug Flow</t>
  </si>
  <si>
    <t>CH Four Biogas, LLC, Weston &amp; Sampson</t>
  </si>
  <si>
    <t>Crude glycerine</t>
  </si>
  <si>
    <t>Michigan State University</t>
  </si>
  <si>
    <t>Process water, Food Processing Waste</t>
  </si>
  <si>
    <t>Northern Biogas</t>
  </si>
  <si>
    <t>Process water, Cheese whey</t>
  </si>
  <si>
    <t>Andigen, Cartwright Engineers</t>
  </si>
  <si>
    <t>Eagle Green Energy, Inc., Wayne Jones</t>
  </si>
  <si>
    <t>Barham Farms</t>
  </si>
  <si>
    <t>Four County Electric Membership Coop</t>
  </si>
  <si>
    <t>Bio-Terre Systems, Inc., Revolution Energy Solutions, LLC</t>
  </si>
  <si>
    <t>Blue Electron, GBU, Seeler Engineering</t>
  </si>
  <si>
    <t>Process water, Corn silage, food waste, whey</t>
  </si>
  <si>
    <t>Food processing waste</t>
  </si>
  <si>
    <t>Cow Power, Inc., Tiry Engineering, Inc.</t>
  </si>
  <si>
    <t>CH Four Biogas, LLC</t>
  </si>
  <si>
    <t>Process water, Food wastes</t>
  </si>
  <si>
    <t>Process water, Food waste</t>
  </si>
  <si>
    <t>Consolidated Electric Cooperative</t>
  </si>
  <si>
    <t>Anaerobic Sequencing Batch Reactor</t>
  </si>
  <si>
    <t>Jim Resh Engineering, Team Ag</t>
  </si>
  <si>
    <t>Process water, Dry chicken manure, food waste</t>
  </si>
  <si>
    <t>Off-farm waste</t>
  </si>
  <si>
    <t>Penn State University, Schick Enterprises</t>
  </si>
  <si>
    <t>Commercial food waste</t>
  </si>
  <si>
    <t>Process water, Food Wastes</t>
  </si>
  <si>
    <t>Dairy processing residues</t>
  </si>
  <si>
    <t>Process water, Whey</t>
  </si>
  <si>
    <t>Process water, Agricultural substrates</t>
  </si>
  <si>
    <t>UEM Inc.</t>
  </si>
  <si>
    <t>Waste food products</t>
  </si>
  <si>
    <t>Bio-Methatech Canada, Inc., LIPP GmbH</t>
  </si>
  <si>
    <t>Beer &amp; wine waste, Fats, oil &amp; grease</t>
  </si>
  <si>
    <t>Grease trap waste</t>
  </si>
  <si>
    <t>Organics</t>
  </si>
  <si>
    <t>Food wastes, Dairy processing residues</t>
  </si>
  <si>
    <t>Egg breakage, fish solids, food breading, sauce, other feedstocks.</t>
  </si>
  <si>
    <t>Process water, Unspecified (food waste)</t>
  </si>
  <si>
    <t>Process water, On-farm waste corn silage</t>
  </si>
  <si>
    <t>Cheese plant waste</t>
  </si>
  <si>
    <t>DVO, Inc. (formerly GHD, Inc.), Northern Biogas</t>
  </si>
  <si>
    <t>Process water, Wastewater</t>
  </si>
  <si>
    <t>Process water, Substrate</t>
  </si>
  <si>
    <t>Biogas Direct, LLC, Northern Biogas</t>
  </si>
  <si>
    <t>Food industry waste</t>
  </si>
  <si>
    <t>Off-farm food waste</t>
  </si>
  <si>
    <t>Ambico, Inc., Northern Biogas</t>
  </si>
  <si>
    <t>BIOFerm Energy Systems</t>
  </si>
  <si>
    <t>DVO, Inc. (formerly GHD, Inc.), Energy Systems Group, LLC</t>
  </si>
  <si>
    <t>RCM International LLC</t>
  </si>
  <si>
    <t>Southern California Edison</t>
  </si>
  <si>
    <t>Agri Bio Systems</t>
  </si>
  <si>
    <t>Thin stillage</t>
  </si>
  <si>
    <t>Do±a Ana</t>
  </si>
  <si>
    <t>NMSU</t>
  </si>
  <si>
    <t>Process water, Food waste and waste water</t>
  </si>
  <si>
    <t>EM Biogas, Microgy</t>
  </si>
  <si>
    <t>Lower Colorado River Authority (through Sept 2008); Pacific Gas and Electric (Beginning Oct 2008); Alcor Energy is getti</t>
  </si>
  <si>
    <t>Cady Engler</t>
  </si>
  <si>
    <t>Ballard Hog Farm</t>
  </si>
  <si>
    <t>Benson</t>
  </si>
  <si>
    <t>Cache</t>
  </si>
  <si>
    <t>Microturbine had problems, so replaced with engine in 2005</t>
  </si>
  <si>
    <t>Boiler or furnace fuel</t>
  </si>
  <si>
    <t>Pipeline gas</t>
  </si>
  <si>
    <t>entec Biogas USA, R-Qubed Energy</t>
  </si>
  <si>
    <t>Cogeneration, Boiler or furnace fuel</t>
  </si>
  <si>
    <t>Anaergia Inc., Anergy, Inc.</t>
  </si>
  <si>
    <t>DCO Energy, Environmental Fabrics, Inc., Herbert, Rowland &amp; Grubic, Inc.</t>
  </si>
  <si>
    <t>Clean Energy North America, LLC, DVO, Inc. (formerly GHD, Inc.)</t>
  </si>
  <si>
    <t>Flared full time</t>
  </si>
  <si>
    <t>4Creeks, California Bioenergy LLC</t>
  </si>
  <si>
    <t>California Bioenergy LLC, MT-ENERGIE USA, Inc., RECM New Hope, LLC, Williams Engineering Associates</t>
  </si>
  <si>
    <t>Environmental Fabrics, Inc., RCM International LLC</t>
  </si>
  <si>
    <t>Environmental Fabrics, Inc., Williams Engineering Associates</t>
  </si>
  <si>
    <t>Environmental Fabrics, Inc., Organic Waste Systems, Organic Waste Systems (OWS), Inc., Phase 3 Developments &amp; Investments, LLC, Sharp Energy</t>
  </si>
  <si>
    <t>Environmental Fabrics, Inc., Phase 3 Developments &amp; Investments, LLC, Sharp Energy</t>
  </si>
  <si>
    <t>DVO, Inc. (formerly GHD, Inc.), Regenis, Regenis (An Andgar Company) (General Contractor)</t>
  </si>
  <si>
    <t>Electricity, Cogeneration</t>
  </si>
  <si>
    <t>Electricity, Boiler or furnace fuel</t>
  </si>
  <si>
    <t>AgPower Group, LLC, Andgar Corp., DVO, Inc. (formerly GHD, Inc.)</t>
  </si>
  <si>
    <t>AgPower Group, LLC, DVO, Inc. (formerly GHD, Inc.), Regenis, Regenis (An Andgar Company) (General Contractor)</t>
  </si>
  <si>
    <t>Andgar Corp., DVO, Inc. (formerly GHD, Inc.), Regenis</t>
  </si>
  <si>
    <t>Environmental Energy &amp; Engineering Company, Environmental Energy Corporation</t>
  </si>
  <si>
    <t>Cogeneration, CNG</t>
  </si>
  <si>
    <t>DVO, Inc. (formerly GHD, Inc.), Environmental Credit Corp.</t>
  </si>
  <si>
    <t>Homestead Green Energy, Moore &amp; Bruggink, Inc., Specialty Concrete Construction</t>
  </si>
  <si>
    <t>CG Schmidt, LLC., U.S. Biogas LLC</t>
  </si>
  <si>
    <t>Eagle Green Energy, John McLean, John McLean, Eagle Green Energy</t>
  </si>
  <si>
    <t>AGreen Energy, LLC, quasar energy group</t>
  </si>
  <si>
    <t>BGreen Energy LLC, RCM International LLC</t>
  </si>
  <si>
    <t>entec Biogas USA, Grand Valley State University</t>
  </si>
  <si>
    <t>Organic Waste Systems (OWS), Inc., Phase 3 Developments &amp; Investments, LLC, Specialty Concrete Construction</t>
  </si>
  <si>
    <t>Biogas Nord, Camco, Michigan State University</t>
  </si>
  <si>
    <t>Biogas Direct, LLC, Organic Waste Systems (OWS), Inc., Phase 3 Developments &amp; Investments, LLC, Specialty Concrete Construction</t>
  </si>
  <si>
    <t>Andigen, Genex Farm Systems</t>
  </si>
  <si>
    <t>DVO, Inc. (formerly GHD, Inc.), Sebesta-Bloomberg</t>
  </si>
  <si>
    <t>Missouri University College of Agriculture, Food and Natural Resources</t>
  </si>
  <si>
    <t>Eagle Green Energy, Inc., Environmental Fabrics, Inc.</t>
  </si>
  <si>
    <t>Andigen</t>
  </si>
  <si>
    <t>Engineered Storage Products Company, Julie Barham</t>
  </si>
  <si>
    <t>Environmental Credit Corp., Environmental Credit Corp. (ECC)</t>
  </si>
  <si>
    <t>Environmental Credit Corp., Environmental Credit Corp. (ECC), Environmental Fabrics, Inc.</t>
  </si>
  <si>
    <t>AgPower Group, LLC, DVO, Inc. (formerly GHD, Inc.)</t>
  </si>
  <si>
    <t>Stanley A. Weeks, LLC, Ted Peck</t>
  </si>
  <si>
    <t>EnviTec Biogas USA, Inc., Nathan Rudgers</t>
  </si>
  <si>
    <t>Bigadan A/S, CH Four Biogas, LLC, EnviTec Biogas USA, Inc., Nathan Rudgers</t>
  </si>
  <si>
    <t>Penn Jersey Products, Siemens, Stanley A. Weeks, LLC, Stearns &amp; Wheeler</t>
  </si>
  <si>
    <t>Bigadan A/S, CH Four Biogas, LLC</t>
  </si>
  <si>
    <t>Industrial &amp; Environmental Concepts, Inc. (IEC), RCM International LLC</t>
  </si>
  <si>
    <t>Bigadan A/S, CH Four Biogas, LLC, Hull &amp; Associates, Inc</t>
  </si>
  <si>
    <t>Electricity, CNG</t>
  </si>
  <si>
    <t>Kurtz Bros., Inc, quasar energy group, Solid Waste Authority of Central Ohio</t>
  </si>
  <si>
    <t>Forest City, quasar energy group</t>
  </si>
  <si>
    <t>OSU - OARDC, quasar energy group</t>
  </si>
  <si>
    <t>Electricity, Boiler or furnace fuel, CNG</t>
  </si>
  <si>
    <t>quasar energy group, Ringler Energy</t>
  </si>
  <si>
    <t>DariTech, Kennedy and Jenks</t>
  </si>
  <si>
    <t>Caldwell, Swaggart Brothers, Threemile BioEnergy LLC, TMF Biofuels LLC</t>
  </si>
  <si>
    <t>RCM International LLC, Team Ag</t>
  </si>
  <si>
    <t>Environomics, RCM International LLC</t>
  </si>
  <si>
    <t>Dr. Stan Weeks, Triple H Construction</t>
  </si>
  <si>
    <t>Dr. Stan Weaks, Dr. Stan Weeks, Triple H Construction</t>
  </si>
  <si>
    <t>Environmental Fabrics, Inc., RCM International LLC, Team Ag</t>
  </si>
  <si>
    <t>RCM International LLC, Red Barn Consulting, Team Ag</t>
  </si>
  <si>
    <t>Environomics, RCM International LLC, Schrack Farms, Team Ag</t>
  </si>
  <si>
    <t>Electricity, Cogeneration, Boiler or furnace fuel</t>
  </si>
  <si>
    <t>AQUA Engineers, Inc., Blue Mountain Biogas, LLC, Gerber Construction</t>
  </si>
  <si>
    <t>Andigen, Conly Hansen, Utah State University</t>
  </si>
  <si>
    <t>Andigen, DOE, USDA, Utah State University</t>
  </si>
  <si>
    <t>Avatar Energy</t>
  </si>
  <si>
    <t>CH Four Biogas, LLC, DVO, Inc. (formerly GHD, Inc.)</t>
  </si>
  <si>
    <t>Andgar Corp., DVO, Inc. (formerly GHD, Inc.), Regenis, Regenis (An Andgar Company) (General Contractor)</t>
  </si>
  <si>
    <t>Andgar Corp., DOE, DVO, Inc. (formerly GHD, Inc.), Regenis, Regenis (An Andgar Company) (General Contractor)</t>
  </si>
  <si>
    <t>BIOFerm Energy, BIOFerm Energy Systems</t>
  </si>
  <si>
    <t>Clear Horizons</t>
  </si>
  <si>
    <t>Microgy</t>
  </si>
  <si>
    <t>System Vendors</t>
  </si>
  <si>
    <t>Inland Empire Utilities Agency (IEUA)</t>
  </si>
  <si>
    <t>Cogeneration, Refrigeration</t>
  </si>
  <si>
    <t>ICF, Inc., RCM International LLC</t>
  </si>
  <si>
    <t>A.O. Smith Harvestore, Bio-Gas of Colorado</t>
  </si>
  <si>
    <t>DGW &amp; Associates</t>
  </si>
  <si>
    <t>Andigen, Utah State University</t>
  </si>
  <si>
    <t>Agri-waste Energy, Inc., RCM International LLC</t>
  </si>
  <si>
    <t>Biogas Direct, LLC</t>
  </si>
  <si>
    <t>Project Scale</t>
  </si>
  <si>
    <t>Cavanaugh &amp; Associates, Environmental Fabrics, Inc.</t>
  </si>
  <si>
    <t>Den Dulk Dairy</t>
  </si>
  <si>
    <t>Small (&lt;1000)</t>
  </si>
  <si>
    <t>Medium (1000-2000)</t>
  </si>
  <si>
    <t>Large (&gt;2000)</t>
  </si>
  <si>
    <t>AgStar Stats:</t>
  </si>
  <si>
    <t>Size</t>
  </si>
  <si>
    <t>Count</t>
  </si>
  <si>
    <t xml:space="preserve">Swine </t>
  </si>
  <si>
    <t>Type</t>
  </si>
  <si>
    <t>Diary</t>
  </si>
  <si>
    <t>Total</t>
  </si>
  <si>
    <t>=NO ACTIVITY</t>
  </si>
  <si>
    <t>AVG Annual Plants (Last Decade:2004-2014)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</si>
</sst>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center"/>
    </xf>
    <xf numFmtId="0" fontId="2" fillId="0" borderId="8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vertical="top" wrapText="1"/>
    </xf>
    <xf numFmtId="164" fontId="2" fillId="0" borderId="4" xfId="2" applyNumberFormat="1" applyFont="1" applyFill="1" applyBorder="1" applyAlignment="1">
      <alignment vertical="top"/>
    </xf>
    <xf numFmtId="0" fontId="2" fillId="0" borderId="10" xfId="0" applyFont="1" applyFill="1" applyBorder="1" applyAlignment="1">
      <alignment vertical="top" wrapText="1"/>
    </xf>
    <xf numFmtId="164" fontId="2" fillId="0" borderId="4" xfId="2" applyNumberFormat="1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164" fontId="2" fillId="0" borderId="11" xfId="2" applyNumberFormat="1" applyFont="1" applyFill="1" applyBorder="1" applyAlignment="1">
      <alignment horizontal="right" vertical="top" wrapText="1"/>
    </xf>
    <xf numFmtId="3" fontId="2" fillId="0" borderId="4" xfId="2" applyNumberFormat="1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vertical="top" wrapText="1"/>
    </xf>
    <xf numFmtId="164" fontId="3" fillId="0" borderId="4" xfId="2" applyNumberFormat="1" applyFont="1" applyBorder="1" applyAlignment="1">
      <alignment vertical="top" wrapText="1"/>
    </xf>
    <xf numFmtId="164" fontId="2" fillId="0" borderId="4" xfId="0" applyNumberFormat="1" applyFont="1" applyFill="1" applyBorder="1" applyAlignment="1">
      <alignment horizontal="right" vertical="top" wrapText="1"/>
    </xf>
    <xf numFmtId="164" fontId="2" fillId="0" borderId="4" xfId="2" applyNumberFormat="1" applyFont="1" applyFill="1" applyBorder="1" applyAlignment="1">
      <alignment vertical="top" wrapText="1"/>
    </xf>
    <xf numFmtId="164" fontId="2" fillId="0" borderId="11" xfId="0" applyNumberFormat="1" applyFont="1" applyFill="1" applyBorder="1" applyAlignment="1">
      <alignment horizontal="right" vertical="top" wrapText="1"/>
    </xf>
    <xf numFmtId="164" fontId="2" fillId="0" borderId="11" xfId="2" applyNumberFormat="1" applyFont="1" applyFill="1" applyBorder="1" applyAlignment="1">
      <alignment vertical="top" wrapText="1"/>
    </xf>
    <xf numFmtId="164" fontId="3" fillId="0" borderId="4" xfId="2" applyNumberFormat="1" applyFont="1" applyBorder="1" applyAlignment="1">
      <alignment horizontal="right" vertical="top" wrapText="1"/>
    </xf>
    <xf numFmtId="0" fontId="6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7" fillId="0" borderId="4" xfId="0" applyFont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0" fillId="3" borderId="0" xfId="0" applyFill="1"/>
    <xf numFmtId="0" fontId="0" fillId="0" borderId="0" xfId="0" quotePrefix="1"/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_Sheet1" xfId="1"/>
  </cellStyles>
  <dxfs count="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 Frost" refreshedDate="42124.722097453705" createdVersion="4" refreshedVersion="4" minRefreshableVersion="3" recordCount="260">
  <cacheSource type="worksheet">
    <worksheetSource name="Table1[[Status]:[Animal Type]]"/>
  </cacheSource>
  <cacheFields count="3">
    <cacheField name="Status" numFmtId="0">
      <sharedItems count="3">
        <s v="Construction"/>
        <s v="Operational"/>
        <s v="Operational (Seasonally)" u="1"/>
      </sharedItems>
    </cacheField>
    <cacheField name="Year Operational" numFmtId="0">
      <sharedItems containsString="0" containsBlank="1" containsNumber="1" containsInteger="1" minValue="1979" maxValue="2015"/>
    </cacheField>
    <cacheField name="Animal Type" numFmtId="0">
      <sharedItems count="16">
        <s v="Dairy"/>
        <s v="Cattle"/>
        <s v="Beef"/>
        <s v="Swine"/>
        <s v="Heifer raising facility"/>
        <s v="Swine and Cattle"/>
        <s v="Poultry"/>
        <s v="Dairy (heifers) and Swine"/>
        <s v="Dairy and Swine"/>
        <s v="Broiler"/>
        <s v="Swine (farrow-to-wean)"/>
        <s v="Swine (wean-to-finish)"/>
        <s v="Duck"/>
        <s v="Layers"/>
        <s v="Swine (farrow-to-finish)"/>
        <s v="Dairy, Swine, and Poult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">
  <r>
    <x v="0"/>
    <m/>
    <x v="0"/>
  </r>
  <r>
    <x v="0"/>
    <n v="2012"/>
    <x v="0"/>
  </r>
  <r>
    <x v="0"/>
    <n v="2012"/>
    <x v="0"/>
  </r>
  <r>
    <x v="0"/>
    <n v="2014"/>
    <x v="0"/>
  </r>
  <r>
    <x v="0"/>
    <n v="2013"/>
    <x v="1"/>
  </r>
  <r>
    <x v="0"/>
    <n v="2012"/>
    <x v="0"/>
  </r>
  <r>
    <x v="0"/>
    <n v="2015"/>
    <x v="0"/>
  </r>
  <r>
    <x v="0"/>
    <n v="2015"/>
    <x v="0"/>
  </r>
  <r>
    <x v="0"/>
    <n v="2011"/>
    <x v="0"/>
  </r>
  <r>
    <x v="0"/>
    <n v="2012"/>
    <x v="0"/>
  </r>
  <r>
    <x v="0"/>
    <n v="2008"/>
    <x v="2"/>
  </r>
  <r>
    <x v="0"/>
    <m/>
    <x v="0"/>
  </r>
  <r>
    <x v="0"/>
    <m/>
    <x v="0"/>
  </r>
  <r>
    <x v="1"/>
    <n v="2008"/>
    <x v="3"/>
  </r>
  <r>
    <x v="1"/>
    <n v="2011"/>
    <x v="0"/>
  </r>
  <r>
    <x v="1"/>
    <n v="2013"/>
    <x v="0"/>
  </r>
  <r>
    <x v="1"/>
    <n v="2013"/>
    <x v="0"/>
  </r>
  <r>
    <x v="1"/>
    <n v="2013"/>
    <x v="0"/>
  </r>
  <r>
    <x v="1"/>
    <n v="2009"/>
    <x v="0"/>
  </r>
  <r>
    <x v="1"/>
    <n v="2008"/>
    <x v="0"/>
  </r>
  <r>
    <x v="1"/>
    <n v="2008"/>
    <x v="0"/>
  </r>
  <r>
    <x v="1"/>
    <n v="2009"/>
    <x v="0"/>
  </r>
  <r>
    <x v="1"/>
    <n v="2004"/>
    <x v="0"/>
  </r>
  <r>
    <x v="1"/>
    <n v="2013"/>
    <x v="0"/>
  </r>
  <r>
    <x v="1"/>
    <n v="2008"/>
    <x v="0"/>
  </r>
  <r>
    <x v="1"/>
    <n v="2008"/>
    <x v="0"/>
  </r>
  <r>
    <x v="1"/>
    <n v="2005"/>
    <x v="0"/>
  </r>
  <r>
    <x v="1"/>
    <n v="2004"/>
    <x v="0"/>
  </r>
  <r>
    <x v="1"/>
    <n v="2006"/>
    <x v="4"/>
  </r>
  <r>
    <x v="1"/>
    <n v="2004"/>
    <x v="0"/>
  </r>
  <r>
    <x v="1"/>
    <n v="2011"/>
    <x v="0"/>
  </r>
  <r>
    <x v="1"/>
    <n v="2014"/>
    <x v="0"/>
  </r>
  <r>
    <x v="1"/>
    <n v="2004"/>
    <x v="0"/>
  </r>
  <r>
    <x v="1"/>
    <n v="2008"/>
    <x v="0"/>
  </r>
  <r>
    <x v="1"/>
    <n v="2013"/>
    <x v="0"/>
  </r>
  <r>
    <x v="1"/>
    <n v="2008"/>
    <x v="3"/>
  </r>
  <r>
    <x v="1"/>
    <n v="1997"/>
    <x v="0"/>
  </r>
  <r>
    <x v="1"/>
    <n v="2012"/>
    <x v="0"/>
  </r>
  <r>
    <x v="1"/>
    <n v="2009"/>
    <x v="2"/>
  </r>
  <r>
    <x v="1"/>
    <n v="2000"/>
    <x v="0"/>
  </r>
  <r>
    <x v="1"/>
    <n v="2010"/>
    <x v="3"/>
  </r>
  <r>
    <x v="1"/>
    <n v="2006"/>
    <x v="0"/>
  </r>
  <r>
    <x v="1"/>
    <n v="2011"/>
    <x v="2"/>
  </r>
  <r>
    <x v="1"/>
    <n v="2008"/>
    <x v="2"/>
  </r>
  <r>
    <x v="1"/>
    <n v="1998"/>
    <x v="3"/>
  </r>
  <r>
    <x v="1"/>
    <n v="2012"/>
    <x v="5"/>
  </r>
  <r>
    <x v="1"/>
    <n v="2002"/>
    <x v="0"/>
  </r>
  <r>
    <x v="1"/>
    <n v="2011"/>
    <x v="0"/>
  </r>
  <r>
    <x v="1"/>
    <n v="2012"/>
    <x v="0"/>
  </r>
  <r>
    <x v="1"/>
    <n v="2009"/>
    <x v="0"/>
  </r>
  <r>
    <x v="1"/>
    <n v="2008"/>
    <x v="0"/>
  </r>
  <r>
    <x v="1"/>
    <n v="2008"/>
    <x v="0"/>
  </r>
  <r>
    <x v="1"/>
    <n v="2010"/>
    <x v="0"/>
  </r>
  <r>
    <x v="1"/>
    <n v="1998"/>
    <x v="3"/>
  </r>
  <r>
    <x v="1"/>
    <n v="2002"/>
    <x v="0"/>
  </r>
  <r>
    <x v="1"/>
    <n v="2008"/>
    <x v="0"/>
  </r>
  <r>
    <x v="1"/>
    <n v="2011"/>
    <x v="5"/>
  </r>
  <r>
    <x v="1"/>
    <n v="2005"/>
    <x v="0"/>
  </r>
  <r>
    <x v="1"/>
    <n v="2004"/>
    <x v="0"/>
  </r>
  <r>
    <x v="1"/>
    <n v="2008"/>
    <x v="0"/>
  </r>
  <r>
    <x v="1"/>
    <n v="2002"/>
    <x v="0"/>
  </r>
  <r>
    <x v="1"/>
    <n v="2007"/>
    <x v="0"/>
  </r>
  <r>
    <x v="1"/>
    <n v="2013"/>
    <x v="0"/>
  </r>
  <r>
    <x v="1"/>
    <n v="2013"/>
    <x v="5"/>
  </r>
  <r>
    <x v="1"/>
    <n v="2006"/>
    <x v="0"/>
  </r>
  <r>
    <x v="1"/>
    <n v="2014"/>
    <x v="6"/>
  </r>
  <r>
    <x v="1"/>
    <n v="2011"/>
    <x v="0"/>
  </r>
  <r>
    <x v="1"/>
    <n v="2013"/>
    <x v="0"/>
  </r>
  <r>
    <x v="1"/>
    <n v="2011"/>
    <x v="0"/>
  </r>
  <r>
    <x v="1"/>
    <n v="2010"/>
    <x v="0"/>
  </r>
  <r>
    <x v="1"/>
    <n v="1994"/>
    <x v="0"/>
  </r>
  <r>
    <x v="1"/>
    <n v="2011"/>
    <x v="0"/>
  </r>
  <r>
    <x v="1"/>
    <n v="2007"/>
    <x v="0"/>
  </r>
  <r>
    <x v="1"/>
    <n v="2011"/>
    <x v="7"/>
  </r>
  <r>
    <x v="1"/>
    <n v="2007"/>
    <x v="0"/>
  </r>
  <r>
    <x v="1"/>
    <n v="2013"/>
    <x v="0"/>
  </r>
  <r>
    <x v="1"/>
    <n v="2008"/>
    <x v="8"/>
  </r>
  <r>
    <x v="1"/>
    <n v="2008"/>
    <x v="0"/>
  </r>
  <r>
    <x v="1"/>
    <n v="2006"/>
    <x v="0"/>
  </r>
  <r>
    <x v="1"/>
    <n v="2013"/>
    <x v="0"/>
  </r>
  <r>
    <x v="1"/>
    <n v="2010"/>
    <x v="0"/>
  </r>
  <r>
    <x v="1"/>
    <n v="1999"/>
    <x v="0"/>
  </r>
  <r>
    <x v="1"/>
    <n v="2014"/>
    <x v="0"/>
  </r>
  <r>
    <x v="1"/>
    <n v="2008"/>
    <x v="0"/>
  </r>
  <r>
    <x v="1"/>
    <n v="2003"/>
    <x v="0"/>
  </r>
  <r>
    <x v="1"/>
    <n v="2008"/>
    <x v="0"/>
  </r>
  <r>
    <x v="1"/>
    <n v="2008"/>
    <x v="0"/>
  </r>
  <r>
    <x v="1"/>
    <n v="2012"/>
    <x v="1"/>
  </r>
  <r>
    <x v="1"/>
    <n v="2014"/>
    <x v="3"/>
  </r>
  <r>
    <x v="1"/>
    <n v="2005"/>
    <x v="3"/>
  </r>
  <r>
    <x v="1"/>
    <n v="2005"/>
    <x v="9"/>
  </r>
  <r>
    <x v="1"/>
    <n v="2010"/>
    <x v="9"/>
  </r>
  <r>
    <x v="1"/>
    <n v="2004"/>
    <x v="3"/>
  </r>
  <r>
    <x v="1"/>
    <n v="2004"/>
    <x v="0"/>
  </r>
  <r>
    <x v="1"/>
    <n v="2009"/>
    <x v="0"/>
  </r>
  <r>
    <x v="1"/>
    <n v="2012"/>
    <x v="10"/>
  </r>
  <r>
    <x v="1"/>
    <n v="1997"/>
    <x v="10"/>
  </r>
  <r>
    <x v="1"/>
    <n v="2008"/>
    <x v="3"/>
  </r>
  <r>
    <x v="1"/>
    <n v="2012"/>
    <x v="3"/>
  </r>
  <r>
    <x v="1"/>
    <n v="2011"/>
    <x v="3"/>
  </r>
  <r>
    <x v="1"/>
    <n v="2008"/>
    <x v="3"/>
  </r>
  <r>
    <x v="1"/>
    <n v="2003"/>
    <x v="3"/>
  </r>
  <r>
    <x v="1"/>
    <n v="2013"/>
    <x v="3"/>
  </r>
  <r>
    <x v="1"/>
    <n v="2013"/>
    <x v="3"/>
  </r>
  <r>
    <x v="1"/>
    <n v="2013"/>
    <x v="3"/>
  </r>
  <r>
    <x v="1"/>
    <n v="2005"/>
    <x v="11"/>
  </r>
  <r>
    <x v="1"/>
    <n v="1998"/>
    <x v="0"/>
  </r>
  <r>
    <x v="1"/>
    <n v="2009"/>
    <x v="0"/>
  </r>
  <r>
    <x v="1"/>
    <n v="2009"/>
    <x v="0"/>
  </r>
  <r>
    <x v="1"/>
    <n v="2012"/>
    <x v="0"/>
  </r>
  <r>
    <x v="1"/>
    <n v="2008"/>
    <x v="0"/>
  </r>
  <r>
    <x v="1"/>
    <n v="2009"/>
    <x v="0"/>
  </r>
  <r>
    <x v="1"/>
    <n v="2006"/>
    <x v="12"/>
  </r>
  <r>
    <x v="1"/>
    <n v="2004"/>
    <x v="0"/>
  </r>
  <r>
    <x v="1"/>
    <n v="2006"/>
    <x v="0"/>
  </r>
  <r>
    <x v="1"/>
    <n v="2008"/>
    <x v="0"/>
  </r>
  <r>
    <x v="1"/>
    <n v="2012"/>
    <x v="0"/>
  </r>
  <r>
    <x v="1"/>
    <n v="2014"/>
    <x v="0"/>
  </r>
  <r>
    <x v="1"/>
    <n v="2011"/>
    <x v="0"/>
  </r>
  <r>
    <x v="1"/>
    <n v="2010"/>
    <x v="0"/>
  </r>
  <r>
    <x v="1"/>
    <n v="2012"/>
    <x v="0"/>
  </r>
  <r>
    <x v="1"/>
    <n v="2015"/>
    <x v="0"/>
  </r>
  <r>
    <x v="1"/>
    <n v="2011"/>
    <x v="0"/>
  </r>
  <r>
    <x v="1"/>
    <n v="2005"/>
    <x v="0"/>
  </r>
  <r>
    <x v="1"/>
    <n v="2008"/>
    <x v="0"/>
  </r>
  <r>
    <x v="1"/>
    <n v="2012"/>
    <x v="0"/>
  </r>
  <r>
    <x v="1"/>
    <n v="2010"/>
    <x v="0"/>
  </r>
  <r>
    <x v="1"/>
    <n v="2007"/>
    <x v="0"/>
  </r>
  <r>
    <x v="1"/>
    <n v="2006"/>
    <x v="0"/>
  </r>
  <r>
    <x v="1"/>
    <n v="2009"/>
    <x v="0"/>
  </r>
  <r>
    <x v="1"/>
    <n v="2007"/>
    <x v="0"/>
  </r>
  <r>
    <x v="1"/>
    <n v="2009"/>
    <x v="0"/>
  </r>
  <r>
    <x v="1"/>
    <n v="2011"/>
    <x v="0"/>
  </r>
  <r>
    <x v="1"/>
    <n v="2003"/>
    <x v="0"/>
  </r>
  <r>
    <x v="1"/>
    <n v="2010"/>
    <x v="0"/>
  </r>
  <r>
    <x v="1"/>
    <n v="2012"/>
    <x v="0"/>
  </r>
  <r>
    <x v="1"/>
    <n v="2012"/>
    <x v="0"/>
  </r>
  <r>
    <x v="1"/>
    <n v="2009"/>
    <x v="0"/>
  </r>
  <r>
    <x v="1"/>
    <n v="2009"/>
    <x v="0"/>
  </r>
  <r>
    <x v="1"/>
    <n v="2008"/>
    <x v="0"/>
  </r>
  <r>
    <x v="1"/>
    <n v="2009"/>
    <x v="0"/>
  </r>
  <r>
    <x v="1"/>
    <n v="2012"/>
    <x v="0"/>
  </r>
  <r>
    <x v="1"/>
    <n v="2012"/>
    <x v="0"/>
  </r>
  <r>
    <x v="1"/>
    <n v="2010"/>
    <x v="0"/>
  </r>
  <r>
    <x v="1"/>
    <n v="2012"/>
    <x v="0"/>
  </r>
  <r>
    <x v="1"/>
    <n v="2012"/>
    <x v="0"/>
  </r>
  <r>
    <x v="1"/>
    <n v="2010"/>
    <x v="0"/>
  </r>
  <r>
    <x v="1"/>
    <n v="2010"/>
    <x v="0"/>
  </r>
  <r>
    <x v="1"/>
    <n v="2012"/>
    <x v="3"/>
  </r>
  <r>
    <x v="1"/>
    <n v="2011"/>
    <x v="0"/>
  </r>
  <r>
    <x v="1"/>
    <n v="2008"/>
    <x v="13"/>
  </r>
  <r>
    <x v="1"/>
    <n v="2002"/>
    <x v="3"/>
  </r>
  <r>
    <x v="1"/>
    <n v="2013"/>
    <x v="0"/>
  </r>
  <r>
    <x v="1"/>
    <n v="2012"/>
    <x v="0"/>
  </r>
  <r>
    <x v="1"/>
    <n v="2013"/>
    <x v="0"/>
  </r>
  <r>
    <x v="1"/>
    <n v="2010"/>
    <x v="0"/>
  </r>
  <r>
    <x v="1"/>
    <n v="2012"/>
    <x v="0"/>
  </r>
  <r>
    <x v="1"/>
    <n v="2012"/>
    <x v="0"/>
  </r>
  <r>
    <x v="1"/>
    <n v="2012"/>
    <x v="0"/>
  </r>
  <r>
    <x v="1"/>
    <n v="2009"/>
    <x v="0"/>
  </r>
  <r>
    <x v="1"/>
    <n v="2006"/>
    <x v="0"/>
  </r>
  <r>
    <x v="1"/>
    <n v="2007"/>
    <x v="0"/>
  </r>
  <r>
    <x v="1"/>
    <n v="1998"/>
    <x v="3"/>
  </r>
  <r>
    <x v="1"/>
    <n v="2006"/>
    <x v="0"/>
  </r>
  <r>
    <x v="1"/>
    <n v="2006"/>
    <x v="0"/>
  </r>
  <r>
    <x v="1"/>
    <n v="2013"/>
    <x v="0"/>
  </r>
  <r>
    <x v="1"/>
    <n v="2007"/>
    <x v="0"/>
  </r>
  <r>
    <x v="1"/>
    <n v="2011"/>
    <x v="3"/>
  </r>
  <r>
    <x v="1"/>
    <n v="2011"/>
    <x v="0"/>
  </r>
  <r>
    <x v="1"/>
    <n v="2010"/>
    <x v="0"/>
  </r>
  <r>
    <x v="1"/>
    <n v="2006"/>
    <x v="0"/>
  </r>
  <r>
    <x v="1"/>
    <n v="1979"/>
    <x v="0"/>
  </r>
  <r>
    <x v="1"/>
    <n v="2011"/>
    <x v="0"/>
  </r>
  <r>
    <x v="1"/>
    <n v="2011"/>
    <x v="5"/>
  </r>
  <r>
    <x v="1"/>
    <n v="2010"/>
    <x v="0"/>
  </r>
  <r>
    <x v="1"/>
    <n v="2006"/>
    <x v="0"/>
  </r>
  <r>
    <x v="1"/>
    <n v="2011"/>
    <x v="0"/>
  </r>
  <r>
    <x v="1"/>
    <n v="2004"/>
    <x v="3"/>
  </r>
  <r>
    <x v="1"/>
    <n v="2008"/>
    <x v="0"/>
  </r>
  <r>
    <x v="1"/>
    <n v="2013"/>
    <x v="4"/>
  </r>
  <r>
    <x v="1"/>
    <n v="1985"/>
    <x v="14"/>
  </r>
  <r>
    <x v="1"/>
    <n v="2011"/>
    <x v="0"/>
  </r>
  <r>
    <x v="1"/>
    <n v="2006"/>
    <x v="0"/>
  </r>
  <r>
    <x v="1"/>
    <n v="2013"/>
    <x v="15"/>
  </r>
  <r>
    <x v="1"/>
    <n v="2012"/>
    <x v="0"/>
  </r>
  <r>
    <x v="1"/>
    <n v="2007"/>
    <x v="0"/>
  </r>
  <r>
    <x v="1"/>
    <n v="2013"/>
    <x v="0"/>
  </r>
  <r>
    <x v="1"/>
    <n v="2011"/>
    <x v="3"/>
  </r>
  <r>
    <x v="1"/>
    <n v="2013"/>
    <x v="6"/>
  </r>
  <r>
    <x v="1"/>
    <n v="2009"/>
    <x v="0"/>
  </r>
  <r>
    <x v="1"/>
    <n v="2007"/>
    <x v="0"/>
  </r>
  <r>
    <x v="1"/>
    <n v="2002"/>
    <x v="3"/>
  </r>
  <r>
    <x v="1"/>
    <n v="2001"/>
    <x v="3"/>
  </r>
  <r>
    <x v="1"/>
    <n v="2012"/>
    <x v="3"/>
  </r>
  <r>
    <x v="1"/>
    <n v="2008"/>
    <x v="0"/>
  </r>
  <r>
    <x v="1"/>
    <n v="2004"/>
    <x v="0"/>
  </r>
  <r>
    <x v="1"/>
    <n v="2011"/>
    <x v="0"/>
  </r>
  <r>
    <x v="1"/>
    <n v="2011"/>
    <x v="0"/>
  </r>
  <r>
    <x v="1"/>
    <n v="2010"/>
    <x v="0"/>
  </r>
  <r>
    <x v="1"/>
    <n v="2010"/>
    <x v="0"/>
  </r>
  <r>
    <x v="1"/>
    <n v="2012"/>
    <x v="0"/>
  </r>
  <r>
    <x v="1"/>
    <n v="2012"/>
    <x v="0"/>
  </r>
  <r>
    <x v="1"/>
    <n v="2009"/>
    <x v="0"/>
  </r>
  <r>
    <x v="1"/>
    <n v="2007"/>
    <x v="0"/>
  </r>
  <r>
    <x v="1"/>
    <n v="2012"/>
    <x v="0"/>
  </r>
  <r>
    <x v="1"/>
    <n v="2011"/>
    <x v="0"/>
  </r>
  <r>
    <x v="1"/>
    <n v="2011"/>
    <x v="0"/>
  </r>
  <r>
    <x v="1"/>
    <n v="2008"/>
    <x v="0"/>
  </r>
  <r>
    <x v="1"/>
    <n v="2011"/>
    <x v="0"/>
  </r>
  <r>
    <x v="1"/>
    <n v="2007"/>
    <x v="0"/>
  </r>
  <r>
    <x v="1"/>
    <n v="2006"/>
    <x v="0"/>
  </r>
  <r>
    <x v="1"/>
    <n v="2013"/>
    <x v="0"/>
  </r>
  <r>
    <x v="1"/>
    <n v="2009"/>
    <x v="0"/>
  </r>
  <r>
    <x v="1"/>
    <n v="2012"/>
    <x v="0"/>
  </r>
  <r>
    <x v="1"/>
    <n v="2010"/>
    <x v="0"/>
  </r>
  <r>
    <x v="1"/>
    <n v="2009"/>
    <x v="0"/>
  </r>
  <r>
    <x v="1"/>
    <n v="2006"/>
    <x v="0"/>
  </r>
  <r>
    <x v="1"/>
    <n v="2008"/>
    <x v="0"/>
  </r>
  <r>
    <x v="1"/>
    <n v="2012"/>
    <x v="0"/>
  </r>
  <r>
    <x v="1"/>
    <n v="2011"/>
    <x v="0"/>
  </r>
  <r>
    <x v="1"/>
    <n v="2004"/>
    <x v="0"/>
  </r>
  <r>
    <x v="1"/>
    <n v="2013"/>
    <x v="0"/>
  </r>
  <r>
    <x v="1"/>
    <n v="2010"/>
    <x v="0"/>
  </r>
  <r>
    <x v="1"/>
    <n v="2013"/>
    <x v="0"/>
  </r>
  <r>
    <x v="1"/>
    <n v="2006"/>
    <x v="0"/>
  </r>
  <r>
    <x v="1"/>
    <n v="2008"/>
    <x v="0"/>
  </r>
  <r>
    <x v="1"/>
    <n v="2011"/>
    <x v="0"/>
  </r>
  <r>
    <x v="1"/>
    <n v="2009"/>
    <x v="0"/>
  </r>
  <r>
    <x v="1"/>
    <n v="2010"/>
    <x v="0"/>
  </r>
  <r>
    <x v="1"/>
    <n v="2011"/>
    <x v="0"/>
  </r>
  <r>
    <x v="1"/>
    <n v="2002"/>
    <x v="0"/>
  </r>
  <r>
    <x v="1"/>
    <n v="2008"/>
    <x v="0"/>
  </r>
  <r>
    <x v="1"/>
    <n v="2005"/>
    <x v="0"/>
  </r>
  <r>
    <x v="1"/>
    <n v="2008"/>
    <x v="0"/>
  </r>
  <r>
    <x v="1"/>
    <n v="2013"/>
    <x v="0"/>
  </r>
  <r>
    <x v="1"/>
    <n v="2009"/>
    <x v="0"/>
  </r>
  <r>
    <x v="1"/>
    <n v="2011"/>
    <x v="0"/>
  </r>
  <r>
    <x v="1"/>
    <n v="2012"/>
    <x v="8"/>
  </r>
  <r>
    <x v="1"/>
    <n v="2007"/>
    <x v="0"/>
  </r>
  <r>
    <x v="1"/>
    <n v="2009"/>
    <x v="0"/>
  </r>
  <r>
    <x v="1"/>
    <n v="2010"/>
    <x v="0"/>
  </r>
  <r>
    <x v="1"/>
    <n v="2010"/>
    <x v="0"/>
  </r>
  <r>
    <x v="1"/>
    <n v="2008"/>
    <x v="0"/>
  </r>
  <r>
    <x v="1"/>
    <n v="2006"/>
    <x v="0"/>
  </r>
  <r>
    <x v="1"/>
    <n v="2009"/>
    <x v="0"/>
  </r>
  <r>
    <x v="1"/>
    <n v="2009"/>
    <x v="0"/>
  </r>
  <r>
    <x v="1"/>
    <n v="2005"/>
    <x v="0"/>
  </r>
  <r>
    <x v="1"/>
    <n v="1999"/>
    <x v="0"/>
  </r>
  <r>
    <x v="1"/>
    <n v="2012"/>
    <x v="0"/>
  </r>
  <r>
    <x v="1"/>
    <n v="2013"/>
    <x v="0"/>
  </r>
  <r>
    <x v="1"/>
    <n v="2013"/>
    <x v="0"/>
  </r>
  <r>
    <x v="1"/>
    <n v="2009"/>
    <x v="0"/>
  </r>
  <r>
    <x v="1"/>
    <n v="2005"/>
    <x v="0"/>
  </r>
  <r>
    <x v="1"/>
    <n v="2012"/>
    <x v="0"/>
  </r>
  <r>
    <x v="1"/>
    <n v="2012"/>
    <x v="0"/>
  </r>
  <r>
    <x v="1"/>
    <n v="2012"/>
    <x v="0"/>
  </r>
  <r>
    <x v="1"/>
    <n v="2012"/>
    <x v="4"/>
  </r>
  <r>
    <x v="1"/>
    <n v="2012"/>
    <x v="0"/>
  </r>
  <r>
    <x v="1"/>
    <n v="2003"/>
    <x v="3"/>
  </r>
  <r>
    <x v="1"/>
    <n v="200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0" firstHeaderRow="1" firstDataRow="1" firstDataCol="1" rowPageCount="1" colPageCount="1"/>
  <pivotFields count="3">
    <pivotField axis="axisPage" multipleItemSelectionAllowed="1" showAll="0" defaultSubtotal="0">
      <items count="3">
        <item h="1" x="0"/>
        <item x="1"/>
        <item m="1" x="2"/>
      </items>
    </pivotField>
    <pivotField showAll="0" defaultSubtotal="0"/>
    <pivotField axis="axisRow" dataField="1" showAll="0" defaultSubtotal="0">
      <items count="16">
        <item x="2"/>
        <item x="9"/>
        <item x="1"/>
        <item x="0"/>
        <item x="7"/>
        <item x="8"/>
        <item x="15"/>
        <item x="12"/>
        <item x="4"/>
        <item x="13"/>
        <item x="6"/>
        <item x="3"/>
        <item x="14"/>
        <item x="10"/>
        <item x="11"/>
        <item x="5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0" hier="-1"/>
  </pageFields>
  <dataFields count="1">
    <dataField name="Count of Animal 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Summary="Operations by Animal Type" hideValuesRow="1"/>
    </ext>
  </extLst>
</pivotTableDefinition>
</file>

<file path=xl/tables/table1.xml><?xml version="1.0" encoding="utf-8"?>
<table xmlns="http://schemas.openxmlformats.org/spreadsheetml/2006/main" id="1" name="Table1" displayName="Table1" ref="A1:P261" totalsRowShown="0" headerRowDxfId="125" dataDxfId="123" headerRowBorderDxfId="124" tableBorderDxfId="122" totalsRowBorderDxfId="121">
  <autoFilter ref="A1:P261"/>
  <sortState ref="A2:T262">
    <sortCondition ref="G2:G262"/>
    <sortCondition ref="E2:E262"/>
    <sortCondition ref="A2:A262"/>
  </sortState>
  <tableColumns count="16">
    <tableColumn id="1" name="Farm/Project Name" dataDxfId="120"/>
    <tableColumn id="2" name="Project_type" dataDxfId="119"/>
    <tableColumn id="3" name="City" dataDxfId="118"/>
    <tableColumn id="4" name="County" dataDxfId="117"/>
    <tableColumn id="5" name="State" dataDxfId="116"/>
    <tableColumn id="6" name="Digester Type" dataDxfId="115"/>
    <tableColumn id="7" name="Status" dataDxfId="114"/>
    <tableColumn id="8" name="Year Operational" dataDxfId="113"/>
    <tableColumn id="9" name="Animal Type" dataDxfId="112"/>
    <tableColumn id="10" name="Population Feeding Digester" dataDxfId="111" dataCellStyle="Comma"/>
    <tableColumn id="11" name="Co-Digestion" dataDxfId="110"/>
    <tableColumn id="12" name="Biogas Generation Estimate (cu_ft/day)" dataDxfId="109" dataCellStyle="Comma"/>
    <tableColumn id="13" name="Biogas End Use(s)" dataDxfId="108"/>
    <tableColumn id="16" name="System Vendors" dataDxfId="107"/>
    <tableColumn id="18" name="Receiving Utility" dataDxfId="106"/>
    <tableColumn id="20" name="Methane Emission Reductions (metric tons CO2E/yr)" dataDxfId="105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ables/table2.xml><?xml version="1.0" encoding="utf-8"?>
<table xmlns="http://schemas.openxmlformats.org/spreadsheetml/2006/main" id="2" name="Table2" displayName="Table2" ref="A1:P54" totalsRowShown="0" headerRowDxfId="104" dataDxfId="102" headerRowBorderDxfId="103" tableBorderDxfId="101" totalsRowBorderDxfId="100">
  <autoFilter ref="A1:P54"/>
  <sortState ref="A2:T50">
    <sortCondition ref="E2:E50"/>
    <sortCondition ref="A2:A50"/>
  </sortState>
  <tableColumns count="16">
    <tableColumn id="1" name="Farm/Project Name" dataDxfId="99"/>
    <tableColumn id="2" name="Project Scale" dataDxfId="98"/>
    <tableColumn id="3" name="City" dataDxfId="97"/>
    <tableColumn id="4" name="County" dataDxfId="96"/>
    <tableColumn id="5" name="State" dataDxfId="95"/>
    <tableColumn id="6" name="Digester Type" dataDxfId="94"/>
    <tableColumn id="8" name="Year Operational" dataDxfId="93"/>
    <tableColumn id="27" name="Year Digester Closed" dataDxfId="92"/>
    <tableColumn id="26" name="Reason for Closing" dataDxfId="91"/>
    <tableColumn id="9" name="Animal Type" dataDxfId="90"/>
    <tableColumn id="10" name="Population Feeding Digester" dataDxfId="89"/>
    <tableColumn id="11" name="Co-Digestion" dataDxfId="88"/>
    <tableColumn id="12" name="Biogas Generation Estimate (cu_ft/day)" dataDxfId="87"/>
    <tableColumn id="13" name="Biogas End Use(s)" dataDxfId="86"/>
    <tableColumn id="16" name="System Vendors" dataDxfId="85"/>
    <tableColumn id="18" name="Receiving Utility" dataDxfId="8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Have Been Shut Down, Sorted by State" altTextSummary="List of Anaerobic Digesters that Have Been Shut Down, Sorted by State"/>
    </ext>
  </extLst>
</table>
</file>

<file path=xl/tables/table3.xml><?xml version="1.0" encoding="utf-8"?>
<table xmlns="http://schemas.openxmlformats.org/spreadsheetml/2006/main" id="5" name="Table1456" displayName="Table1456" ref="A1:P8" totalsRowShown="0" headerRowDxfId="83" dataDxfId="81" headerRowBorderDxfId="82" tableBorderDxfId="80" totalsRowBorderDxfId="79">
  <autoFilter ref="A1:P8"/>
  <sortState ref="A2:T262">
    <sortCondition ref="G2:G262"/>
    <sortCondition ref="E2:E262"/>
    <sortCondition ref="A2:A262"/>
  </sortState>
  <tableColumns count="16">
    <tableColumn id="1" name="Farm/Project Name" dataDxfId="78"/>
    <tableColumn id="2" name="Project_type" dataDxfId="77"/>
    <tableColumn id="3" name="City" dataDxfId="76"/>
    <tableColumn id="4" name="County" dataDxfId="75"/>
    <tableColumn id="5" name="State" dataDxfId="74"/>
    <tableColumn id="6" name="Digester Type" dataDxfId="73"/>
    <tableColumn id="7" name="Status" dataDxfId="72"/>
    <tableColumn id="8" name="Year Operational" dataDxfId="71"/>
    <tableColumn id="9" name="Animal Type" dataDxfId="70"/>
    <tableColumn id="10" name="Population Feeding Digester" dataDxfId="69" dataCellStyle="Comma"/>
    <tableColumn id="11" name="Co-Digestion" dataDxfId="68"/>
    <tableColumn id="12" name="Biogas Generation Estimate (cu_ft/day)" dataDxfId="67" dataCellStyle="Comma"/>
    <tableColumn id="13" name="Biogas End Use(s)" dataDxfId="66"/>
    <tableColumn id="16" name="System Designer" dataDxfId="65"/>
    <tableColumn id="18" name="Receiving Utility" dataDxfId="64"/>
    <tableColumn id="20" name="Methane Emission Reductions (metric tons CO2E/yr)" dataDxfId="63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ables/table4.xml><?xml version="1.0" encoding="utf-8"?>
<table xmlns="http://schemas.openxmlformats.org/spreadsheetml/2006/main" id="3" name="Table14" displayName="Table14" ref="A1:P5" totalsRowShown="0" headerRowDxfId="62" dataDxfId="60" headerRowBorderDxfId="61" tableBorderDxfId="59" totalsRowBorderDxfId="58">
  <autoFilter ref="A1:P5"/>
  <sortState ref="A2:T262">
    <sortCondition ref="G2:G262"/>
    <sortCondition ref="E2:E262"/>
    <sortCondition ref="A2:A262"/>
  </sortState>
  <tableColumns count="16">
    <tableColumn id="1" name="Farm/Project Name" dataDxfId="57"/>
    <tableColumn id="2" name="Project Scale" dataDxfId="56"/>
    <tableColumn id="3" name="City" dataDxfId="55"/>
    <tableColumn id="4" name="County" dataDxfId="54"/>
    <tableColumn id="5" name="State" dataDxfId="53"/>
    <tableColumn id="6" name="Digester Type" dataDxfId="52"/>
    <tableColumn id="7" name="Status" dataDxfId="51"/>
    <tableColumn id="8" name="Year Operational" dataDxfId="50"/>
    <tableColumn id="9" name="Animal Type" dataDxfId="49"/>
    <tableColumn id="10" name="Population Feeding Digester" dataDxfId="48"/>
    <tableColumn id="11" name="Co-Digestion" dataDxfId="47"/>
    <tableColumn id="12" name="Biogas Generation Estimate (cu_ft/day)" dataDxfId="46"/>
    <tableColumn id="13" name="Biogas End Use(s)" dataDxfId="45"/>
    <tableColumn id="16" name="System Vendors" dataDxfId="44"/>
    <tableColumn id="18" name="Receiving Utility" dataDxfId="43"/>
    <tableColumn id="20" name="Methane Emission Reductions (metric tons CO2E/yr)" dataDxfId="42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ables/table5.xml><?xml version="1.0" encoding="utf-8"?>
<table xmlns="http://schemas.openxmlformats.org/spreadsheetml/2006/main" id="4" name="Table145" displayName="Table145" ref="A1:P200" totalsRowShown="0" headerRowDxfId="41" dataDxfId="39" headerRowBorderDxfId="40" tableBorderDxfId="38" totalsRowBorderDxfId="37">
  <autoFilter ref="A1:P200"/>
  <sortState ref="A2:T262">
    <sortCondition ref="G2:G262"/>
    <sortCondition ref="E2:E262"/>
    <sortCondition ref="A2:A262"/>
  </sortState>
  <tableColumns count="16">
    <tableColumn id="1" name="Farm/Project Name" dataDxfId="36"/>
    <tableColumn id="2" name="Project Scale" dataDxfId="35"/>
    <tableColumn id="3" name="City" dataDxfId="34"/>
    <tableColumn id="4" name="County" dataDxfId="33"/>
    <tableColumn id="5" name="State" dataDxfId="32"/>
    <tableColumn id="6" name="Digester Type" dataDxfId="31"/>
    <tableColumn id="7" name="Status" dataDxfId="30"/>
    <tableColumn id="8" name="Year Operational" dataDxfId="29"/>
    <tableColumn id="9" name="Animal Type" dataDxfId="28"/>
    <tableColumn id="10" name="Population Feeding Digester" dataDxfId="27"/>
    <tableColumn id="11" name="Co-Digestion" dataDxfId="26"/>
    <tableColumn id="12" name="Biogas Generation Estimate (cu_ft/day)" dataDxfId="25" dataCellStyle="Comma"/>
    <tableColumn id="13" name="Biogas End Use(s)" dataDxfId="24"/>
    <tableColumn id="16" name="System Vendors" dataDxfId="23"/>
    <tableColumn id="18" name="Receiving Utility" dataDxfId="22"/>
    <tableColumn id="20" name="Methane Emission Reductions (metric tons CO2E/yr)" dataDxfId="21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ables/table6.xml><?xml version="1.0" encoding="utf-8"?>
<table xmlns="http://schemas.openxmlformats.org/spreadsheetml/2006/main" id="6" name="Table14567" displayName="Table14567" ref="A1:P36" totalsRowShown="0" headerRowDxfId="20" dataDxfId="18" headerRowBorderDxfId="19" tableBorderDxfId="17" totalsRowBorderDxfId="16">
  <autoFilter ref="A1:P36">
    <filterColumn colId="5">
      <filters>
        <filter val="Complete Mix"/>
      </filters>
    </filterColumn>
  </autoFilter>
  <sortState ref="A2:T262">
    <sortCondition ref="G2:G262"/>
    <sortCondition ref="E2:E262"/>
    <sortCondition ref="A2:A262"/>
  </sortState>
  <tableColumns count="16">
    <tableColumn id="1" name="Farm/Project Name" dataDxfId="15"/>
    <tableColumn id="2" name="Project_type" dataDxfId="14"/>
    <tableColumn id="3" name="City" dataDxfId="13"/>
    <tableColumn id="4" name="County" dataDxfId="12"/>
    <tableColumn id="5" name="State" dataDxfId="11"/>
    <tableColumn id="6" name="Digester Type" dataDxfId="10"/>
    <tableColumn id="7" name="Status" dataDxfId="9"/>
    <tableColumn id="8" name="Year Operational" dataDxfId="8"/>
    <tableColumn id="9" name="Animal Type" dataDxfId="7"/>
    <tableColumn id="10" name="Population Feeding Digester" dataDxfId="6" dataCellStyle="Comma"/>
    <tableColumn id="11" name="Co-Digestion" dataDxfId="5"/>
    <tableColumn id="12" name="Biogas Generation Estimate (cu_ft/day)" dataDxfId="4" dataCellStyle="Comma"/>
    <tableColumn id="13" name="Biogas End Use(s)" dataDxfId="3"/>
    <tableColumn id="16" name="System Designer" dataDxfId="2"/>
    <tableColumn id="18" name="Receiving Utility" dataDxfId="1"/>
    <tableColumn id="20" name="Methane Emission Reductions (metric tons CO2E/yr)" dataDxfId="0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zoomScaleNormal="100" workbookViewId="0">
      <pane ySplit="1" topLeftCell="A2" activePane="bottomLeft" state="frozen"/>
      <selection pane="bottomLeft" activeCell="A14" sqref="A2:XFD14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12" style="1" customWidth="1"/>
    <col min="10" max="10" width="12.85546875" style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21.140625" style="1" customWidth="1"/>
    <col min="15" max="15" width="24.7109375" style="1" customWidth="1"/>
    <col min="16" max="16" width="22.5703125" style="1" bestFit="1" customWidth="1"/>
    <col min="17" max="16384" width="9.140625" style="1"/>
  </cols>
  <sheetData>
    <row r="1" spans="1:16" ht="36" x14ac:dyDescent="0.25">
      <c r="A1" s="3" t="s">
        <v>0</v>
      </c>
      <c r="B1" s="4" t="s">
        <v>851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1130</v>
      </c>
      <c r="O1" s="4" t="s">
        <v>11</v>
      </c>
      <c r="P1" s="5" t="s">
        <v>12</v>
      </c>
    </row>
    <row r="2" spans="1:16" ht="24" x14ac:dyDescent="0.25">
      <c r="A2" s="10" t="s">
        <v>899</v>
      </c>
      <c r="B2" s="11" t="s">
        <v>854</v>
      </c>
      <c r="C2" s="11" t="s">
        <v>900</v>
      </c>
      <c r="D2" s="11" t="s">
        <v>901</v>
      </c>
      <c r="E2" s="12" t="s">
        <v>46</v>
      </c>
      <c r="F2" s="11" t="s">
        <v>974</v>
      </c>
      <c r="G2" s="11" t="s">
        <v>25</v>
      </c>
      <c r="H2" s="13"/>
      <c r="I2" s="14" t="s">
        <v>18</v>
      </c>
      <c r="J2" s="25">
        <v>700</v>
      </c>
      <c r="K2" s="10" t="s">
        <v>975</v>
      </c>
      <c r="L2" s="25"/>
      <c r="M2" s="11" t="s">
        <v>26</v>
      </c>
      <c r="N2" s="11" t="s">
        <v>975</v>
      </c>
      <c r="O2" s="11" t="s">
        <v>975</v>
      </c>
      <c r="P2" s="15" t="s">
        <v>975</v>
      </c>
    </row>
    <row r="3" spans="1:16" ht="36" x14ac:dyDescent="0.25">
      <c r="A3" s="10" t="s">
        <v>272</v>
      </c>
      <c r="B3" s="11" t="s">
        <v>854</v>
      </c>
      <c r="C3" s="11" t="s">
        <v>273</v>
      </c>
      <c r="D3" s="11" t="s">
        <v>94</v>
      </c>
      <c r="E3" s="12" t="s">
        <v>34</v>
      </c>
      <c r="F3" s="11" t="s">
        <v>42</v>
      </c>
      <c r="G3" s="11" t="s">
        <v>25</v>
      </c>
      <c r="H3" s="13">
        <v>2012</v>
      </c>
      <c r="I3" s="14" t="s">
        <v>18</v>
      </c>
      <c r="J3" s="25">
        <v>10000</v>
      </c>
      <c r="K3" s="10" t="s">
        <v>975</v>
      </c>
      <c r="L3" s="25">
        <v>497234</v>
      </c>
      <c r="M3" s="11" t="s">
        <v>26</v>
      </c>
      <c r="N3" s="11" t="s">
        <v>976</v>
      </c>
      <c r="O3" s="11" t="s">
        <v>95</v>
      </c>
      <c r="P3" s="15" t="s">
        <v>975</v>
      </c>
    </row>
    <row r="4" spans="1:16" ht="36" x14ac:dyDescent="0.25">
      <c r="A4" s="10" t="s">
        <v>736</v>
      </c>
      <c r="B4" s="11" t="s">
        <v>854</v>
      </c>
      <c r="C4" s="11" t="s">
        <v>737</v>
      </c>
      <c r="D4" s="11" t="s">
        <v>94</v>
      </c>
      <c r="E4" s="12" t="s">
        <v>34</v>
      </c>
      <c r="F4" s="11" t="s">
        <v>42</v>
      </c>
      <c r="G4" s="11" t="s">
        <v>25</v>
      </c>
      <c r="H4" s="13">
        <v>2012</v>
      </c>
      <c r="I4" s="14" t="s">
        <v>18</v>
      </c>
      <c r="J4" s="25">
        <v>3300</v>
      </c>
      <c r="K4" s="10" t="s">
        <v>975</v>
      </c>
      <c r="L4" s="25">
        <v>410826</v>
      </c>
      <c r="M4" s="11" t="s">
        <v>26</v>
      </c>
      <c r="N4" s="11" t="s">
        <v>976</v>
      </c>
      <c r="O4" s="11" t="s">
        <v>95</v>
      </c>
      <c r="P4" s="15" t="s">
        <v>975</v>
      </c>
    </row>
    <row r="5" spans="1:16" ht="24" x14ac:dyDescent="0.25">
      <c r="A5" s="10" t="s">
        <v>902</v>
      </c>
      <c r="B5" s="11" t="s">
        <v>854</v>
      </c>
      <c r="C5" s="11" t="s">
        <v>903</v>
      </c>
      <c r="D5" s="11" t="s">
        <v>904</v>
      </c>
      <c r="E5" s="12" t="s">
        <v>102</v>
      </c>
      <c r="F5" s="11" t="s">
        <v>537</v>
      </c>
      <c r="G5" s="11" t="s">
        <v>25</v>
      </c>
      <c r="H5" s="13">
        <v>2014</v>
      </c>
      <c r="I5" s="14" t="s">
        <v>18</v>
      </c>
      <c r="J5" s="25"/>
      <c r="K5" s="10" t="s">
        <v>975</v>
      </c>
      <c r="L5" s="25"/>
      <c r="M5" s="11" t="s">
        <v>26</v>
      </c>
      <c r="N5" s="11" t="s">
        <v>47</v>
      </c>
      <c r="O5" s="11" t="s">
        <v>975</v>
      </c>
      <c r="P5" s="15" t="s">
        <v>975</v>
      </c>
    </row>
    <row r="6" spans="1:16" ht="24" x14ac:dyDescent="0.25">
      <c r="A6" s="10" t="s">
        <v>806</v>
      </c>
      <c r="B6" s="11" t="s">
        <v>856</v>
      </c>
      <c r="C6" s="11" t="s">
        <v>807</v>
      </c>
      <c r="D6" s="11" t="s">
        <v>808</v>
      </c>
      <c r="E6" s="12" t="s">
        <v>809</v>
      </c>
      <c r="F6" s="11" t="s">
        <v>42</v>
      </c>
      <c r="G6" s="11" t="s">
        <v>25</v>
      </c>
      <c r="H6" s="13">
        <v>2013</v>
      </c>
      <c r="I6" s="14" t="s">
        <v>398</v>
      </c>
      <c r="J6" s="25">
        <v>30000</v>
      </c>
      <c r="K6" s="10" t="s">
        <v>977</v>
      </c>
      <c r="L6" s="25"/>
      <c r="M6" s="11" t="s">
        <v>1056</v>
      </c>
      <c r="N6" s="11" t="s">
        <v>978</v>
      </c>
      <c r="O6" s="11" t="s">
        <v>975</v>
      </c>
      <c r="P6" s="15" t="s">
        <v>975</v>
      </c>
    </row>
    <row r="7" spans="1:16" ht="24" x14ac:dyDescent="0.25">
      <c r="A7" s="10" t="s">
        <v>668</v>
      </c>
      <c r="B7" s="11" t="s">
        <v>856</v>
      </c>
      <c r="C7" s="11" t="s">
        <v>669</v>
      </c>
      <c r="D7" s="11" t="s">
        <v>670</v>
      </c>
      <c r="E7" s="12" t="s">
        <v>566</v>
      </c>
      <c r="F7" s="11" t="s">
        <v>42</v>
      </c>
      <c r="G7" s="11" t="s">
        <v>25</v>
      </c>
      <c r="H7" s="13">
        <v>2012</v>
      </c>
      <c r="I7" s="14" t="s">
        <v>18</v>
      </c>
      <c r="J7" s="25"/>
      <c r="K7" s="10" t="s">
        <v>975</v>
      </c>
      <c r="L7" s="25"/>
      <c r="M7" s="11" t="s">
        <v>1057</v>
      </c>
      <c r="N7" s="11" t="s">
        <v>1058</v>
      </c>
      <c r="O7" s="11" t="s">
        <v>671</v>
      </c>
      <c r="P7" s="15" t="s">
        <v>975</v>
      </c>
    </row>
    <row r="8" spans="1:16" ht="36" x14ac:dyDescent="0.25">
      <c r="A8" s="10" t="s">
        <v>561</v>
      </c>
      <c r="B8" s="11" t="s">
        <v>854</v>
      </c>
      <c r="C8" s="11" t="s">
        <v>562</v>
      </c>
      <c r="D8" s="11" t="s">
        <v>563</v>
      </c>
      <c r="E8" s="12" t="s">
        <v>16</v>
      </c>
      <c r="F8" s="11" t="s">
        <v>537</v>
      </c>
      <c r="G8" s="11" t="s">
        <v>25</v>
      </c>
      <c r="H8" s="13">
        <v>2015</v>
      </c>
      <c r="I8" s="14" t="s">
        <v>18</v>
      </c>
      <c r="J8" s="25">
        <v>1100</v>
      </c>
      <c r="K8" s="10" t="s">
        <v>975</v>
      </c>
      <c r="L8" s="25"/>
      <c r="M8" s="11" t="s">
        <v>1059</v>
      </c>
      <c r="N8" s="11" t="s">
        <v>955</v>
      </c>
      <c r="O8" s="11" t="s">
        <v>975</v>
      </c>
      <c r="P8" s="15" t="s">
        <v>975</v>
      </c>
    </row>
    <row r="9" spans="1:16" x14ac:dyDescent="0.25">
      <c r="A9" s="10" t="s">
        <v>965</v>
      </c>
      <c r="B9" s="11" t="s">
        <v>854</v>
      </c>
      <c r="C9" s="11" t="s">
        <v>966</v>
      </c>
      <c r="D9" s="11" t="s">
        <v>386</v>
      </c>
      <c r="E9" s="12" t="s">
        <v>16</v>
      </c>
      <c r="F9" s="11" t="s">
        <v>42</v>
      </c>
      <c r="G9" s="11" t="s">
        <v>25</v>
      </c>
      <c r="H9" s="13">
        <v>2015</v>
      </c>
      <c r="I9" s="14" t="s">
        <v>18</v>
      </c>
      <c r="J9" s="25"/>
      <c r="K9" s="10" t="s">
        <v>975</v>
      </c>
      <c r="L9" s="25"/>
      <c r="M9" s="11" t="s">
        <v>19</v>
      </c>
      <c r="N9" s="11" t="s">
        <v>1042</v>
      </c>
      <c r="O9" s="11" t="s">
        <v>975</v>
      </c>
      <c r="P9" s="15" t="s">
        <v>975</v>
      </c>
    </row>
    <row r="10" spans="1:16" ht="24" x14ac:dyDescent="0.25">
      <c r="A10" s="10" t="s">
        <v>189</v>
      </c>
      <c r="B10" s="11" t="s">
        <v>854</v>
      </c>
      <c r="C10" s="11" t="s">
        <v>190</v>
      </c>
      <c r="D10" s="11" t="s">
        <v>191</v>
      </c>
      <c r="E10" s="12" t="s">
        <v>59</v>
      </c>
      <c r="F10" s="11" t="s">
        <v>192</v>
      </c>
      <c r="G10" s="11" t="s">
        <v>25</v>
      </c>
      <c r="H10" s="13">
        <v>2011</v>
      </c>
      <c r="I10" s="14" t="s">
        <v>18</v>
      </c>
      <c r="J10" s="25">
        <v>150</v>
      </c>
      <c r="K10" s="10" t="s">
        <v>975</v>
      </c>
      <c r="L10" s="25"/>
      <c r="M10" s="11" t="s">
        <v>26</v>
      </c>
      <c r="N10" s="11" t="s">
        <v>1060</v>
      </c>
      <c r="O10" s="11" t="s">
        <v>975</v>
      </c>
      <c r="P10" s="15" t="s">
        <v>975</v>
      </c>
    </row>
    <row r="11" spans="1:16" ht="48" x14ac:dyDescent="0.25">
      <c r="A11" s="10" t="s">
        <v>214</v>
      </c>
      <c r="B11" s="11" t="s">
        <v>856</v>
      </c>
      <c r="C11" s="11" t="s">
        <v>215</v>
      </c>
      <c r="D11" s="11" t="s">
        <v>216</v>
      </c>
      <c r="E11" s="12" t="s">
        <v>59</v>
      </c>
      <c r="F11" s="11" t="s">
        <v>974</v>
      </c>
      <c r="G11" s="11" t="s">
        <v>25</v>
      </c>
      <c r="H11" s="13">
        <v>2012</v>
      </c>
      <c r="I11" s="14" t="s">
        <v>18</v>
      </c>
      <c r="J11" s="25">
        <v>1800</v>
      </c>
      <c r="K11" s="10" t="s">
        <v>975</v>
      </c>
      <c r="L11" s="25"/>
      <c r="M11" s="11" t="s">
        <v>19</v>
      </c>
      <c r="N11" s="11" t="s">
        <v>1061</v>
      </c>
      <c r="O11" s="11" t="s">
        <v>975</v>
      </c>
      <c r="P11" s="15" t="s">
        <v>975</v>
      </c>
    </row>
    <row r="12" spans="1:16" ht="24" x14ac:dyDescent="0.25">
      <c r="A12" s="10" t="s">
        <v>590</v>
      </c>
      <c r="B12" s="11" t="s">
        <v>856</v>
      </c>
      <c r="C12" s="11" t="s">
        <v>201</v>
      </c>
      <c r="D12" s="11" t="s">
        <v>202</v>
      </c>
      <c r="E12" s="12" t="s">
        <v>156</v>
      </c>
      <c r="F12" s="11" t="s">
        <v>974</v>
      </c>
      <c r="G12" s="11" t="s">
        <v>25</v>
      </c>
      <c r="H12" s="13">
        <v>2008</v>
      </c>
      <c r="I12" s="14" t="s">
        <v>52</v>
      </c>
      <c r="J12" s="25"/>
      <c r="K12" s="10" t="s">
        <v>885</v>
      </c>
      <c r="L12" s="25"/>
      <c r="M12" s="11" t="s">
        <v>975</v>
      </c>
      <c r="N12" s="11" t="s">
        <v>975</v>
      </c>
      <c r="O12" s="11" t="s">
        <v>975</v>
      </c>
      <c r="P12" s="15" t="s">
        <v>975</v>
      </c>
    </row>
    <row r="13" spans="1:16" ht="36" x14ac:dyDescent="0.25">
      <c r="A13" s="10" t="s">
        <v>783</v>
      </c>
      <c r="B13" s="11" t="s">
        <v>854</v>
      </c>
      <c r="C13" s="11" t="s">
        <v>556</v>
      </c>
      <c r="D13" s="11" t="s">
        <v>557</v>
      </c>
      <c r="E13" s="12" t="s">
        <v>60</v>
      </c>
      <c r="F13" s="11" t="s">
        <v>974</v>
      </c>
      <c r="G13" s="11" t="s">
        <v>25</v>
      </c>
      <c r="H13" s="13"/>
      <c r="I13" s="14" t="s">
        <v>18</v>
      </c>
      <c r="J13" s="25"/>
      <c r="K13" s="10" t="s">
        <v>888</v>
      </c>
      <c r="L13" s="25"/>
      <c r="M13" s="11" t="s">
        <v>19</v>
      </c>
      <c r="N13" s="11" t="s">
        <v>975</v>
      </c>
      <c r="O13" s="11" t="s">
        <v>61</v>
      </c>
      <c r="P13" s="15" t="s">
        <v>975</v>
      </c>
    </row>
    <row r="14" spans="1:16" ht="36" x14ac:dyDescent="0.25">
      <c r="A14" s="10" t="s">
        <v>558</v>
      </c>
      <c r="B14" s="11" t="s">
        <v>854</v>
      </c>
      <c r="C14" s="11" t="s">
        <v>559</v>
      </c>
      <c r="D14" s="11" t="s">
        <v>523</v>
      </c>
      <c r="E14" s="12" t="s">
        <v>39</v>
      </c>
      <c r="F14" s="11" t="s">
        <v>537</v>
      </c>
      <c r="G14" s="11" t="s">
        <v>25</v>
      </c>
      <c r="H14" s="13"/>
      <c r="I14" s="14" t="s">
        <v>18</v>
      </c>
      <c r="J14" s="25">
        <v>9100</v>
      </c>
      <c r="K14" s="10" t="s">
        <v>979</v>
      </c>
      <c r="L14" s="25"/>
      <c r="M14" s="11" t="s">
        <v>975</v>
      </c>
      <c r="N14" s="11" t="s">
        <v>1062</v>
      </c>
      <c r="O14" s="11" t="s">
        <v>975</v>
      </c>
      <c r="P14" s="15" t="s">
        <v>975</v>
      </c>
    </row>
    <row r="15" spans="1:16" ht="24" x14ac:dyDescent="0.25">
      <c r="A15" s="10" t="s">
        <v>174</v>
      </c>
      <c r="B15" s="11" t="s">
        <v>854</v>
      </c>
      <c r="C15" s="11" t="s">
        <v>175</v>
      </c>
      <c r="D15" s="11" t="s">
        <v>176</v>
      </c>
      <c r="E15" s="12" t="s">
        <v>177</v>
      </c>
      <c r="F15" s="11" t="s">
        <v>28</v>
      </c>
      <c r="G15" s="11" t="s">
        <v>17</v>
      </c>
      <c r="H15" s="13">
        <v>2008</v>
      </c>
      <c r="I15" s="14" t="s">
        <v>58</v>
      </c>
      <c r="J15" s="25">
        <v>4200</v>
      </c>
      <c r="K15" s="10" t="s">
        <v>975</v>
      </c>
      <c r="L15" s="25">
        <v>1814400</v>
      </c>
      <c r="M15" s="11" t="s">
        <v>1063</v>
      </c>
      <c r="N15" s="11" t="s">
        <v>980</v>
      </c>
      <c r="O15" s="11" t="s">
        <v>975</v>
      </c>
      <c r="P15" s="15">
        <v>3389.6245973023802</v>
      </c>
    </row>
    <row r="16" spans="1:16" x14ac:dyDescent="0.25">
      <c r="A16" s="10" t="s">
        <v>717</v>
      </c>
      <c r="B16" s="11" t="s">
        <v>854</v>
      </c>
      <c r="C16" s="11" t="s">
        <v>718</v>
      </c>
      <c r="D16" s="11" t="s">
        <v>719</v>
      </c>
      <c r="E16" s="12" t="s">
        <v>720</v>
      </c>
      <c r="F16" s="11" t="s">
        <v>28</v>
      </c>
      <c r="G16" s="11" t="s">
        <v>17</v>
      </c>
      <c r="H16" s="13">
        <v>2011</v>
      </c>
      <c r="I16" s="14" t="s">
        <v>18</v>
      </c>
      <c r="J16" s="25">
        <v>15000</v>
      </c>
      <c r="K16" s="10" t="s">
        <v>975</v>
      </c>
      <c r="L16" s="25"/>
      <c r="M16" s="11" t="s">
        <v>26</v>
      </c>
      <c r="N16" s="11" t="s">
        <v>961</v>
      </c>
      <c r="O16" s="11" t="s">
        <v>962</v>
      </c>
      <c r="P16" s="15">
        <v>114908.211981972</v>
      </c>
    </row>
    <row r="17" spans="1:16" ht="24" x14ac:dyDescent="0.25">
      <c r="A17" s="10" t="s">
        <v>21</v>
      </c>
      <c r="B17" s="11" t="s">
        <v>854</v>
      </c>
      <c r="C17" s="11" t="s">
        <v>22</v>
      </c>
      <c r="D17" s="11" t="s">
        <v>23</v>
      </c>
      <c r="E17" s="12" t="s">
        <v>24</v>
      </c>
      <c r="F17" s="11" t="s">
        <v>42</v>
      </c>
      <c r="G17" s="11" t="s">
        <v>17</v>
      </c>
      <c r="H17" s="13">
        <v>2013</v>
      </c>
      <c r="I17" s="14" t="s">
        <v>18</v>
      </c>
      <c r="J17" s="25">
        <v>15500</v>
      </c>
      <c r="K17" s="10" t="s">
        <v>975</v>
      </c>
      <c r="L17" s="25">
        <v>600000</v>
      </c>
      <c r="M17" s="11" t="s">
        <v>975</v>
      </c>
      <c r="N17" s="11" t="s">
        <v>1064</v>
      </c>
      <c r="O17" s="11" t="s">
        <v>931</v>
      </c>
      <c r="P17" s="15">
        <v>79044.856373543706</v>
      </c>
    </row>
    <row r="18" spans="1:16" ht="24" x14ac:dyDescent="0.25">
      <c r="A18" s="10" t="s">
        <v>27</v>
      </c>
      <c r="B18" s="11" t="s">
        <v>854</v>
      </c>
      <c r="C18" s="11" t="s">
        <v>22</v>
      </c>
      <c r="D18" s="11" t="s">
        <v>23</v>
      </c>
      <c r="E18" s="12" t="s">
        <v>24</v>
      </c>
      <c r="F18" s="11" t="s">
        <v>28</v>
      </c>
      <c r="G18" s="11" t="s">
        <v>17</v>
      </c>
      <c r="H18" s="13">
        <v>2013</v>
      </c>
      <c r="I18" s="14" t="s">
        <v>18</v>
      </c>
      <c r="J18" s="25">
        <v>1700</v>
      </c>
      <c r="K18" s="10" t="s">
        <v>975</v>
      </c>
      <c r="L18" s="25">
        <v>50000</v>
      </c>
      <c r="M18" s="11" t="s">
        <v>26</v>
      </c>
      <c r="N18" s="11" t="s">
        <v>981</v>
      </c>
      <c r="O18" s="11" t="s">
        <v>931</v>
      </c>
      <c r="P18" s="15">
        <v>9609.0799547149309</v>
      </c>
    </row>
    <row r="19" spans="1:16" ht="60" x14ac:dyDescent="0.25">
      <c r="A19" s="10" t="s">
        <v>29</v>
      </c>
      <c r="B19" s="11" t="s">
        <v>854</v>
      </c>
      <c r="C19" s="11" t="s">
        <v>30</v>
      </c>
      <c r="D19" s="11" t="s">
        <v>31</v>
      </c>
      <c r="E19" s="12" t="s">
        <v>24</v>
      </c>
      <c r="F19" s="11" t="s">
        <v>28</v>
      </c>
      <c r="G19" s="11" t="s">
        <v>17</v>
      </c>
      <c r="H19" s="13">
        <v>2013</v>
      </c>
      <c r="I19" s="14" t="s">
        <v>18</v>
      </c>
      <c r="J19" s="25">
        <v>1700</v>
      </c>
      <c r="K19" s="10" t="s">
        <v>975</v>
      </c>
      <c r="L19" s="25">
        <v>90000</v>
      </c>
      <c r="M19" s="11" t="s">
        <v>26</v>
      </c>
      <c r="N19" s="11" t="s">
        <v>1065</v>
      </c>
      <c r="O19" s="11" t="s">
        <v>932</v>
      </c>
      <c r="P19" s="15">
        <v>9609.0799547149309</v>
      </c>
    </row>
    <row r="20" spans="1:16" ht="24" x14ac:dyDescent="0.25">
      <c r="A20" s="10" t="s">
        <v>115</v>
      </c>
      <c r="B20" s="11" t="s">
        <v>854</v>
      </c>
      <c r="C20" s="11" t="s">
        <v>116</v>
      </c>
      <c r="D20" s="11" t="s">
        <v>117</v>
      </c>
      <c r="E20" s="12" t="s">
        <v>24</v>
      </c>
      <c r="F20" s="11" t="s">
        <v>28</v>
      </c>
      <c r="G20" s="11" t="s">
        <v>17</v>
      </c>
      <c r="H20" s="13">
        <v>2009</v>
      </c>
      <c r="I20" s="14" t="s">
        <v>18</v>
      </c>
      <c r="J20" s="25">
        <v>300</v>
      </c>
      <c r="K20" s="10" t="s">
        <v>982</v>
      </c>
      <c r="L20" s="25">
        <v>25000</v>
      </c>
      <c r="M20" s="11" t="s">
        <v>19</v>
      </c>
      <c r="N20" s="11" t="s">
        <v>118</v>
      </c>
      <c r="O20" s="11" t="s">
        <v>76</v>
      </c>
      <c r="P20" s="15">
        <v>1895.99554765025</v>
      </c>
    </row>
    <row r="21" spans="1:16" x14ac:dyDescent="0.25">
      <c r="A21" s="10" t="s">
        <v>161</v>
      </c>
      <c r="B21" s="11" t="s">
        <v>854</v>
      </c>
      <c r="C21" s="11" t="s">
        <v>162</v>
      </c>
      <c r="D21" s="11" t="s">
        <v>162</v>
      </c>
      <c r="E21" s="12" t="s">
        <v>24</v>
      </c>
      <c r="F21" s="11" t="s">
        <v>28</v>
      </c>
      <c r="G21" s="11" t="s">
        <v>17</v>
      </c>
      <c r="H21" s="13">
        <v>2008</v>
      </c>
      <c r="I21" s="14" t="s">
        <v>18</v>
      </c>
      <c r="J21" s="25">
        <v>3300</v>
      </c>
      <c r="K21" s="10" t="s">
        <v>975</v>
      </c>
      <c r="L21" s="25"/>
      <c r="M21" s="11" t="s">
        <v>26</v>
      </c>
      <c r="N21" s="11" t="s">
        <v>1042</v>
      </c>
      <c r="O21" s="11" t="s">
        <v>163</v>
      </c>
      <c r="P21" s="15">
        <v>20855.951024152801</v>
      </c>
    </row>
    <row r="22" spans="1:16" x14ac:dyDescent="0.25">
      <c r="A22" s="10" t="s">
        <v>173</v>
      </c>
      <c r="B22" s="11" t="s">
        <v>854</v>
      </c>
      <c r="C22" s="11" t="s">
        <v>30</v>
      </c>
      <c r="D22" s="11" t="s">
        <v>31</v>
      </c>
      <c r="E22" s="12" t="s">
        <v>24</v>
      </c>
      <c r="F22" s="11" t="s">
        <v>28</v>
      </c>
      <c r="G22" s="11" t="s">
        <v>17</v>
      </c>
      <c r="H22" s="13">
        <v>2008</v>
      </c>
      <c r="I22" s="14" t="s">
        <v>18</v>
      </c>
      <c r="J22" s="25">
        <v>900</v>
      </c>
      <c r="K22" s="10" t="s">
        <v>975</v>
      </c>
      <c r="L22" s="25">
        <v>33000</v>
      </c>
      <c r="M22" s="11" t="s">
        <v>26</v>
      </c>
      <c r="N22" s="11" t="s">
        <v>1042</v>
      </c>
      <c r="O22" s="11" t="s">
        <v>975</v>
      </c>
      <c r="P22" s="15">
        <v>4742.2409635314498</v>
      </c>
    </row>
    <row r="23" spans="1:16" ht="36" x14ac:dyDescent="0.25">
      <c r="A23" s="10" t="s">
        <v>178</v>
      </c>
      <c r="B23" s="11" t="s">
        <v>854</v>
      </c>
      <c r="C23" s="11" t="s">
        <v>179</v>
      </c>
      <c r="D23" s="11" t="s">
        <v>180</v>
      </c>
      <c r="E23" s="12" t="s">
        <v>24</v>
      </c>
      <c r="F23" s="11" t="s">
        <v>28</v>
      </c>
      <c r="G23" s="11" t="s">
        <v>17</v>
      </c>
      <c r="H23" s="13">
        <v>2009</v>
      </c>
      <c r="I23" s="14" t="s">
        <v>18</v>
      </c>
      <c r="J23" s="25">
        <v>3213</v>
      </c>
      <c r="K23" s="10" t="s">
        <v>975</v>
      </c>
      <c r="L23" s="25"/>
      <c r="M23" s="11" t="s">
        <v>26</v>
      </c>
      <c r="N23" s="11" t="s">
        <v>1066</v>
      </c>
      <c r="O23" s="11" t="s">
        <v>76</v>
      </c>
      <c r="P23" s="15">
        <v>14979.6726488447</v>
      </c>
    </row>
    <row r="24" spans="1:16" ht="36" x14ac:dyDescent="0.25">
      <c r="A24" s="10" t="s">
        <v>211</v>
      </c>
      <c r="B24" s="11" t="s">
        <v>854</v>
      </c>
      <c r="C24" s="11" t="s">
        <v>212</v>
      </c>
      <c r="D24" s="11" t="s">
        <v>213</v>
      </c>
      <c r="E24" s="12" t="s">
        <v>24</v>
      </c>
      <c r="F24" s="11" t="s">
        <v>28</v>
      </c>
      <c r="G24" s="11" t="s">
        <v>17</v>
      </c>
      <c r="H24" s="13">
        <v>2004</v>
      </c>
      <c r="I24" s="14" t="s">
        <v>18</v>
      </c>
      <c r="J24" s="25">
        <v>5000</v>
      </c>
      <c r="K24" s="10" t="s">
        <v>874</v>
      </c>
      <c r="L24" s="25">
        <v>432000</v>
      </c>
      <c r="M24" s="11" t="s">
        <v>1059</v>
      </c>
      <c r="N24" s="11" t="s">
        <v>1067</v>
      </c>
      <c r="O24" s="11" t="s">
        <v>975</v>
      </c>
      <c r="P24" s="15">
        <v>31599.925794170798</v>
      </c>
    </row>
    <row r="25" spans="1:16" x14ac:dyDescent="0.25">
      <c r="A25" s="10" t="s">
        <v>294</v>
      </c>
      <c r="B25" s="11" t="s">
        <v>854</v>
      </c>
      <c r="C25" s="11" t="s">
        <v>295</v>
      </c>
      <c r="D25" s="11" t="s">
        <v>213</v>
      </c>
      <c r="E25" s="12" t="s">
        <v>24</v>
      </c>
      <c r="F25" s="11" t="s">
        <v>42</v>
      </c>
      <c r="G25" s="11" t="s">
        <v>17</v>
      </c>
      <c r="H25" s="13">
        <v>2013</v>
      </c>
      <c r="I25" s="14" t="s">
        <v>18</v>
      </c>
      <c r="J25" s="25"/>
      <c r="K25" s="10" t="s">
        <v>975</v>
      </c>
      <c r="L25" s="25"/>
      <c r="M25" s="11" t="s">
        <v>975</v>
      </c>
      <c r="N25" s="11" t="s">
        <v>294</v>
      </c>
      <c r="O25" s="11" t="s">
        <v>975</v>
      </c>
      <c r="P25" s="15" t="s">
        <v>975</v>
      </c>
    </row>
    <row r="26" spans="1:16" ht="24" x14ac:dyDescent="0.25">
      <c r="A26" s="10" t="s">
        <v>321</v>
      </c>
      <c r="B26" s="11" t="s">
        <v>854</v>
      </c>
      <c r="C26" s="11" t="s">
        <v>322</v>
      </c>
      <c r="D26" s="11" t="s">
        <v>323</v>
      </c>
      <c r="E26" s="12" t="s">
        <v>24</v>
      </c>
      <c r="F26" s="11" t="s">
        <v>42</v>
      </c>
      <c r="G26" s="11" t="s">
        <v>17</v>
      </c>
      <c r="H26" s="13">
        <v>2008</v>
      </c>
      <c r="I26" s="14" t="s">
        <v>18</v>
      </c>
      <c r="J26" s="25">
        <v>2513</v>
      </c>
      <c r="K26" s="10" t="s">
        <v>983</v>
      </c>
      <c r="L26" s="25">
        <v>165000</v>
      </c>
      <c r="M26" s="11" t="s">
        <v>19</v>
      </c>
      <c r="N26" s="11" t="s">
        <v>324</v>
      </c>
      <c r="O26" s="11" t="s">
        <v>325</v>
      </c>
      <c r="P26" s="15">
        <v>6360.3840837443704</v>
      </c>
    </row>
    <row r="27" spans="1:16" ht="84" x14ac:dyDescent="0.25">
      <c r="A27" s="10" t="s">
        <v>419</v>
      </c>
      <c r="B27" s="11" t="s">
        <v>854</v>
      </c>
      <c r="C27" s="11" t="s">
        <v>420</v>
      </c>
      <c r="D27" s="11" t="s">
        <v>404</v>
      </c>
      <c r="E27" s="12" t="s">
        <v>24</v>
      </c>
      <c r="F27" s="11" t="s">
        <v>28</v>
      </c>
      <c r="G27" s="11" t="s">
        <v>17</v>
      </c>
      <c r="H27" s="13">
        <v>2008</v>
      </c>
      <c r="I27" s="14" t="s">
        <v>18</v>
      </c>
      <c r="J27" s="25">
        <v>3300</v>
      </c>
      <c r="K27" s="10" t="s">
        <v>975</v>
      </c>
      <c r="L27" s="25"/>
      <c r="M27" s="11" t="s">
        <v>26</v>
      </c>
      <c r="N27" s="11" t="s">
        <v>1068</v>
      </c>
      <c r="O27" s="11" t="s">
        <v>975</v>
      </c>
      <c r="P27" s="15">
        <v>2000.70840762331</v>
      </c>
    </row>
    <row r="28" spans="1:16" ht="60" x14ac:dyDescent="0.25">
      <c r="A28" s="10" t="s">
        <v>419</v>
      </c>
      <c r="B28" s="11" t="s">
        <v>854</v>
      </c>
      <c r="C28" s="11" t="s">
        <v>420</v>
      </c>
      <c r="D28" s="11" t="s">
        <v>404</v>
      </c>
      <c r="E28" s="12" t="s">
        <v>24</v>
      </c>
      <c r="F28" s="11" t="s">
        <v>28</v>
      </c>
      <c r="G28" s="11" t="s">
        <v>17</v>
      </c>
      <c r="H28" s="13">
        <v>2005</v>
      </c>
      <c r="I28" s="14" t="s">
        <v>18</v>
      </c>
      <c r="J28" s="25">
        <v>3300</v>
      </c>
      <c r="K28" s="10" t="s">
        <v>975</v>
      </c>
      <c r="L28" s="25"/>
      <c r="M28" s="11" t="s">
        <v>26</v>
      </c>
      <c r="N28" s="11" t="s">
        <v>1069</v>
      </c>
      <c r="O28" s="11" t="s">
        <v>975</v>
      </c>
      <c r="P28" s="15">
        <v>2000.70840762331</v>
      </c>
    </row>
    <row r="29" spans="1:16" ht="60" x14ac:dyDescent="0.25">
      <c r="A29" s="10" t="s">
        <v>419</v>
      </c>
      <c r="B29" s="11" t="s">
        <v>854</v>
      </c>
      <c r="C29" s="11" t="s">
        <v>420</v>
      </c>
      <c r="D29" s="11" t="s">
        <v>404</v>
      </c>
      <c r="E29" s="12" t="s">
        <v>24</v>
      </c>
      <c r="F29" s="11" t="s">
        <v>28</v>
      </c>
      <c r="G29" s="11" t="s">
        <v>17</v>
      </c>
      <c r="H29" s="13">
        <v>2004</v>
      </c>
      <c r="I29" s="14" t="s">
        <v>18</v>
      </c>
      <c r="J29" s="25">
        <v>3900</v>
      </c>
      <c r="K29" s="10" t="s">
        <v>975</v>
      </c>
      <c r="L29" s="25">
        <v>756000</v>
      </c>
      <c r="M29" s="11" t="s">
        <v>26</v>
      </c>
      <c r="N29" s="11" t="s">
        <v>1069</v>
      </c>
      <c r="O29" s="11" t="s">
        <v>975</v>
      </c>
      <c r="P29" s="15">
        <v>2388.0150570143401</v>
      </c>
    </row>
    <row r="30" spans="1:16" ht="36" x14ac:dyDescent="0.25">
      <c r="A30" s="10" t="s">
        <v>486</v>
      </c>
      <c r="B30" s="11" t="s">
        <v>854</v>
      </c>
      <c r="C30" s="11" t="s">
        <v>487</v>
      </c>
      <c r="D30" s="11" t="s">
        <v>488</v>
      </c>
      <c r="E30" s="12" t="s">
        <v>24</v>
      </c>
      <c r="F30" s="11" t="s">
        <v>537</v>
      </c>
      <c r="G30" s="11" t="s">
        <v>17</v>
      </c>
      <c r="H30" s="13">
        <v>2006</v>
      </c>
      <c r="I30" s="14" t="s">
        <v>489</v>
      </c>
      <c r="J30" s="25">
        <v>750</v>
      </c>
      <c r="K30" s="10" t="s">
        <v>975</v>
      </c>
      <c r="L30" s="25">
        <v>30000</v>
      </c>
      <c r="M30" s="11" t="s">
        <v>19</v>
      </c>
      <c r="N30" s="11" t="s">
        <v>1042</v>
      </c>
      <c r="O30" s="11" t="s">
        <v>76</v>
      </c>
      <c r="P30" s="15">
        <v>941.38771684663197</v>
      </c>
    </row>
    <row r="31" spans="1:16" x14ac:dyDescent="0.25">
      <c r="A31" s="10" t="s">
        <v>533</v>
      </c>
      <c r="B31" s="11" t="s">
        <v>854</v>
      </c>
      <c r="C31" s="11" t="s">
        <v>534</v>
      </c>
      <c r="D31" s="11" t="s">
        <v>447</v>
      </c>
      <c r="E31" s="12" t="s">
        <v>24</v>
      </c>
      <c r="F31" s="11" t="s">
        <v>537</v>
      </c>
      <c r="G31" s="11" t="s">
        <v>17</v>
      </c>
      <c r="H31" s="13">
        <v>2004</v>
      </c>
      <c r="I31" s="14" t="s">
        <v>18</v>
      </c>
      <c r="J31" s="25">
        <v>2000</v>
      </c>
      <c r="K31" s="10" t="s">
        <v>975</v>
      </c>
      <c r="L31" s="25">
        <v>87000</v>
      </c>
      <c r="M31" s="11" t="s">
        <v>26</v>
      </c>
      <c r="N31" s="11" t="s">
        <v>1042</v>
      </c>
      <c r="O31" s="11" t="s">
        <v>975</v>
      </c>
      <c r="P31" s="15">
        <v>331.75775111990401</v>
      </c>
    </row>
    <row r="32" spans="1:16" ht="24" x14ac:dyDescent="0.25">
      <c r="A32" s="10" t="s">
        <v>560</v>
      </c>
      <c r="B32" s="11" t="s">
        <v>854</v>
      </c>
      <c r="C32" s="11" t="s">
        <v>30</v>
      </c>
      <c r="D32" s="11" t="s">
        <v>31</v>
      </c>
      <c r="E32" s="12" t="s">
        <v>24</v>
      </c>
      <c r="F32" s="11" t="s">
        <v>42</v>
      </c>
      <c r="G32" s="11" t="s">
        <v>17</v>
      </c>
      <c r="H32" s="13">
        <v>2011</v>
      </c>
      <c r="I32" s="14" t="s">
        <v>18</v>
      </c>
      <c r="J32" s="25">
        <v>1500</v>
      </c>
      <c r="K32" s="10" t="s">
        <v>975</v>
      </c>
      <c r="L32" s="25"/>
      <c r="M32" s="11" t="s">
        <v>26</v>
      </c>
      <c r="N32" s="11" t="s">
        <v>118</v>
      </c>
      <c r="O32" s="11" t="s">
        <v>975</v>
      </c>
      <c r="P32" s="15">
        <v>7588.4863794126604</v>
      </c>
    </row>
    <row r="33" spans="1:16" ht="48" x14ac:dyDescent="0.25">
      <c r="A33" s="10" t="s">
        <v>905</v>
      </c>
      <c r="B33" s="11" t="s">
        <v>856</v>
      </c>
      <c r="C33" s="11" t="s">
        <v>906</v>
      </c>
      <c r="D33" s="11" t="s">
        <v>404</v>
      </c>
      <c r="E33" s="12" t="s">
        <v>24</v>
      </c>
      <c r="F33" s="11" t="s">
        <v>537</v>
      </c>
      <c r="G33" s="11" t="s">
        <v>17</v>
      </c>
      <c r="H33" s="13">
        <v>2014</v>
      </c>
      <c r="I33" s="14" t="s">
        <v>18</v>
      </c>
      <c r="J33" s="25">
        <v>2000</v>
      </c>
      <c r="K33" s="10" t="s">
        <v>975</v>
      </c>
      <c r="L33" s="25"/>
      <c r="M33" s="11" t="s">
        <v>1056</v>
      </c>
      <c r="N33" s="11" t="s">
        <v>1070</v>
      </c>
      <c r="O33" s="11" t="s">
        <v>975</v>
      </c>
      <c r="P33" s="15">
        <v>12639.9703176683</v>
      </c>
    </row>
    <row r="34" spans="1:16" ht="24" x14ac:dyDescent="0.25">
      <c r="A34" s="10" t="s">
        <v>721</v>
      </c>
      <c r="B34" s="11" t="s">
        <v>854</v>
      </c>
      <c r="C34" s="11" t="s">
        <v>722</v>
      </c>
      <c r="D34" s="11" t="s">
        <v>117</v>
      </c>
      <c r="E34" s="12" t="s">
        <v>24</v>
      </c>
      <c r="F34" s="11" t="s">
        <v>28</v>
      </c>
      <c r="G34" s="11" t="s">
        <v>17</v>
      </c>
      <c r="H34" s="13">
        <v>2004</v>
      </c>
      <c r="I34" s="14" t="s">
        <v>18</v>
      </c>
      <c r="J34" s="25">
        <v>362</v>
      </c>
      <c r="K34" s="10" t="s">
        <v>975</v>
      </c>
      <c r="L34" s="25">
        <v>14832</v>
      </c>
      <c r="M34" s="11" t="s">
        <v>19</v>
      </c>
      <c r="N34" s="11" t="s">
        <v>118</v>
      </c>
      <c r="O34" s="11" t="s">
        <v>975</v>
      </c>
      <c r="P34" s="15">
        <v>1951.1491656246999</v>
      </c>
    </row>
    <row r="35" spans="1:16" ht="24" x14ac:dyDescent="0.25">
      <c r="A35" s="10" t="s">
        <v>749</v>
      </c>
      <c r="B35" s="11" t="s">
        <v>854</v>
      </c>
      <c r="C35" s="11" t="s">
        <v>750</v>
      </c>
      <c r="D35" s="11" t="s">
        <v>31</v>
      </c>
      <c r="E35" s="12" t="s">
        <v>24</v>
      </c>
      <c r="F35" s="11" t="s">
        <v>28</v>
      </c>
      <c r="G35" s="11" t="s">
        <v>17</v>
      </c>
      <c r="H35" s="13">
        <v>2008</v>
      </c>
      <c r="I35" s="14" t="s">
        <v>18</v>
      </c>
      <c r="J35" s="25">
        <v>900</v>
      </c>
      <c r="K35" s="10" t="s">
        <v>984</v>
      </c>
      <c r="L35" s="25">
        <v>113000</v>
      </c>
      <c r="M35" s="11" t="s">
        <v>26</v>
      </c>
      <c r="N35" s="11" t="s">
        <v>1042</v>
      </c>
      <c r="O35" s="11" t="s">
        <v>751</v>
      </c>
      <c r="P35" s="15">
        <v>5687.9866429507501</v>
      </c>
    </row>
    <row r="36" spans="1:16" ht="24" x14ac:dyDescent="0.25">
      <c r="A36" s="10" t="s">
        <v>781</v>
      </c>
      <c r="B36" s="11" t="s">
        <v>854</v>
      </c>
      <c r="C36" s="11" t="s">
        <v>30</v>
      </c>
      <c r="D36" s="11" t="s">
        <v>31</v>
      </c>
      <c r="E36" s="12" t="s">
        <v>24</v>
      </c>
      <c r="F36" s="11" t="s">
        <v>28</v>
      </c>
      <c r="G36" s="11" t="s">
        <v>17</v>
      </c>
      <c r="H36" s="13">
        <v>2013</v>
      </c>
      <c r="I36" s="14" t="s">
        <v>18</v>
      </c>
      <c r="J36" s="25">
        <v>1810</v>
      </c>
      <c r="K36" s="10" t="s">
        <v>975</v>
      </c>
      <c r="L36" s="25"/>
      <c r="M36" s="11" t="s">
        <v>1071</v>
      </c>
      <c r="N36" s="11" t="s">
        <v>1042</v>
      </c>
      <c r="O36" s="11" t="s">
        <v>985</v>
      </c>
      <c r="P36" s="15">
        <v>9169.3835068835306</v>
      </c>
    </row>
    <row r="37" spans="1:16" ht="36" x14ac:dyDescent="0.25">
      <c r="A37" s="10" t="s">
        <v>193</v>
      </c>
      <c r="B37" s="11" t="s">
        <v>854</v>
      </c>
      <c r="C37" s="11" t="s">
        <v>194</v>
      </c>
      <c r="D37" s="11" t="s">
        <v>195</v>
      </c>
      <c r="E37" s="12" t="s">
        <v>196</v>
      </c>
      <c r="F37" s="11" t="s">
        <v>42</v>
      </c>
      <c r="G37" s="11" t="s">
        <v>17</v>
      </c>
      <c r="H37" s="13">
        <v>2008</v>
      </c>
      <c r="I37" s="14" t="s">
        <v>58</v>
      </c>
      <c r="J37" s="25">
        <v>5500</v>
      </c>
      <c r="K37" s="10" t="s">
        <v>975</v>
      </c>
      <c r="L37" s="25"/>
      <c r="M37" s="11" t="s">
        <v>1063</v>
      </c>
      <c r="N37" s="11" t="s">
        <v>1066</v>
      </c>
      <c r="O37" s="11" t="s">
        <v>975</v>
      </c>
      <c r="P37" s="15">
        <v>2284.7378528582799</v>
      </c>
    </row>
    <row r="38" spans="1:16" ht="24" x14ac:dyDescent="0.25">
      <c r="A38" s="10" t="s">
        <v>351</v>
      </c>
      <c r="B38" s="11" t="s">
        <v>854</v>
      </c>
      <c r="C38" s="11" t="s">
        <v>352</v>
      </c>
      <c r="D38" s="11" t="s">
        <v>353</v>
      </c>
      <c r="E38" s="12" t="s">
        <v>237</v>
      </c>
      <c r="F38" s="11" t="s">
        <v>537</v>
      </c>
      <c r="G38" s="11" t="s">
        <v>17</v>
      </c>
      <c r="H38" s="13">
        <v>1997</v>
      </c>
      <c r="I38" s="14" t="s">
        <v>18</v>
      </c>
      <c r="J38" s="25">
        <v>250</v>
      </c>
      <c r="K38" s="10" t="s">
        <v>975</v>
      </c>
      <c r="L38" s="25">
        <v>14000</v>
      </c>
      <c r="M38" s="11" t="s">
        <v>1056</v>
      </c>
      <c r="N38" s="11" t="s">
        <v>1042</v>
      </c>
      <c r="O38" s="11" t="s">
        <v>975</v>
      </c>
      <c r="P38" s="15">
        <v>1309.8388063421201</v>
      </c>
    </row>
    <row r="39" spans="1:16" ht="24" x14ac:dyDescent="0.25">
      <c r="A39" s="10" t="s">
        <v>43</v>
      </c>
      <c r="B39" s="11" t="s">
        <v>854</v>
      </c>
      <c r="C39" s="11" t="s">
        <v>44</v>
      </c>
      <c r="D39" s="11" t="s">
        <v>45</v>
      </c>
      <c r="E39" s="12" t="s">
        <v>46</v>
      </c>
      <c r="F39" s="11" t="s">
        <v>537</v>
      </c>
      <c r="G39" s="11" t="s">
        <v>17</v>
      </c>
      <c r="H39" s="13">
        <v>2012</v>
      </c>
      <c r="I39" s="14" t="s">
        <v>18</v>
      </c>
      <c r="J39" s="25">
        <v>5000</v>
      </c>
      <c r="K39" s="10" t="s">
        <v>975</v>
      </c>
      <c r="L39" s="25"/>
      <c r="M39" s="11" t="s">
        <v>26</v>
      </c>
      <c r="N39" s="11" t="s">
        <v>47</v>
      </c>
      <c r="O39" s="11" t="s">
        <v>975</v>
      </c>
      <c r="P39" s="15">
        <v>20024.2252336458</v>
      </c>
    </row>
    <row r="40" spans="1:16" ht="24" x14ac:dyDescent="0.25">
      <c r="A40" s="10" t="s">
        <v>733</v>
      </c>
      <c r="B40" s="11" t="s">
        <v>854</v>
      </c>
      <c r="C40" s="11" t="s">
        <v>734</v>
      </c>
      <c r="D40" s="11" t="s">
        <v>735</v>
      </c>
      <c r="E40" s="12" t="s">
        <v>46</v>
      </c>
      <c r="F40" s="11" t="s">
        <v>537</v>
      </c>
      <c r="G40" s="11" t="s">
        <v>17</v>
      </c>
      <c r="H40" s="13">
        <v>2009</v>
      </c>
      <c r="I40" s="14" t="s">
        <v>52</v>
      </c>
      <c r="J40" s="25">
        <v>5000</v>
      </c>
      <c r="K40" s="10" t="s">
        <v>975</v>
      </c>
      <c r="L40" s="25"/>
      <c r="M40" s="11" t="s">
        <v>975</v>
      </c>
      <c r="N40" s="11" t="s">
        <v>47</v>
      </c>
      <c r="O40" s="11" t="s">
        <v>975</v>
      </c>
      <c r="P40" s="15">
        <v>8403.5542782695102</v>
      </c>
    </row>
    <row r="41" spans="1:16" ht="24" x14ac:dyDescent="0.25">
      <c r="A41" s="10" t="s">
        <v>764</v>
      </c>
      <c r="B41" s="11" t="s">
        <v>871</v>
      </c>
      <c r="C41" s="11" t="s">
        <v>765</v>
      </c>
      <c r="D41" s="11" t="s">
        <v>766</v>
      </c>
      <c r="E41" s="12" t="s">
        <v>46</v>
      </c>
      <c r="F41" s="11" t="s">
        <v>192</v>
      </c>
      <c r="G41" s="11" t="s">
        <v>17</v>
      </c>
      <c r="H41" s="13">
        <v>2000</v>
      </c>
      <c r="I41" s="14" t="s">
        <v>18</v>
      </c>
      <c r="J41" s="25">
        <v>500</v>
      </c>
      <c r="K41" s="10" t="s">
        <v>975</v>
      </c>
      <c r="L41" s="25"/>
      <c r="M41" s="11" t="s">
        <v>1056</v>
      </c>
      <c r="N41" s="11" t="s">
        <v>975</v>
      </c>
      <c r="O41" s="11" t="s">
        <v>975</v>
      </c>
      <c r="P41" s="15">
        <v>2984.45349267748</v>
      </c>
    </row>
    <row r="42" spans="1:16" ht="48" x14ac:dyDescent="0.25">
      <c r="A42" s="10" t="s">
        <v>760</v>
      </c>
      <c r="B42" s="11" t="s">
        <v>871</v>
      </c>
      <c r="C42" s="11" t="s">
        <v>761</v>
      </c>
      <c r="D42" s="11" t="s">
        <v>762</v>
      </c>
      <c r="E42" s="12" t="s">
        <v>763</v>
      </c>
      <c r="F42" s="11" t="s">
        <v>974</v>
      </c>
      <c r="G42" s="11" t="s">
        <v>17</v>
      </c>
      <c r="H42" s="13">
        <v>2010</v>
      </c>
      <c r="I42" s="14" t="s">
        <v>58</v>
      </c>
      <c r="J42" s="25">
        <v>100</v>
      </c>
      <c r="K42" s="10" t="s">
        <v>975</v>
      </c>
      <c r="L42" s="25"/>
      <c r="M42" s="11" t="s">
        <v>1056</v>
      </c>
      <c r="N42" s="11" t="s">
        <v>986</v>
      </c>
      <c r="O42" s="11" t="s">
        <v>975</v>
      </c>
      <c r="P42" s="15">
        <v>93.866527309911902</v>
      </c>
    </row>
    <row r="43" spans="1:16" ht="24" x14ac:dyDescent="0.25">
      <c r="A43" s="10" t="s">
        <v>831</v>
      </c>
      <c r="B43" s="11" t="s">
        <v>854</v>
      </c>
      <c r="C43" s="11" t="s">
        <v>832</v>
      </c>
      <c r="D43" s="11" t="s">
        <v>833</v>
      </c>
      <c r="E43" s="12" t="s">
        <v>763</v>
      </c>
      <c r="F43" s="11" t="s">
        <v>537</v>
      </c>
      <c r="G43" s="11" t="s">
        <v>17</v>
      </c>
      <c r="H43" s="13">
        <v>2006</v>
      </c>
      <c r="I43" s="14" t="s">
        <v>18</v>
      </c>
      <c r="J43" s="25">
        <v>1135</v>
      </c>
      <c r="K43" s="10" t="s">
        <v>975</v>
      </c>
      <c r="L43" s="25">
        <v>58000</v>
      </c>
      <c r="M43" s="11" t="s">
        <v>1072</v>
      </c>
      <c r="N43" s="11" t="s">
        <v>47</v>
      </c>
      <c r="O43" s="11" t="s">
        <v>975</v>
      </c>
      <c r="P43" s="15">
        <v>6468.2283652941296</v>
      </c>
    </row>
    <row r="44" spans="1:16" ht="24" x14ac:dyDescent="0.25">
      <c r="A44" s="10" t="s">
        <v>933</v>
      </c>
      <c r="B44" s="11" t="s">
        <v>854</v>
      </c>
      <c r="C44" s="11" t="s">
        <v>697</v>
      </c>
      <c r="D44" s="11" t="s">
        <v>546</v>
      </c>
      <c r="E44" s="12" t="s">
        <v>51</v>
      </c>
      <c r="F44" s="11" t="s">
        <v>42</v>
      </c>
      <c r="G44" s="11" t="s">
        <v>17</v>
      </c>
      <c r="H44" s="13">
        <v>2011</v>
      </c>
      <c r="I44" s="14" t="s">
        <v>52</v>
      </c>
      <c r="J44" s="25">
        <v>4890</v>
      </c>
      <c r="K44" s="10" t="s">
        <v>987</v>
      </c>
      <c r="L44" s="25">
        <v>425392</v>
      </c>
      <c r="M44" s="11" t="s">
        <v>26</v>
      </c>
      <c r="N44" s="11" t="s">
        <v>988</v>
      </c>
      <c r="O44" s="11" t="s">
        <v>252</v>
      </c>
      <c r="P44" s="15">
        <v>11002.520277695099</v>
      </c>
    </row>
    <row r="45" spans="1:16" ht="24" x14ac:dyDescent="0.25">
      <c r="A45" s="10" t="s">
        <v>48</v>
      </c>
      <c r="B45" s="11" t="s">
        <v>854</v>
      </c>
      <c r="C45" s="11" t="s">
        <v>49</v>
      </c>
      <c r="D45" s="11" t="s">
        <v>50</v>
      </c>
      <c r="E45" s="12" t="s">
        <v>51</v>
      </c>
      <c r="F45" s="11" t="s">
        <v>537</v>
      </c>
      <c r="G45" s="11" t="s">
        <v>17</v>
      </c>
      <c r="H45" s="13">
        <v>2008</v>
      </c>
      <c r="I45" s="14" t="s">
        <v>52</v>
      </c>
      <c r="J45" s="25">
        <v>4000</v>
      </c>
      <c r="K45" s="10" t="s">
        <v>989</v>
      </c>
      <c r="L45" s="25">
        <v>1848700</v>
      </c>
      <c r="M45" s="11" t="s">
        <v>19</v>
      </c>
      <c r="N45" s="11" t="s">
        <v>47</v>
      </c>
      <c r="O45" s="11" t="s">
        <v>53</v>
      </c>
      <c r="P45" s="15">
        <v>3189.3889483596899</v>
      </c>
    </row>
    <row r="46" spans="1:16" x14ac:dyDescent="0.25">
      <c r="A46" s="10" t="s">
        <v>119</v>
      </c>
      <c r="B46" s="11" t="s">
        <v>854</v>
      </c>
      <c r="C46" s="11" t="s">
        <v>120</v>
      </c>
      <c r="D46" s="11" t="s">
        <v>50</v>
      </c>
      <c r="E46" s="12" t="s">
        <v>51</v>
      </c>
      <c r="F46" s="11" t="s">
        <v>28</v>
      </c>
      <c r="G46" s="11" t="s">
        <v>17</v>
      </c>
      <c r="H46" s="13">
        <v>1998</v>
      </c>
      <c r="I46" s="14" t="s">
        <v>58</v>
      </c>
      <c r="J46" s="25">
        <v>3000</v>
      </c>
      <c r="K46" s="10" t="s">
        <v>975</v>
      </c>
      <c r="L46" s="25"/>
      <c r="M46" s="11" t="s">
        <v>1063</v>
      </c>
      <c r="N46" s="11" t="s">
        <v>1042</v>
      </c>
      <c r="O46" s="11" t="s">
        <v>975</v>
      </c>
      <c r="P46" s="15">
        <v>2596.22894980193</v>
      </c>
    </row>
    <row r="47" spans="1:16" ht="24" x14ac:dyDescent="0.25">
      <c r="A47" s="10" t="s">
        <v>495</v>
      </c>
      <c r="B47" s="11" t="s">
        <v>854</v>
      </c>
      <c r="C47" s="11" t="s">
        <v>496</v>
      </c>
      <c r="D47" s="11" t="s">
        <v>497</v>
      </c>
      <c r="E47" s="12" t="s">
        <v>51</v>
      </c>
      <c r="F47" s="11" t="s">
        <v>537</v>
      </c>
      <c r="G47" s="11" t="s">
        <v>17</v>
      </c>
      <c r="H47" s="13">
        <v>2012</v>
      </c>
      <c r="I47" s="14" t="s">
        <v>103</v>
      </c>
      <c r="J47" s="25">
        <v>9000</v>
      </c>
      <c r="K47" s="10" t="s">
        <v>880</v>
      </c>
      <c r="L47" s="25"/>
      <c r="M47" s="11" t="s">
        <v>26</v>
      </c>
      <c r="N47" s="11" t="s">
        <v>47</v>
      </c>
      <c r="O47" s="11" t="s">
        <v>975</v>
      </c>
      <c r="P47" s="15">
        <v>4614.9115538424903</v>
      </c>
    </row>
    <row r="48" spans="1:16" x14ac:dyDescent="0.25">
      <c r="A48" s="10" t="s">
        <v>752</v>
      </c>
      <c r="B48" s="11" t="s">
        <v>854</v>
      </c>
      <c r="C48" s="11" t="s">
        <v>753</v>
      </c>
      <c r="D48" s="11" t="s">
        <v>754</v>
      </c>
      <c r="E48" s="12" t="s">
        <v>51</v>
      </c>
      <c r="F48" s="11" t="s">
        <v>537</v>
      </c>
      <c r="G48" s="11" t="s">
        <v>17</v>
      </c>
      <c r="H48" s="13">
        <v>2002</v>
      </c>
      <c r="I48" s="14" t="s">
        <v>18</v>
      </c>
      <c r="J48" s="25">
        <v>700</v>
      </c>
      <c r="K48" s="10" t="s">
        <v>975</v>
      </c>
      <c r="L48" s="25"/>
      <c r="M48" s="11" t="s">
        <v>19</v>
      </c>
      <c r="N48" s="11" t="s">
        <v>755</v>
      </c>
      <c r="O48" s="11" t="s">
        <v>252</v>
      </c>
      <c r="P48" s="15">
        <v>1323.4804608601901</v>
      </c>
    </row>
    <row r="49" spans="1:16" ht="36" x14ac:dyDescent="0.25">
      <c r="A49" s="10" t="s">
        <v>32</v>
      </c>
      <c r="B49" s="11" t="s">
        <v>854</v>
      </c>
      <c r="C49" s="11" t="s">
        <v>33</v>
      </c>
      <c r="D49" s="11" t="s">
        <v>33</v>
      </c>
      <c r="E49" s="12" t="s">
        <v>34</v>
      </c>
      <c r="F49" s="11" t="s">
        <v>537</v>
      </c>
      <c r="G49" s="11" t="s">
        <v>17</v>
      </c>
      <c r="H49" s="13">
        <v>2011</v>
      </c>
      <c r="I49" s="14" t="s">
        <v>18</v>
      </c>
      <c r="J49" s="25">
        <v>15000</v>
      </c>
      <c r="K49" s="10" t="s">
        <v>855</v>
      </c>
      <c r="L49" s="25"/>
      <c r="M49" s="11" t="s">
        <v>26</v>
      </c>
      <c r="N49" s="11" t="s">
        <v>1073</v>
      </c>
      <c r="O49" s="11" t="s">
        <v>35</v>
      </c>
      <c r="P49" s="15">
        <v>98968.863535544602</v>
      </c>
    </row>
    <row r="50" spans="1:16" ht="24" x14ac:dyDescent="0.25">
      <c r="A50" s="10" t="s">
        <v>92</v>
      </c>
      <c r="B50" s="11" t="s">
        <v>860</v>
      </c>
      <c r="C50" s="11" t="s">
        <v>93</v>
      </c>
      <c r="D50" s="11" t="s">
        <v>94</v>
      </c>
      <c r="E50" s="12" t="s">
        <v>34</v>
      </c>
      <c r="F50" s="11" t="s">
        <v>42</v>
      </c>
      <c r="G50" s="11" t="s">
        <v>17</v>
      </c>
      <c r="H50" s="13">
        <v>2012</v>
      </c>
      <c r="I50" s="14" t="s">
        <v>18</v>
      </c>
      <c r="J50" s="25">
        <v>8900</v>
      </c>
      <c r="K50" s="10" t="s">
        <v>975</v>
      </c>
      <c r="L50" s="25"/>
      <c r="M50" s="11" t="s">
        <v>26</v>
      </c>
      <c r="N50" s="11" t="s">
        <v>990</v>
      </c>
      <c r="O50" s="11" t="s">
        <v>95</v>
      </c>
      <c r="P50" s="15">
        <v>58721.5256977565</v>
      </c>
    </row>
    <row r="51" spans="1:16" ht="36" x14ac:dyDescent="0.25">
      <c r="A51" s="10" t="s">
        <v>96</v>
      </c>
      <c r="B51" s="11" t="s">
        <v>854</v>
      </c>
      <c r="C51" s="11" t="s">
        <v>33</v>
      </c>
      <c r="D51" s="11" t="s">
        <v>33</v>
      </c>
      <c r="E51" s="12" t="s">
        <v>34</v>
      </c>
      <c r="F51" s="11" t="s">
        <v>42</v>
      </c>
      <c r="G51" s="11" t="s">
        <v>17</v>
      </c>
      <c r="H51" s="13">
        <v>2009</v>
      </c>
      <c r="I51" s="14" t="s">
        <v>18</v>
      </c>
      <c r="J51" s="25">
        <v>7200</v>
      </c>
      <c r="K51" s="10" t="s">
        <v>975</v>
      </c>
      <c r="L51" s="25"/>
      <c r="M51" s="11" t="s">
        <v>19</v>
      </c>
      <c r="N51" s="11" t="s">
        <v>991</v>
      </c>
      <c r="O51" s="11" t="s">
        <v>95</v>
      </c>
      <c r="P51" s="15">
        <v>47505.054497061399</v>
      </c>
    </row>
    <row r="52" spans="1:16" ht="60" x14ac:dyDescent="0.25">
      <c r="A52" s="10" t="s">
        <v>97</v>
      </c>
      <c r="B52" s="11" t="s">
        <v>854</v>
      </c>
      <c r="C52" s="11" t="s">
        <v>98</v>
      </c>
      <c r="D52" s="11" t="s">
        <v>98</v>
      </c>
      <c r="E52" s="12" t="s">
        <v>34</v>
      </c>
      <c r="F52" s="11" t="s">
        <v>537</v>
      </c>
      <c r="G52" s="11" t="s">
        <v>17</v>
      </c>
      <c r="H52" s="13">
        <v>2008</v>
      </c>
      <c r="I52" s="14" t="s">
        <v>18</v>
      </c>
      <c r="J52" s="25">
        <v>4700</v>
      </c>
      <c r="K52" s="10" t="s">
        <v>861</v>
      </c>
      <c r="L52" s="25"/>
      <c r="M52" s="11" t="s">
        <v>26</v>
      </c>
      <c r="N52" s="11" t="s">
        <v>1074</v>
      </c>
      <c r="O52" s="11" t="s">
        <v>95</v>
      </c>
      <c r="P52" s="15">
        <v>31010.243907804001</v>
      </c>
    </row>
    <row r="53" spans="1:16" ht="36" x14ac:dyDescent="0.25">
      <c r="A53" s="10" t="s">
        <v>280</v>
      </c>
      <c r="B53" s="11" t="s">
        <v>854</v>
      </c>
      <c r="C53" s="11" t="s">
        <v>281</v>
      </c>
      <c r="D53" s="11" t="s">
        <v>94</v>
      </c>
      <c r="E53" s="12" t="s">
        <v>34</v>
      </c>
      <c r="F53" s="11" t="s">
        <v>537</v>
      </c>
      <c r="G53" s="11" t="s">
        <v>17</v>
      </c>
      <c r="H53" s="13">
        <v>2008</v>
      </c>
      <c r="I53" s="14" t="s">
        <v>18</v>
      </c>
      <c r="J53" s="25">
        <v>10000</v>
      </c>
      <c r="K53" s="10" t="s">
        <v>855</v>
      </c>
      <c r="L53" s="25"/>
      <c r="M53" s="11" t="s">
        <v>19</v>
      </c>
      <c r="N53" s="11" t="s">
        <v>1075</v>
      </c>
      <c r="O53" s="11" t="s">
        <v>95</v>
      </c>
      <c r="P53" s="15">
        <v>65979.242357029696</v>
      </c>
    </row>
    <row r="54" spans="1:16" ht="36" x14ac:dyDescent="0.25">
      <c r="A54" s="10" t="s">
        <v>467</v>
      </c>
      <c r="B54" s="11" t="s">
        <v>854</v>
      </c>
      <c r="C54" s="11" t="s">
        <v>468</v>
      </c>
      <c r="D54" s="11" t="s">
        <v>469</v>
      </c>
      <c r="E54" s="12" t="s">
        <v>34</v>
      </c>
      <c r="F54" s="11" t="s">
        <v>42</v>
      </c>
      <c r="G54" s="11" t="s">
        <v>17</v>
      </c>
      <c r="H54" s="13">
        <v>2010</v>
      </c>
      <c r="I54" s="14" t="s">
        <v>18</v>
      </c>
      <c r="J54" s="25">
        <v>5500</v>
      </c>
      <c r="K54" s="10" t="s">
        <v>975</v>
      </c>
      <c r="L54" s="25"/>
      <c r="M54" s="11" t="s">
        <v>19</v>
      </c>
      <c r="N54" s="11" t="s">
        <v>991</v>
      </c>
      <c r="O54" s="11" t="s">
        <v>470</v>
      </c>
      <c r="P54" s="15">
        <v>36288.583296366298</v>
      </c>
    </row>
    <row r="55" spans="1:16" ht="36" x14ac:dyDescent="0.25">
      <c r="A55" s="10" t="s">
        <v>54</v>
      </c>
      <c r="B55" s="11" t="s">
        <v>854</v>
      </c>
      <c r="C55" s="11" t="s">
        <v>55</v>
      </c>
      <c r="D55" s="11" t="s">
        <v>56</v>
      </c>
      <c r="E55" s="12" t="s">
        <v>57</v>
      </c>
      <c r="F55" s="11" t="s">
        <v>28</v>
      </c>
      <c r="G55" s="11" t="s">
        <v>17</v>
      </c>
      <c r="H55" s="13">
        <v>1998</v>
      </c>
      <c r="I55" s="14" t="s">
        <v>58</v>
      </c>
      <c r="J55" s="25">
        <v>8900</v>
      </c>
      <c r="K55" s="10" t="s">
        <v>975</v>
      </c>
      <c r="L55" s="25"/>
      <c r="M55" s="11" t="s">
        <v>19</v>
      </c>
      <c r="N55" s="11" t="s">
        <v>1066</v>
      </c>
      <c r="O55" s="11" t="s">
        <v>975</v>
      </c>
      <c r="P55" s="15">
        <v>2972.5641935537101</v>
      </c>
    </row>
    <row r="56" spans="1:16" ht="36" x14ac:dyDescent="0.25">
      <c r="A56" s="10" t="s">
        <v>421</v>
      </c>
      <c r="B56" s="11" t="s">
        <v>854</v>
      </c>
      <c r="C56" s="11" t="s">
        <v>422</v>
      </c>
      <c r="D56" s="11" t="s">
        <v>423</v>
      </c>
      <c r="E56" s="12" t="s">
        <v>57</v>
      </c>
      <c r="F56" s="11" t="s">
        <v>537</v>
      </c>
      <c r="G56" s="11" t="s">
        <v>17</v>
      </c>
      <c r="H56" s="13">
        <v>2002</v>
      </c>
      <c r="I56" s="14" t="s">
        <v>18</v>
      </c>
      <c r="J56" s="25">
        <v>1400</v>
      </c>
      <c r="K56" s="10" t="s">
        <v>877</v>
      </c>
      <c r="L56" s="25"/>
      <c r="M56" s="11" t="s">
        <v>19</v>
      </c>
      <c r="N56" s="11" t="s">
        <v>1042</v>
      </c>
      <c r="O56" s="11" t="s">
        <v>424</v>
      </c>
      <c r="P56" s="15">
        <v>7662.2552997168696</v>
      </c>
    </row>
    <row r="57" spans="1:16" ht="24" x14ac:dyDescent="0.25">
      <c r="A57" s="10" t="s">
        <v>440</v>
      </c>
      <c r="B57" s="11" t="s">
        <v>854</v>
      </c>
      <c r="C57" s="11" t="s">
        <v>441</v>
      </c>
      <c r="D57" s="11" t="s">
        <v>442</v>
      </c>
      <c r="E57" s="12" t="s">
        <v>57</v>
      </c>
      <c r="F57" s="11" t="s">
        <v>537</v>
      </c>
      <c r="G57" s="11" t="s">
        <v>17</v>
      </c>
      <c r="H57" s="13">
        <v>2008</v>
      </c>
      <c r="I57" s="14" t="s">
        <v>18</v>
      </c>
      <c r="J57" s="25">
        <v>850</v>
      </c>
      <c r="K57" s="10" t="s">
        <v>975</v>
      </c>
      <c r="L57" s="25">
        <v>22000</v>
      </c>
      <c r="M57" s="11" t="s">
        <v>19</v>
      </c>
      <c r="N57" s="11" t="s">
        <v>47</v>
      </c>
      <c r="O57" s="11" t="s">
        <v>682</v>
      </c>
      <c r="P57" s="15">
        <v>1750.2244498304301</v>
      </c>
    </row>
    <row r="58" spans="1:16" ht="24" x14ac:dyDescent="0.25">
      <c r="A58" s="10" t="s">
        <v>99</v>
      </c>
      <c r="B58" s="11" t="s">
        <v>854</v>
      </c>
      <c r="C58" s="11" t="s">
        <v>100</v>
      </c>
      <c r="D58" s="11" t="s">
        <v>101</v>
      </c>
      <c r="E58" s="12" t="s">
        <v>102</v>
      </c>
      <c r="F58" s="11" t="s">
        <v>537</v>
      </c>
      <c r="G58" s="11" t="s">
        <v>17</v>
      </c>
      <c r="H58" s="13">
        <v>2011</v>
      </c>
      <c r="I58" s="14" t="s">
        <v>103</v>
      </c>
      <c r="J58" s="25">
        <v>5300</v>
      </c>
      <c r="K58" s="10" t="s">
        <v>862</v>
      </c>
      <c r="L58" s="25"/>
      <c r="M58" s="11" t="s">
        <v>19</v>
      </c>
      <c r="N58" s="11" t="s">
        <v>47</v>
      </c>
      <c r="O58" s="11" t="s">
        <v>104</v>
      </c>
      <c r="P58" s="15">
        <v>3906.4501413641001</v>
      </c>
    </row>
    <row r="59" spans="1:16" ht="24" x14ac:dyDescent="0.25">
      <c r="A59" s="10" t="s">
        <v>129</v>
      </c>
      <c r="B59" s="11" t="s">
        <v>854</v>
      </c>
      <c r="C59" s="11" t="s">
        <v>130</v>
      </c>
      <c r="D59" s="11" t="s">
        <v>131</v>
      </c>
      <c r="E59" s="12" t="s">
        <v>102</v>
      </c>
      <c r="F59" s="11" t="s">
        <v>537</v>
      </c>
      <c r="G59" s="11" t="s">
        <v>17</v>
      </c>
      <c r="H59" s="13">
        <v>2005</v>
      </c>
      <c r="I59" s="14" t="s">
        <v>18</v>
      </c>
      <c r="J59" s="25">
        <v>3600</v>
      </c>
      <c r="K59" s="10" t="s">
        <v>975</v>
      </c>
      <c r="L59" s="25"/>
      <c r="M59" s="11" t="s">
        <v>26</v>
      </c>
      <c r="N59" s="11" t="s">
        <v>47</v>
      </c>
      <c r="O59" s="11" t="s">
        <v>975</v>
      </c>
      <c r="P59" s="15">
        <v>19454.9331366238</v>
      </c>
    </row>
    <row r="60" spans="1:16" ht="48" x14ac:dyDescent="0.25">
      <c r="A60" s="10" t="s">
        <v>302</v>
      </c>
      <c r="B60" s="11" t="s">
        <v>854</v>
      </c>
      <c r="C60" s="11" t="s">
        <v>130</v>
      </c>
      <c r="D60" s="11" t="s">
        <v>131</v>
      </c>
      <c r="E60" s="12" t="s">
        <v>102</v>
      </c>
      <c r="F60" s="11" t="s">
        <v>992</v>
      </c>
      <c r="G60" s="11" t="s">
        <v>17</v>
      </c>
      <c r="H60" s="13">
        <v>2004</v>
      </c>
      <c r="I60" s="14" t="s">
        <v>18</v>
      </c>
      <c r="J60" s="25">
        <v>3000</v>
      </c>
      <c r="K60" s="10" t="s">
        <v>975</v>
      </c>
      <c r="L60" s="25">
        <v>200000</v>
      </c>
      <c r="M60" s="11" t="s">
        <v>26</v>
      </c>
      <c r="N60" s="11" t="s">
        <v>1076</v>
      </c>
      <c r="O60" s="11" t="s">
        <v>975</v>
      </c>
      <c r="P60" s="15">
        <v>5970.5885452339198</v>
      </c>
    </row>
    <row r="61" spans="1:16" ht="24" x14ac:dyDescent="0.25">
      <c r="A61" s="10" t="s">
        <v>303</v>
      </c>
      <c r="B61" s="11" t="s">
        <v>854</v>
      </c>
      <c r="C61" s="11" t="s">
        <v>130</v>
      </c>
      <c r="D61" s="11" t="s">
        <v>131</v>
      </c>
      <c r="E61" s="12" t="s">
        <v>102</v>
      </c>
      <c r="F61" s="11" t="s">
        <v>537</v>
      </c>
      <c r="G61" s="11" t="s">
        <v>17</v>
      </c>
      <c r="H61" s="13">
        <v>2008</v>
      </c>
      <c r="I61" s="14" t="s">
        <v>18</v>
      </c>
      <c r="J61" s="25">
        <v>9000</v>
      </c>
      <c r="K61" s="10" t="s">
        <v>975</v>
      </c>
      <c r="L61" s="25">
        <v>1200000</v>
      </c>
      <c r="M61" s="11" t="s">
        <v>1077</v>
      </c>
      <c r="N61" s="11" t="s">
        <v>47</v>
      </c>
      <c r="O61" s="11" t="s">
        <v>304</v>
      </c>
      <c r="P61" s="15">
        <v>17911.765635701799</v>
      </c>
    </row>
    <row r="62" spans="1:16" ht="24" x14ac:dyDescent="0.25">
      <c r="A62" s="10" t="s">
        <v>417</v>
      </c>
      <c r="B62" s="11" t="s">
        <v>854</v>
      </c>
      <c r="C62" s="11" t="s">
        <v>130</v>
      </c>
      <c r="D62" s="11" t="s">
        <v>131</v>
      </c>
      <c r="E62" s="12" t="s">
        <v>102</v>
      </c>
      <c r="F62" s="11" t="s">
        <v>537</v>
      </c>
      <c r="G62" s="11" t="s">
        <v>17</v>
      </c>
      <c r="H62" s="13">
        <v>2002</v>
      </c>
      <c r="I62" s="14" t="s">
        <v>18</v>
      </c>
      <c r="J62" s="25">
        <v>3750</v>
      </c>
      <c r="K62" s="10" t="s">
        <v>975</v>
      </c>
      <c r="L62" s="25"/>
      <c r="M62" s="11" t="s">
        <v>19</v>
      </c>
      <c r="N62" s="11" t="s">
        <v>47</v>
      </c>
      <c r="O62" s="11" t="s">
        <v>304</v>
      </c>
      <c r="P62" s="15">
        <v>7463.23568154241</v>
      </c>
    </row>
    <row r="63" spans="1:16" ht="36" x14ac:dyDescent="0.25">
      <c r="A63" s="10" t="s">
        <v>418</v>
      </c>
      <c r="B63" s="11" t="s">
        <v>854</v>
      </c>
      <c r="C63" s="11" t="s">
        <v>41</v>
      </c>
      <c r="D63" s="11" t="s">
        <v>131</v>
      </c>
      <c r="E63" s="12" t="s">
        <v>102</v>
      </c>
      <c r="F63" s="11" t="s">
        <v>537</v>
      </c>
      <c r="G63" s="11" t="s">
        <v>17</v>
      </c>
      <c r="H63" s="13">
        <v>2007</v>
      </c>
      <c r="I63" s="14" t="s">
        <v>18</v>
      </c>
      <c r="J63" s="25">
        <v>3500</v>
      </c>
      <c r="K63" s="10" t="s">
        <v>975</v>
      </c>
      <c r="L63" s="25"/>
      <c r="M63" s="11" t="s">
        <v>19</v>
      </c>
      <c r="N63" s="11" t="s">
        <v>1078</v>
      </c>
      <c r="O63" s="11" t="s">
        <v>975</v>
      </c>
      <c r="P63" s="15">
        <v>18914.518327273101</v>
      </c>
    </row>
    <row r="64" spans="1:16" ht="48" x14ac:dyDescent="0.25">
      <c r="A64" s="10" t="s">
        <v>942</v>
      </c>
      <c r="B64" s="11" t="s">
        <v>854</v>
      </c>
      <c r="C64" s="11" t="s">
        <v>940</v>
      </c>
      <c r="D64" s="11" t="s">
        <v>722</v>
      </c>
      <c r="E64" s="12" t="s">
        <v>102</v>
      </c>
      <c r="F64" s="11" t="s">
        <v>42</v>
      </c>
      <c r="G64" s="11" t="s">
        <v>17</v>
      </c>
      <c r="H64" s="13">
        <v>2013</v>
      </c>
      <c r="I64" s="14" t="s">
        <v>18</v>
      </c>
      <c r="J64" s="25">
        <v>2100</v>
      </c>
      <c r="K64" s="10" t="s">
        <v>943</v>
      </c>
      <c r="L64" s="25"/>
      <c r="M64" s="11" t="s">
        <v>26</v>
      </c>
      <c r="N64" s="11" t="s">
        <v>1079</v>
      </c>
      <c r="O64" s="11" t="s">
        <v>944</v>
      </c>
      <c r="P64" s="15">
        <v>11348.7109963639</v>
      </c>
    </row>
    <row r="65" spans="1:16" ht="24" x14ac:dyDescent="0.25">
      <c r="A65" s="10" t="s">
        <v>801</v>
      </c>
      <c r="B65" s="11" t="s">
        <v>856</v>
      </c>
      <c r="C65" s="11" t="s">
        <v>802</v>
      </c>
      <c r="D65" s="11" t="s">
        <v>101</v>
      </c>
      <c r="E65" s="12" t="s">
        <v>102</v>
      </c>
      <c r="F65" s="11" t="s">
        <v>42</v>
      </c>
      <c r="G65" s="11" t="s">
        <v>17</v>
      </c>
      <c r="H65" s="13">
        <v>2013</v>
      </c>
      <c r="I65" s="14" t="s">
        <v>103</v>
      </c>
      <c r="J65" s="25">
        <v>4300</v>
      </c>
      <c r="K65" s="10" t="s">
        <v>975</v>
      </c>
      <c r="L65" s="25"/>
      <c r="M65" s="11" t="s">
        <v>19</v>
      </c>
      <c r="N65" s="11" t="s">
        <v>1080</v>
      </c>
      <c r="O65" s="11" t="s">
        <v>104</v>
      </c>
      <c r="P65" s="15">
        <v>1543.07942522128</v>
      </c>
    </row>
    <row r="66" spans="1:16" ht="24" x14ac:dyDescent="0.25">
      <c r="A66" s="10" t="s">
        <v>826</v>
      </c>
      <c r="B66" s="11" t="s">
        <v>854</v>
      </c>
      <c r="C66" s="11" t="s">
        <v>130</v>
      </c>
      <c r="D66" s="11" t="s">
        <v>131</v>
      </c>
      <c r="E66" s="12" t="s">
        <v>102</v>
      </c>
      <c r="F66" s="11" t="s">
        <v>537</v>
      </c>
      <c r="G66" s="11" t="s">
        <v>17</v>
      </c>
      <c r="H66" s="13">
        <v>2006</v>
      </c>
      <c r="I66" s="14" t="s">
        <v>18</v>
      </c>
      <c r="J66" s="25">
        <v>7000</v>
      </c>
      <c r="K66" s="10" t="s">
        <v>975</v>
      </c>
      <c r="L66" s="25"/>
      <c r="M66" s="11" t="s">
        <v>1063</v>
      </c>
      <c r="N66" s="11" t="s">
        <v>47</v>
      </c>
      <c r="O66" s="11" t="s">
        <v>975</v>
      </c>
      <c r="P66" s="15">
        <v>37829.036654546202</v>
      </c>
    </row>
    <row r="67" spans="1:16" ht="36" x14ac:dyDescent="0.25">
      <c r="A67" s="10" t="s">
        <v>945</v>
      </c>
      <c r="B67" s="11" t="s">
        <v>854</v>
      </c>
      <c r="C67" s="11" t="s">
        <v>946</v>
      </c>
      <c r="D67" s="11" t="s">
        <v>947</v>
      </c>
      <c r="E67" s="12" t="s">
        <v>828</v>
      </c>
      <c r="F67" s="11" t="s">
        <v>974</v>
      </c>
      <c r="G67" s="11" t="s">
        <v>17</v>
      </c>
      <c r="H67" s="13">
        <v>2014</v>
      </c>
      <c r="I67" s="14" t="s">
        <v>205</v>
      </c>
      <c r="J67" s="25">
        <v>168000</v>
      </c>
      <c r="K67" s="10" t="s">
        <v>975</v>
      </c>
      <c r="L67" s="25"/>
      <c r="M67" s="11" t="s">
        <v>26</v>
      </c>
      <c r="N67" s="11" t="s">
        <v>1081</v>
      </c>
      <c r="O67" s="11" t="s">
        <v>948</v>
      </c>
      <c r="P67" s="15">
        <v>5633.0571601256297</v>
      </c>
    </row>
    <row r="68" spans="1:16" ht="24" x14ac:dyDescent="0.25">
      <c r="A68" s="10" t="s">
        <v>460</v>
      </c>
      <c r="B68" s="11" t="s">
        <v>854</v>
      </c>
      <c r="C68" s="11" t="s">
        <v>262</v>
      </c>
      <c r="D68" s="11" t="s">
        <v>461</v>
      </c>
      <c r="E68" s="12" t="s">
        <v>83</v>
      </c>
      <c r="F68" s="11" t="s">
        <v>42</v>
      </c>
      <c r="G68" s="11" t="s">
        <v>17</v>
      </c>
      <c r="H68" s="13">
        <v>2011</v>
      </c>
      <c r="I68" s="14" t="s">
        <v>18</v>
      </c>
      <c r="J68" s="25">
        <v>300</v>
      </c>
      <c r="K68" s="10" t="s">
        <v>858</v>
      </c>
      <c r="L68" s="25"/>
      <c r="M68" s="11" t="s">
        <v>19</v>
      </c>
      <c r="N68" s="11" t="s">
        <v>1082</v>
      </c>
      <c r="O68" s="11" t="s">
        <v>135</v>
      </c>
      <c r="P68" s="15">
        <v>1555.95261087672</v>
      </c>
    </row>
    <row r="69" spans="1:16" ht="24" x14ac:dyDescent="0.25">
      <c r="A69" s="10" t="s">
        <v>907</v>
      </c>
      <c r="B69" s="11" t="s">
        <v>908</v>
      </c>
      <c r="C69" s="11" t="s">
        <v>81</v>
      </c>
      <c r="D69" s="11" t="s">
        <v>82</v>
      </c>
      <c r="E69" s="12" t="s">
        <v>83</v>
      </c>
      <c r="F69" s="11" t="s">
        <v>42</v>
      </c>
      <c r="G69" s="11" t="s">
        <v>17</v>
      </c>
      <c r="H69" s="13">
        <v>2013</v>
      </c>
      <c r="I69" s="14" t="s">
        <v>18</v>
      </c>
      <c r="J69" s="25">
        <v>425</v>
      </c>
      <c r="K69" s="10" t="s">
        <v>909</v>
      </c>
      <c r="L69" s="25"/>
      <c r="M69" s="11" t="s">
        <v>19</v>
      </c>
      <c r="N69" s="11" t="s">
        <v>1083</v>
      </c>
      <c r="O69" s="11" t="s">
        <v>975</v>
      </c>
      <c r="P69" s="15">
        <v>1578.7451785921601</v>
      </c>
    </row>
    <row r="70" spans="1:16" ht="24" x14ac:dyDescent="0.25">
      <c r="A70" s="10" t="s">
        <v>599</v>
      </c>
      <c r="B70" s="11" t="s">
        <v>854</v>
      </c>
      <c r="C70" s="11" t="s">
        <v>600</v>
      </c>
      <c r="D70" s="11" t="s">
        <v>601</v>
      </c>
      <c r="E70" s="12" t="s">
        <v>83</v>
      </c>
      <c r="F70" s="11" t="s">
        <v>537</v>
      </c>
      <c r="G70" s="11" t="s">
        <v>17</v>
      </c>
      <c r="H70" s="13">
        <v>2011</v>
      </c>
      <c r="I70" s="14" t="s">
        <v>18</v>
      </c>
      <c r="J70" s="25">
        <v>650</v>
      </c>
      <c r="K70" s="10" t="s">
        <v>975</v>
      </c>
      <c r="L70" s="25">
        <v>59000</v>
      </c>
      <c r="M70" s="11" t="s">
        <v>19</v>
      </c>
      <c r="N70" s="11" t="s">
        <v>47</v>
      </c>
      <c r="O70" s="11" t="s">
        <v>135</v>
      </c>
      <c r="P70" s="15">
        <v>1138.46508355269</v>
      </c>
    </row>
    <row r="71" spans="1:16" x14ac:dyDescent="0.25">
      <c r="A71" s="10" t="s">
        <v>471</v>
      </c>
      <c r="B71" s="11" t="s">
        <v>854</v>
      </c>
      <c r="C71" s="11" t="s">
        <v>472</v>
      </c>
      <c r="D71" s="11" t="s">
        <v>473</v>
      </c>
      <c r="E71" s="12" t="s">
        <v>285</v>
      </c>
      <c r="F71" s="11" t="s">
        <v>28</v>
      </c>
      <c r="G71" s="11" t="s">
        <v>17</v>
      </c>
      <c r="H71" s="13">
        <v>2010</v>
      </c>
      <c r="I71" s="14" t="s">
        <v>18</v>
      </c>
      <c r="J71" s="25">
        <v>656</v>
      </c>
      <c r="K71" s="10" t="s">
        <v>984</v>
      </c>
      <c r="L71" s="25">
        <v>19334</v>
      </c>
      <c r="M71" s="11" t="s">
        <v>26</v>
      </c>
      <c r="N71" s="11" t="s">
        <v>471</v>
      </c>
      <c r="O71" s="11" t="s">
        <v>975</v>
      </c>
      <c r="P71" s="15">
        <v>3058.6806826223401</v>
      </c>
    </row>
    <row r="72" spans="1:16" ht="24" x14ac:dyDescent="0.25">
      <c r="A72" s="10" t="s">
        <v>910</v>
      </c>
      <c r="B72" s="11" t="s">
        <v>871</v>
      </c>
      <c r="C72" s="11" t="s">
        <v>767</v>
      </c>
      <c r="D72" s="11" t="s">
        <v>768</v>
      </c>
      <c r="E72" s="12" t="s">
        <v>285</v>
      </c>
      <c r="F72" s="11" t="s">
        <v>42</v>
      </c>
      <c r="G72" s="11" t="s">
        <v>17</v>
      </c>
      <c r="H72" s="13">
        <v>1994</v>
      </c>
      <c r="I72" s="14" t="s">
        <v>18</v>
      </c>
      <c r="J72" s="25">
        <v>145</v>
      </c>
      <c r="K72" s="10" t="s">
        <v>975</v>
      </c>
      <c r="L72" s="25">
        <v>13000</v>
      </c>
      <c r="M72" s="11" t="s">
        <v>1056</v>
      </c>
      <c r="N72" s="11" t="s">
        <v>769</v>
      </c>
      <c r="O72" s="11" t="s">
        <v>975</v>
      </c>
      <c r="P72" s="15">
        <v>674.37909407512996</v>
      </c>
    </row>
    <row r="73" spans="1:16" ht="24" x14ac:dyDescent="0.25">
      <c r="A73" s="10" t="s">
        <v>711</v>
      </c>
      <c r="B73" s="11" t="s">
        <v>854</v>
      </c>
      <c r="C73" s="11" t="s">
        <v>712</v>
      </c>
      <c r="D73" s="11" t="s">
        <v>713</v>
      </c>
      <c r="E73" s="12" t="s">
        <v>633</v>
      </c>
      <c r="F73" s="11" t="s">
        <v>42</v>
      </c>
      <c r="G73" s="11" t="s">
        <v>17</v>
      </c>
      <c r="H73" s="13">
        <v>2011</v>
      </c>
      <c r="I73" s="14" t="s">
        <v>18</v>
      </c>
      <c r="J73" s="25">
        <v>1500</v>
      </c>
      <c r="K73" s="10" t="s">
        <v>888</v>
      </c>
      <c r="L73" s="25"/>
      <c r="M73" s="11" t="s">
        <v>26</v>
      </c>
      <c r="N73" s="11" t="s">
        <v>993</v>
      </c>
      <c r="O73" s="11" t="s">
        <v>975</v>
      </c>
      <c r="P73" s="15">
        <v>2208.22968792548</v>
      </c>
    </row>
    <row r="74" spans="1:16" ht="24" x14ac:dyDescent="0.25">
      <c r="A74" s="10" t="s">
        <v>911</v>
      </c>
      <c r="B74" s="11" t="s">
        <v>854</v>
      </c>
      <c r="C74" s="11" t="s">
        <v>263</v>
      </c>
      <c r="D74" s="11" t="s">
        <v>264</v>
      </c>
      <c r="E74" s="12" t="s">
        <v>85</v>
      </c>
      <c r="F74" s="11" t="s">
        <v>42</v>
      </c>
      <c r="G74" s="11" t="s">
        <v>17</v>
      </c>
      <c r="H74" s="13">
        <v>2007</v>
      </c>
      <c r="I74" s="14" t="s">
        <v>18</v>
      </c>
      <c r="J74" s="25">
        <v>1000</v>
      </c>
      <c r="K74" s="10" t="s">
        <v>975</v>
      </c>
      <c r="L74" s="25"/>
      <c r="M74" s="11" t="s">
        <v>19</v>
      </c>
      <c r="N74" s="11" t="s">
        <v>1084</v>
      </c>
      <c r="O74" s="11" t="s">
        <v>975</v>
      </c>
      <c r="P74" s="15">
        <v>1684.01215378393</v>
      </c>
    </row>
    <row r="75" spans="1:16" ht="72" x14ac:dyDescent="0.25">
      <c r="A75" s="10" t="s">
        <v>364</v>
      </c>
      <c r="B75" s="11" t="s">
        <v>860</v>
      </c>
      <c r="C75" s="11" t="s">
        <v>155</v>
      </c>
      <c r="D75" s="11" t="s">
        <v>365</v>
      </c>
      <c r="E75" s="12" t="s">
        <v>85</v>
      </c>
      <c r="F75" s="11" t="s">
        <v>42</v>
      </c>
      <c r="G75" s="11" t="s">
        <v>17</v>
      </c>
      <c r="H75" s="13">
        <v>2011</v>
      </c>
      <c r="I75" s="14" t="s">
        <v>366</v>
      </c>
      <c r="J75" s="25">
        <v>16450</v>
      </c>
      <c r="K75" s="10" t="s">
        <v>994</v>
      </c>
      <c r="L75" s="25"/>
      <c r="M75" s="11" t="s">
        <v>1059</v>
      </c>
      <c r="N75" s="11" t="s">
        <v>1085</v>
      </c>
      <c r="O75" s="11" t="s">
        <v>975</v>
      </c>
      <c r="P75" s="15">
        <v>4700.1155286549802</v>
      </c>
    </row>
    <row r="76" spans="1:16" ht="24" x14ac:dyDescent="0.25">
      <c r="A76" s="10" t="s">
        <v>376</v>
      </c>
      <c r="B76" s="11" t="s">
        <v>854</v>
      </c>
      <c r="C76" s="11" t="s">
        <v>377</v>
      </c>
      <c r="D76" s="11" t="s">
        <v>164</v>
      </c>
      <c r="E76" s="12" t="s">
        <v>85</v>
      </c>
      <c r="F76" s="11" t="s">
        <v>42</v>
      </c>
      <c r="G76" s="11" t="s">
        <v>17</v>
      </c>
      <c r="H76" s="13">
        <v>2007</v>
      </c>
      <c r="I76" s="14" t="s">
        <v>18</v>
      </c>
      <c r="J76" s="25">
        <v>3200</v>
      </c>
      <c r="K76" s="10" t="s">
        <v>975</v>
      </c>
      <c r="L76" s="25">
        <v>329000</v>
      </c>
      <c r="M76" s="11" t="s">
        <v>26</v>
      </c>
      <c r="N76" s="11" t="s">
        <v>1086</v>
      </c>
      <c r="O76" s="11" t="s">
        <v>350</v>
      </c>
      <c r="P76" s="15">
        <v>5388.8388921085698</v>
      </c>
    </row>
    <row r="77" spans="1:16" x14ac:dyDescent="0.25">
      <c r="A77" s="10" t="s">
        <v>912</v>
      </c>
      <c r="B77" s="11" t="s">
        <v>854</v>
      </c>
      <c r="C77" s="11" t="s">
        <v>913</v>
      </c>
      <c r="D77" s="11" t="s">
        <v>914</v>
      </c>
      <c r="E77" s="12" t="s">
        <v>85</v>
      </c>
      <c r="F77" s="11" t="s">
        <v>42</v>
      </c>
      <c r="G77" s="11" t="s">
        <v>17</v>
      </c>
      <c r="H77" s="13">
        <v>2013</v>
      </c>
      <c r="I77" s="14" t="s">
        <v>18</v>
      </c>
      <c r="J77" s="25">
        <v>360</v>
      </c>
      <c r="K77" s="10" t="s">
        <v>859</v>
      </c>
      <c r="L77" s="25"/>
      <c r="M77" s="11" t="s">
        <v>26</v>
      </c>
      <c r="N77" s="11" t="s">
        <v>995</v>
      </c>
      <c r="O77" s="11" t="s">
        <v>975</v>
      </c>
      <c r="P77" s="15">
        <v>434.96640903257202</v>
      </c>
    </row>
    <row r="78" spans="1:16" ht="84" x14ac:dyDescent="0.25">
      <c r="A78" s="10" t="s">
        <v>674</v>
      </c>
      <c r="B78" s="11" t="s">
        <v>860</v>
      </c>
      <c r="C78" s="11" t="s">
        <v>675</v>
      </c>
      <c r="D78" s="11" t="s">
        <v>365</v>
      </c>
      <c r="E78" s="12" t="s">
        <v>85</v>
      </c>
      <c r="F78" s="11" t="s">
        <v>42</v>
      </c>
      <c r="G78" s="11" t="s">
        <v>17</v>
      </c>
      <c r="H78" s="13">
        <v>2008</v>
      </c>
      <c r="I78" s="14" t="s">
        <v>416</v>
      </c>
      <c r="J78" s="25">
        <v>12800</v>
      </c>
      <c r="K78" s="10" t="s">
        <v>996</v>
      </c>
      <c r="L78" s="25">
        <v>324000</v>
      </c>
      <c r="M78" s="11" t="s">
        <v>19</v>
      </c>
      <c r="N78" s="11" t="s">
        <v>1087</v>
      </c>
      <c r="O78" s="11" t="s">
        <v>676</v>
      </c>
      <c r="P78" s="15">
        <v>22527.4364130756</v>
      </c>
    </row>
    <row r="79" spans="1:16" ht="72" x14ac:dyDescent="0.25">
      <c r="A79" s="10" t="s">
        <v>677</v>
      </c>
      <c r="B79" s="11" t="s">
        <v>854</v>
      </c>
      <c r="C79" s="11" t="s">
        <v>678</v>
      </c>
      <c r="D79" s="11" t="s">
        <v>679</v>
      </c>
      <c r="E79" s="12" t="s">
        <v>85</v>
      </c>
      <c r="F79" s="11" t="s">
        <v>42</v>
      </c>
      <c r="G79" s="11" t="s">
        <v>17</v>
      </c>
      <c r="H79" s="13">
        <v>2008</v>
      </c>
      <c r="I79" s="14" t="s">
        <v>18</v>
      </c>
      <c r="J79" s="25">
        <v>3050</v>
      </c>
      <c r="K79" s="10" t="s">
        <v>975</v>
      </c>
      <c r="L79" s="25"/>
      <c r="M79" s="11" t="s">
        <v>1072</v>
      </c>
      <c r="N79" s="11" t="s">
        <v>1085</v>
      </c>
      <c r="O79" s="11" t="s">
        <v>975</v>
      </c>
      <c r="P79" s="15">
        <v>13985.436882854299</v>
      </c>
    </row>
    <row r="80" spans="1:16" ht="24" x14ac:dyDescent="0.25">
      <c r="A80" s="10" t="s">
        <v>824</v>
      </c>
      <c r="B80" s="11" t="s">
        <v>854</v>
      </c>
      <c r="C80" s="11" t="s">
        <v>188</v>
      </c>
      <c r="D80" s="11" t="s">
        <v>825</v>
      </c>
      <c r="E80" s="12" t="s">
        <v>85</v>
      </c>
      <c r="F80" s="11" t="s">
        <v>537</v>
      </c>
      <c r="G80" s="11" t="s">
        <v>17</v>
      </c>
      <c r="H80" s="13">
        <v>2006</v>
      </c>
      <c r="I80" s="14" t="s">
        <v>18</v>
      </c>
      <c r="J80" s="25">
        <v>3830</v>
      </c>
      <c r="K80" s="10" t="s">
        <v>984</v>
      </c>
      <c r="L80" s="25"/>
      <c r="M80" s="11" t="s">
        <v>1056</v>
      </c>
      <c r="N80" s="11" t="s">
        <v>47</v>
      </c>
      <c r="O80" s="11" t="s">
        <v>975</v>
      </c>
      <c r="P80" s="15">
        <v>18025.517626132299</v>
      </c>
    </row>
    <row r="81" spans="1:16" ht="24" x14ac:dyDescent="0.25">
      <c r="A81" s="10" t="s">
        <v>265</v>
      </c>
      <c r="B81" s="11" t="s">
        <v>860</v>
      </c>
      <c r="C81" s="11" t="s">
        <v>266</v>
      </c>
      <c r="D81" s="11" t="s">
        <v>267</v>
      </c>
      <c r="E81" s="12" t="s">
        <v>248</v>
      </c>
      <c r="F81" s="11" t="s">
        <v>42</v>
      </c>
      <c r="G81" s="11" t="s">
        <v>17</v>
      </c>
      <c r="H81" s="13">
        <v>2013</v>
      </c>
      <c r="I81" s="14" t="s">
        <v>18</v>
      </c>
      <c r="J81" s="25">
        <v>2100</v>
      </c>
      <c r="K81" s="10" t="s">
        <v>984</v>
      </c>
      <c r="L81" s="25">
        <v>146430</v>
      </c>
      <c r="M81" s="11" t="s">
        <v>19</v>
      </c>
      <c r="N81" s="11" t="s">
        <v>1042</v>
      </c>
      <c r="O81" s="11" t="s">
        <v>105</v>
      </c>
      <c r="P81" s="15">
        <v>3665.0228146897498</v>
      </c>
    </row>
    <row r="82" spans="1:16" ht="24" x14ac:dyDescent="0.25">
      <c r="A82" s="10" t="s">
        <v>268</v>
      </c>
      <c r="B82" s="11" t="s">
        <v>854</v>
      </c>
      <c r="C82" s="11" t="s">
        <v>269</v>
      </c>
      <c r="D82" s="11" t="s">
        <v>270</v>
      </c>
      <c r="E82" s="12" t="s">
        <v>248</v>
      </c>
      <c r="F82" s="11" t="s">
        <v>537</v>
      </c>
      <c r="G82" s="11" t="s">
        <v>17</v>
      </c>
      <c r="H82" s="13">
        <v>2010</v>
      </c>
      <c r="I82" s="14" t="s">
        <v>18</v>
      </c>
      <c r="J82" s="25">
        <v>5520</v>
      </c>
      <c r="K82" s="10" t="s">
        <v>984</v>
      </c>
      <c r="L82" s="25"/>
      <c r="M82" s="11" t="s">
        <v>19</v>
      </c>
      <c r="N82" s="11" t="s">
        <v>47</v>
      </c>
      <c r="O82" s="11" t="s">
        <v>271</v>
      </c>
      <c r="P82" s="15">
        <v>28367.006512592001</v>
      </c>
    </row>
    <row r="83" spans="1:16" ht="24" x14ac:dyDescent="0.25">
      <c r="A83" s="10" t="s">
        <v>410</v>
      </c>
      <c r="B83" s="11" t="s">
        <v>854</v>
      </c>
      <c r="C83" s="11" t="s">
        <v>257</v>
      </c>
      <c r="D83" s="11" t="s">
        <v>411</v>
      </c>
      <c r="E83" s="12" t="s">
        <v>248</v>
      </c>
      <c r="F83" s="11" t="s">
        <v>537</v>
      </c>
      <c r="G83" s="11" t="s">
        <v>17</v>
      </c>
      <c r="H83" s="13">
        <v>1999</v>
      </c>
      <c r="I83" s="14" t="s">
        <v>18</v>
      </c>
      <c r="J83" s="25">
        <v>900</v>
      </c>
      <c r="K83" s="10" t="s">
        <v>975</v>
      </c>
      <c r="L83" s="25">
        <v>70000</v>
      </c>
      <c r="M83" s="11" t="s">
        <v>1071</v>
      </c>
      <c r="N83" s="11" t="s">
        <v>1042</v>
      </c>
      <c r="O83" s="11" t="s">
        <v>412</v>
      </c>
      <c r="P83" s="15">
        <v>1570.72406343846</v>
      </c>
    </row>
    <row r="84" spans="1:16" x14ac:dyDescent="0.25">
      <c r="A84" s="10" t="s">
        <v>917</v>
      </c>
      <c r="B84" s="11" t="s">
        <v>854</v>
      </c>
      <c r="C84" s="11" t="s">
        <v>918</v>
      </c>
      <c r="D84" s="11" t="s">
        <v>918</v>
      </c>
      <c r="E84" s="12" t="s">
        <v>248</v>
      </c>
      <c r="F84" s="11" t="s">
        <v>42</v>
      </c>
      <c r="G84" s="11" t="s">
        <v>17</v>
      </c>
      <c r="H84" s="13">
        <v>2014</v>
      </c>
      <c r="I84" s="14" t="s">
        <v>18</v>
      </c>
      <c r="J84" s="25">
        <v>3000</v>
      </c>
      <c r="K84" s="10" t="s">
        <v>975</v>
      </c>
      <c r="L84" s="25"/>
      <c r="M84" s="11" t="s">
        <v>19</v>
      </c>
      <c r="N84" s="11" t="s">
        <v>997</v>
      </c>
      <c r="O84" s="11" t="s">
        <v>975</v>
      </c>
      <c r="P84" s="15">
        <v>15592.421623899399</v>
      </c>
    </row>
    <row r="85" spans="1:16" ht="24" x14ac:dyDescent="0.25">
      <c r="A85" s="10" t="s">
        <v>450</v>
      </c>
      <c r="B85" s="11" t="s">
        <v>854</v>
      </c>
      <c r="C85" s="11" t="s">
        <v>451</v>
      </c>
      <c r="D85" s="11" t="s">
        <v>452</v>
      </c>
      <c r="E85" s="12" t="s">
        <v>248</v>
      </c>
      <c r="F85" s="11" t="s">
        <v>74</v>
      </c>
      <c r="G85" s="11" t="s">
        <v>17</v>
      </c>
      <c r="H85" s="13">
        <v>2008</v>
      </c>
      <c r="I85" s="14" t="s">
        <v>18</v>
      </c>
      <c r="J85" s="25">
        <v>270</v>
      </c>
      <c r="K85" s="10" t="s">
        <v>998</v>
      </c>
      <c r="L85" s="25"/>
      <c r="M85" s="11" t="s">
        <v>26</v>
      </c>
      <c r="N85" s="11" t="s">
        <v>1088</v>
      </c>
      <c r="O85" s="11" t="s">
        <v>975</v>
      </c>
      <c r="P85" s="15">
        <v>343.01825635450399</v>
      </c>
    </row>
    <row r="86" spans="1:16" x14ac:dyDescent="0.25">
      <c r="A86" s="10" t="s">
        <v>578</v>
      </c>
      <c r="B86" s="11" t="s">
        <v>854</v>
      </c>
      <c r="C86" s="11" t="s">
        <v>579</v>
      </c>
      <c r="D86" s="11" t="s">
        <v>580</v>
      </c>
      <c r="E86" s="12" t="s">
        <v>248</v>
      </c>
      <c r="F86" s="11" t="s">
        <v>537</v>
      </c>
      <c r="G86" s="11" t="s">
        <v>17</v>
      </c>
      <c r="H86" s="13">
        <v>2003</v>
      </c>
      <c r="I86" s="14" t="s">
        <v>18</v>
      </c>
      <c r="J86" s="25">
        <v>3000</v>
      </c>
      <c r="K86" s="10" t="s">
        <v>975</v>
      </c>
      <c r="L86" s="25"/>
      <c r="M86" s="11" t="s">
        <v>19</v>
      </c>
      <c r="N86" s="11" t="s">
        <v>1042</v>
      </c>
      <c r="O86" s="11" t="s">
        <v>975</v>
      </c>
      <c r="P86" s="15">
        <v>5235.7468781282096</v>
      </c>
    </row>
    <row r="87" spans="1:16" ht="24" x14ac:dyDescent="0.25">
      <c r="A87" s="10" t="s">
        <v>661</v>
      </c>
      <c r="B87" s="11" t="s">
        <v>854</v>
      </c>
      <c r="C87" s="11" t="s">
        <v>662</v>
      </c>
      <c r="D87" s="11" t="s">
        <v>270</v>
      </c>
      <c r="E87" s="12" t="s">
        <v>248</v>
      </c>
      <c r="F87" s="11" t="s">
        <v>537</v>
      </c>
      <c r="G87" s="11" t="s">
        <v>17</v>
      </c>
      <c r="H87" s="13">
        <v>2008</v>
      </c>
      <c r="I87" s="14" t="s">
        <v>18</v>
      </c>
      <c r="J87" s="25">
        <v>7665</v>
      </c>
      <c r="K87" s="10" t="s">
        <v>855</v>
      </c>
      <c r="L87" s="25"/>
      <c r="M87" s="11" t="s">
        <v>26</v>
      </c>
      <c r="N87" s="11" t="s">
        <v>47</v>
      </c>
      <c r="O87" s="11" t="s">
        <v>975</v>
      </c>
      <c r="P87" s="15">
        <v>37738.816959074298</v>
      </c>
    </row>
    <row r="88" spans="1:16" ht="24" x14ac:dyDescent="0.25">
      <c r="A88" s="10" t="s">
        <v>805</v>
      </c>
      <c r="B88" s="11" t="s">
        <v>854</v>
      </c>
      <c r="C88" s="11" t="s">
        <v>662</v>
      </c>
      <c r="D88" s="11" t="s">
        <v>270</v>
      </c>
      <c r="E88" s="12" t="s">
        <v>248</v>
      </c>
      <c r="F88" s="11" t="s">
        <v>537</v>
      </c>
      <c r="G88" s="11" t="s">
        <v>17</v>
      </c>
      <c r="H88" s="13">
        <v>2008</v>
      </c>
      <c r="I88" s="14" t="s">
        <v>18</v>
      </c>
      <c r="J88" s="25">
        <v>6300</v>
      </c>
      <c r="K88" s="10" t="s">
        <v>975</v>
      </c>
      <c r="L88" s="25"/>
      <c r="M88" s="11" t="s">
        <v>26</v>
      </c>
      <c r="N88" s="11" t="s">
        <v>1089</v>
      </c>
      <c r="O88" s="11" t="s">
        <v>975</v>
      </c>
      <c r="P88" s="15">
        <v>32274.195555086299</v>
      </c>
    </row>
    <row r="89" spans="1:16" ht="24" x14ac:dyDescent="0.25">
      <c r="A89" s="10" t="s">
        <v>394</v>
      </c>
      <c r="B89" s="11" t="s">
        <v>854</v>
      </c>
      <c r="C89" s="11" t="s">
        <v>395</v>
      </c>
      <c r="D89" s="11" t="s">
        <v>396</v>
      </c>
      <c r="E89" s="12" t="s">
        <v>397</v>
      </c>
      <c r="F89" s="11" t="s">
        <v>74</v>
      </c>
      <c r="G89" s="11" t="s">
        <v>17</v>
      </c>
      <c r="H89" s="13">
        <v>2012</v>
      </c>
      <c r="I89" s="14" t="s">
        <v>398</v>
      </c>
      <c r="J89" s="25">
        <v>2500</v>
      </c>
      <c r="K89" s="10" t="s">
        <v>975</v>
      </c>
      <c r="L89" s="25"/>
      <c r="M89" s="11" t="s">
        <v>26</v>
      </c>
      <c r="N89" s="11" t="s">
        <v>999</v>
      </c>
      <c r="O89" s="11" t="s">
        <v>399</v>
      </c>
      <c r="P89" s="15">
        <v>2453.3761141228401</v>
      </c>
    </row>
    <row r="90" spans="1:16" ht="48" x14ac:dyDescent="0.25">
      <c r="A90" s="10" t="s">
        <v>950</v>
      </c>
      <c r="B90" s="11" t="s">
        <v>871</v>
      </c>
      <c r="C90" s="11" t="s">
        <v>951</v>
      </c>
      <c r="D90" s="11" t="s">
        <v>975</v>
      </c>
      <c r="E90" s="12" t="s">
        <v>397</v>
      </c>
      <c r="F90" s="11" t="s">
        <v>42</v>
      </c>
      <c r="G90" s="11" t="s">
        <v>17</v>
      </c>
      <c r="H90" s="13">
        <v>2014</v>
      </c>
      <c r="I90" s="14" t="s">
        <v>58</v>
      </c>
      <c r="J90" s="25">
        <v>10</v>
      </c>
      <c r="K90" s="10" t="s">
        <v>975</v>
      </c>
      <c r="L90" s="25"/>
      <c r="M90" s="11" t="s">
        <v>1063</v>
      </c>
      <c r="N90" s="11" t="s">
        <v>1090</v>
      </c>
      <c r="O90" s="11" t="s">
        <v>975</v>
      </c>
      <c r="P90" s="15">
        <v>3.7745270241022801</v>
      </c>
    </row>
    <row r="91" spans="1:16" ht="24" x14ac:dyDescent="0.25">
      <c r="A91" s="10" t="s">
        <v>610</v>
      </c>
      <c r="B91" s="11" t="s">
        <v>854</v>
      </c>
      <c r="C91" s="11" t="s">
        <v>611</v>
      </c>
      <c r="D91" s="11" t="s">
        <v>612</v>
      </c>
      <c r="E91" s="12" t="s">
        <v>397</v>
      </c>
      <c r="F91" s="11" t="s">
        <v>28</v>
      </c>
      <c r="G91" s="11" t="s">
        <v>17</v>
      </c>
      <c r="H91" s="13">
        <v>2005</v>
      </c>
      <c r="I91" s="14" t="s">
        <v>58</v>
      </c>
      <c r="J91" s="25">
        <v>107000</v>
      </c>
      <c r="K91" s="10" t="s">
        <v>975</v>
      </c>
      <c r="L91" s="25"/>
      <c r="M91" s="11" t="s">
        <v>1056</v>
      </c>
      <c r="N91" s="11" t="s">
        <v>168</v>
      </c>
      <c r="O91" s="11" t="s">
        <v>975</v>
      </c>
      <c r="P91" s="15">
        <v>98045.822692519898</v>
      </c>
    </row>
    <row r="92" spans="1:16" ht="36" x14ac:dyDescent="0.25">
      <c r="A92" s="10" t="s">
        <v>144</v>
      </c>
      <c r="B92" s="11" t="s">
        <v>854</v>
      </c>
      <c r="C92" s="11" t="s">
        <v>145</v>
      </c>
      <c r="D92" s="11" t="s">
        <v>146</v>
      </c>
      <c r="E92" s="12" t="s">
        <v>147</v>
      </c>
      <c r="F92" s="11" t="s">
        <v>42</v>
      </c>
      <c r="G92" s="11" t="s">
        <v>17</v>
      </c>
      <c r="H92" s="13">
        <v>2005</v>
      </c>
      <c r="I92" s="14" t="s">
        <v>148</v>
      </c>
      <c r="J92" s="25">
        <v>270000</v>
      </c>
      <c r="K92" s="10" t="s">
        <v>975</v>
      </c>
      <c r="L92" s="25"/>
      <c r="M92" s="11" t="s">
        <v>1059</v>
      </c>
      <c r="N92" s="11" t="s">
        <v>149</v>
      </c>
      <c r="O92" s="11" t="s">
        <v>975</v>
      </c>
      <c r="P92" s="15">
        <v>158.55975162486601</v>
      </c>
    </row>
    <row r="93" spans="1:16" ht="24" x14ac:dyDescent="0.25">
      <c r="A93" s="10" t="s">
        <v>454</v>
      </c>
      <c r="B93" s="11" t="s">
        <v>854</v>
      </c>
      <c r="C93" s="11" t="s">
        <v>455</v>
      </c>
      <c r="D93" s="11" t="s">
        <v>456</v>
      </c>
      <c r="E93" s="12" t="s">
        <v>147</v>
      </c>
      <c r="F93" s="11" t="s">
        <v>42</v>
      </c>
      <c r="G93" s="11" t="s">
        <v>17</v>
      </c>
      <c r="H93" s="13">
        <v>2010</v>
      </c>
      <c r="I93" s="14" t="s">
        <v>148</v>
      </c>
      <c r="J93" s="25">
        <v>84000</v>
      </c>
      <c r="K93" s="10" t="s">
        <v>975</v>
      </c>
      <c r="L93" s="25">
        <v>70000</v>
      </c>
      <c r="M93" s="11" t="s">
        <v>19</v>
      </c>
      <c r="N93" s="11" t="s">
        <v>1000</v>
      </c>
      <c r="O93" s="11" t="s">
        <v>975</v>
      </c>
      <c r="P93" s="15">
        <v>49.329700505513799</v>
      </c>
    </row>
    <row r="94" spans="1:16" ht="36" x14ac:dyDescent="0.25">
      <c r="A94" s="10" t="s">
        <v>505</v>
      </c>
      <c r="B94" s="11" t="s">
        <v>854</v>
      </c>
      <c r="C94" s="11" t="s">
        <v>141</v>
      </c>
      <c r="D94" s="11" t="s">
        <v>506</v>
      </c>
      <c r="E94" s="12" t="s">
        <v>147</v>
      </c>
      <c r="F94" s="11" t="s">
        <v>28</v>
      </c>
      <c r="G94" s="11" t="s">
        <v>17</v>
      </c>
      <c r="H94" s="13">
        <v>2004</v>
      </c>
      <c r="I94" s="14" t="s">
        <v>58</v>
      </c>
      <c r="J94" s="25">
        <v>6500</v>
      </c>
      <c r="K94" s="10" t="s">
        <v>975</v>
      </c>
      <c r="L94" s="25"/>
      <c r="M94" s="11" t="s">
        <v>1059</v>
      </c>
      <c r="N94" s="11" t="s">
        <v>1091</v>
      </c>
      <c r="O94" s="11" t="s">
        <v>975</v>
      </c>
      <c r="P94" s="15">
        <v>3080.67487778751</v>
      </c>
    </row>
    <row r="95" spans="1:16" ht="24" x14ac:dyDescent="0.25">
      <c r="A95" s="10" t="s">
        <v>544</v>
      </c>
      <c r="B95" s="11" t="s">
        <v>854</v>
      </c>
      <c r="C95" s="11" t="s">
        <v>545</v>
      </c>
      <c r="D95" s="11" t="s">
        <v>546</v>
      </c>
      <c r="E95" s="12" t="s">
        <v>147</v>
      </c>
      <c r="F95" s="11" t="s">
        <v>192</v>
      </c>
      <c r="G95" s="11" t="s">
        <v>17</v>
      </c>
      <c r="H95" s="13">
        <v>2004</v>
      </c>
      <c r="I95" s="14" t="s">
        <v>18</v>
      </c>
      <c r="J95" s="25">
        <v>450</v>
      </c>
      <c r="K95" s="10" t="s">
        <v>975</v>
      </c>
      <c r="L95" s="25"/>
      <c r="M95" s="11" t="s">
        <v>1072</v>
      </c>
      <c r="N95" s="11" t="s">
        <v>149</v>
      </c>
      <c r="O95" s="11" t="s">
        <v>975</v>
      </c>
      <c r="P95" s="15">
        <v>2627.3164487593899</v>
      </c>
    </row>
    <row r="96" spans="1:16" ht="24" x14ac:dyDescent="0.25">
      <c r="A96" s="10" t="s">
        <v>435</v>
      </c>
      <c r="B96" s="11" t="s">
        <v>854</v>
      </c>
      <c r="C96" s="11" t="s">
        <v>436</v>
      </c>
      <c r="D96" s="11" t="s">
        <v>437</v>
      </c>
      <c r="E96" s="12" t="s">
        <v>438</v>
      </c>
      <c r="F96" s="11" t="s">
        <v>74</v>
      </c>
      <c r="G96" s="11" t="s">
        <v>17</v>
      </c>
      <c r="H96" s="13">
        <v>2009</v>
      </c>
      <c r="I96" s="14" t="s">
        <v>18</v>
      </c>
      <c r="J96" s="25">
        <v>750</v>
      </c>
      <c r="K96" s="10" t="s">
        <v>975</v>
      </c>
      <c r="L96" s="25">
        <v>36000</v>
      </c>
      <c r="M96" s="11" t="s">
        <v>1072</v>
      </c>
      <c r="N96" s="11" t="s">
        <v>1092</v>
      </c>
      <c r="O96" s="11" t="s">
        <v>439</v>
      </c>
      <c r="P96" s="15">
        <v>3882.8465637919298</v>
      </c>
    </row>
    <row r="97" spans="1:16" ht="36" x14ac:dyDescent="0.25">
      <c r="A97" s="10" t="s">
        <v>1001</v>
      </c>
      <c r="B97" s="11" t="s">
        <v>854</v>
      </c>
      <c r="C97" s="11" t="s">
        <v>77</v>
      </c>
      <c r="D97" s="11" t="s">
        <v>78</v>
      </c>
      <c r="E97" s="12" t="s">
        <v>79</v>
      </c>
      <c r="F97" s="11" t="s">
        <v>42</v>
      </c>
      <c r="G97" s="11" t="s">
        <v>17</v>
      </c>
      <c r="H97" s="13">
        <v>2012</v>
      </c>
      <c r="I97" s="14" t="s">
        <v>80</v>
      </c>
      <c r="J97" s="25">
        <v>4000</v>
      </c>
      <c r="K97" s="10" t="s">
        <v>858</v>
      </c>
      <c r="L97" s="25"/>
      <c r="M97" s="11" t="s">
        <v>1056</v>
      </c>
      <c r="N97" s="11" t="s">
        <v>1093</v>
      </c>
      <c r="O97" s="11" t="s">
        <v>975</v>
      </c>
      <c r="P97" s="15">
        <v>1853.44959795727</v>
      </c>
    </row>
    <row r="98" spans="1:16" ht="36" x14ac:dyDescent="0.25">
      <c r="A98" s="10" t="s">
        <v>1001</v>
      </c>
      <c r="B98" s="11" t="s">
        <v>854</v>
      </c>
      <c r="C98" s="11" t="s">
        <v>77</v>
      </c>
      <c r="D98" s="11" t="s">
        <v>78</v>
      </c>
      <c r="E98" s="12" t="s">
        <v>79</v>
      </c>
      <c r="F98" s="11" t="s">
        <v>28</v>
      </c>
      <c r="G98" s="11" t="s">
        <v>17</v>
      </c>
      <c r="H98" s="13">
        <v>1997</v>
      </c>
      <c r="I98" s="14" t="s">
        <v>80</v>
      </c>
      <c r="J98" s="25"/>
      <c r="K98" s="10" t="s">
        <v>858</v>
      </c>
      <c r="L98" s="25">
        <v>28000</v>
      </c>
      <c r="M98" s="11" t="s">
        <v>1056</v>
      </c>
      <c r="N98" s="11" t="s">
        <v>975</v>
      </c>
      <c r="O98" s="11" t="s">
        <v>975</v>
      </c>
      <c r="P98" s="15" t="s">
        <v>975</v>
      </c>
    </row>
    <row r="99" spans="1:16" ht="36" x14ac:dyDescent="0.25">
      <c r="A99" s="10" t="s">
        <v>106</v>
      </c>
      <c r="B99" s="11" t="s">
        <v>854</v>
      </c>
      <c r="C99" s="11" t="s">
        <v>107</v>
      </c>
      <c r="D99" s="11" t="s">
        <v>108</v>
      </c>
      <c r="E99" s="12" t="s">
        <v>79</v>
      </c>
      <c r="F99" s="11" t="s">
        <v>28</v>
      </c>
      <c r="G99" s="11" t="s">
        <v>17</v>
      </c>
      <c r="H99" s="13">
        <v>2008</v>
      </c>
      <c r="I99" s="14" t="s">
        <v>58</v>
      </c>
      <c r="J99" s="25">
        <v>6000</v>
      </c>
      <c r="K99" s="10" t="s">
        <v>975</v>
      </c>
      <c r="L99" s="25"/>
      <c r="M99" s="11" t="s">
        <v>26</v>
      </c>
      <c r="N99" s="11" t="s">
        <v>1094</v>
      </c>
      <c r="O99" s="11" t="s">
        <v>109</v>
      </c>
      <c r="P99" s="15">
        <v>5542.5949459186104</v>
      </c>
    </row>
    <row r="100" spans="1:16" ht="60" x14ac:dyDescent="0.25">
      <c r="A100" s="10" t="s">
        <v>849</v>
      </c>
      <c r="B100" s="11" t="s">
        <v>854</v>
      </c>
      <c r="C100" s="11" t="s">
        <v>107</v>
      </c>
      <c r="D100" s="11" t="s">
        <v>108</v>
      </c>
      <c r="E100" s="12" t="s">
        <v>79</v>
      </c>
      <c r="F100" s="11" t="s">
        <v>28</v>
      </c>
      <c r="G100" s="11" t="s">
        <v>17</v>
      </c>
      <c r="H100" s="13">
        <v>2012</v>
      </c>
      <c r="I100" s="14" t="s">
        <v>58</v>
      </c>
      <c r="J100" s="25">
        <v>7890</v>
      </c>
      <c r="K100" s="10" t="s">
        <v>975</v>
      </c>
      <c r="L100" s="25"/>
      <c r="M100" s="11" t="s">
        <v>26</v>
      </c>
      <c r="N100" s="11" t="s">
        <v>1095</v>
      </c>
      <c r="O100" s="11" t="s">
        <v>850</v>
      </c>
      <c r="P100" s="15">
        <v>7288.5123538829703</v>
      </c>
    </row>
    <row r="101" spans="1:16" ht="24" x14ac:dyDescent="0.25">
      <c r="A101" s="10" t="s">
        <v>500</v>
      </c>
      <c r="B101" s="11" t="s">
        <v>854</v>
      </c>
      <c r="C101" s="11" t="s">
        <v>501</v>
      </c>
      <c r="D101" s="11" t="s">
        <v>502</v>
      </c>
      <c r="E101" s="12" t="s">
        <v>79</v>
      </c>
      <c r="F101" s="11" t="s">
        <v>28</v>
      </c>
      <c r="G101" s="11" t="s">
        <v>17</v>
      </c>
      <c r="H101" s="13">
        <v>2011</v>
      </c>
      <c r="I101" s="14" t="s">
        <v>58</v>
      </c>
      <c r="J101" s="25">
        <v>8640</v>
      </c>
      <c r="K101" s="10" t="s">
        <v>975</v>
      </c>
      <c r="L101" s="25">
        <v>50400</v>
      </c>
      <c r="M101" s="11" t="s">
        <v>26</v>
      </c>
      <c r="N101" s="11" t="s">
        <v>503</v>
      </c>
      <c r="O101" s="11" t="s">
        <v>504</v>
      </c>
      <c r="P101" s="15">
        <v>7981.3367221228</v>
      </c>
    </row>
    <row r="102" spans="1:16" ht="24" x14ac:dyDescent="0.25">
      <c r="A102" s="10" t="s">
        <v>553</v>
      </c>
      <c r="B102" s="11" t="s">
        <v>854</v>
      </c>
      <c r="C102" s="11" t="s">
        <v>554</v>
      </c>
      <c r="D102" s="11" t="s">
        <v>555</v>
      </c>
      <c r="E102" s="12" t="s">
        <v>79</v>
      </c>
      <c r="F102" s="11" t="s">
        <v>28</v>
      </c>
      <c r="G102" s="11" t="s">
        <v>17</v>
      </c>
      <c r="H102" s="13">
        <v>2008</v>
      </c>
      <c r="I102" s="14" t="s">
        <v>58</v>
      </c>
      <c r="J102" s="25">
        <v>10500</v>
      </c>
      <c r="K102" s="10" t="s">
        <v>975</v>
      </c>
      <c r="L102" s="25"/>
      <c r="M102" s="11" t="s">
        <v>1056</v>
      </c>
      <c r="N102" s="11" t="s">
        <v>168</v>
      </c>
      <c r="O102" s="11" t="s">
        <v>975</v>
      </c>
      <c r="P102" s="15">
        <v>1939.90823107151</v>
      </c>
    </row>
    <row r="103" spans="1:16" ht="36" x14ac:dyDescent="0.25">
      <c r="A103" s="10" t="s">
        <v>952</v>
      </c>
      <c r="B103" s="11" t="s">
        <v>854</v>
      </c>
      <c r="C103" s="11" t="s">
        <v>953</v>
      </c>
      <c r="D103" s="11" t="s">
        <v>555</v>
      </c>
      <c r="E103" s="12" t="s">
        <v>79</v>
      </c>
      <c r="F103" s="11" t="s">
        <v>28</v>
      </c>
      <c r="G103" s="11" t="s">
        <v>17</v>
      </c>
      <c r="H103" s="13">
        <v>2003</v>
      </c>
      <c r="I103" s="14" t="s">
        <v>58</v>
      </c>
      <c r="J103" s="25">
        <v>9792</v>
      </c>
      <c r="K103" s="10" t="s">
        <v>975</v>
      </c>
      <c r="L103" s="25">
        <v>41879</v>
      </c>
      <c r="M103" s="11" t="s">
        <v>26</v>
      </c>
      <c r="N103" s="11" t="s">
        <v>1140</v>
      </c>
      <c r="O103" s="11" t="s">
        <v>975</v>
      </c>
      <c r="P103" s="15">
        <v>9045.5149517391692</v>
      </c>
    </row>
    <row r="104" spans="1:16" ht="36" x14ac:dyDescent="0.25">
      <c r="A104" s="10" t="s">
        <v>641</v>
      </c>
      <c r="B104" s="11" t="s">
        <v>854</v>
      </c>
      <c r="C104" s="11" t="s">
        <v>642</v>
      </c>
      <c r="D104" s="11" t="s">
        <v>555</v>
      </c>
      <c r="E104" s="12" t="s">
        <v>79</v>
      </c>
      <c r="F104" s="11" t="s">
        <v>42</v>
      </c>
      <c r="G104" s="11" t="s">
        <v>17</v>
      </c>
      <c r="H104" s="13">
        <v>2013</v>
      </c>
      <c r="I104" s="14" t="s">
        <v>58</v>
      </c>
      <c r="J104" s="25">
        <v>42000</v>
      </c>
      <c r="K104" s="10" t="s">
        <v>975</v>
      </c>
      <c r="L104" s="25"/>
      <c r="M104" s="11" t="s">
        <v>1071</v>
      </c>
      <c r="N104" s="11" t="s">
        <v>1003</v>
      </c>
      <c r="O104" s="11" t="s">
        <v>1002</v>
      </c>
      <c r="P104" s="15">
        <v>38798.164621430296</v>
      </c>
    </row>
    <row r="105" spans="1:16" ht="36" x14ac:dyDescent="0.25">
      <c r="A105" s="10" t="s">
        <v>643</v>
      </c>
      <c r="B105" s="11" t="s">
        <v>854</v>
      </c>
      <c r="C105" s="11" t="s">
        <v>642</v>
      </c>
      <c r="D105" s="11" t="s">
        <v>555</v>
      </c>
      <c r="E105" s="12" t="s">
        <v>79</v>
      </c>
      <c r="F105" s="11" t="s">
        <v>42</v>
      </c>
      <c r="G105" s="11" t="s">
        <v>17</v>
      </c>
      <c r="H105" s="13">
        <v>2013</v>
      </c>
      <c r="I105" s="14" t="s">
        <v>58</v>
      </c>
      <c r="J105" s="25">
        <v>30000</v>
      </c>
      <c r="K105" s="10" t="s">
        <v>975</v>
      </c>
      <c r="L105" s="25"/>
      <c r="M105" s="11" t="s">
        <v>1071</v>
      </c>
      <c r="N105" s="11" t="s">
        <v>1003</v>
      </c>
      <c r="O105" s="11" t="s">
        <v>1002</v>
      </c>
      <c r="P105" s="15">
        <v>27712.974729593101</v>
      </c>
    </row>
    <row r="106" spans="1:16" ht="24" x14ac:dyDescent="0.25">
      <c r="A106" s="10" t="s">
        <v>714</v>
      </c>
      <c r="B106" s="11" t="s">
        <v>854</v>
      </c>
      <c r="C106" s="11" t="s">
        <v>715</v>
      </c>
      <c r="D106" s="11" t="s">
        <v>716</v>
      </c>
      <c r="E106" s="12" t="s">
        <v>79</v>
      </c>
      <c r="F106" s="11" t="s">
        <v>537</v>
      </c>
      <c r="G106" s="11" t="s">
        <v>17</v>
      </c>
      <c r="H106" s="13">
        <v>2013</v>
      </c>
      <c r="I106" s="14" t="s">
        <v>58</v>
      </c>
      <c r="J106" s="25">
        <v>28000</v>
      </c>
      <c r="K106" s="10" t="s">
        <v>960</v>
      </c>
      <c r="L106" s="25"/>
      <c r="M106" s="11" t="s">
        <v>26</v>
      </c>
      <c r="N106" s="11" t="s">
        <v>1096</v>
      </c>
      <c r="O106" s="11" t="s">
        <v>975</v>
      </c>
      <c r="P106" s="15">
        <v>25865.443080953501</v>
      </c>
    </row>
    <row r="107" spans="1:16" ht="36" x14ac:dyDescent="0.25">
      <c r="A107" s="10" t="s">
        <v>956</v>
      </c>
      <c r="B107" s="11" t="s">
        <v>854</v>
      </c>
      <c r="C107" s="11" t="s">
        <v>222</v>
      </c>
      <c r="D107" s="11" t="s">
        <v>253</v>
      </c>
      <c r="E107" s="12" t="s">
        <v>254</v>
      </c>
      <c r="F107" s="11" t="s">
        <v>42</v>
      </c>
      <c r="G107" s="11" t="s">
        <v>17</v>
      </c>
      <c r="H107" s="13">
        <v>2005</v>
      </c>
      <c r="I107" s="14" t="s">
        <v>255</v>
      </c>
      <c r="J107" s="25">
        <v>8000</v>
      </c>
      <c r="K107" s="10" t="s">
        <v>975</v>
      </c>
      <c r="L107" s="25">
        <v>35000</v>
      </c>
      <c r="M107" s="11" t="s">
        <v>975</v>
      </c>
      <c r="N107" s="11" t="s">
        <v>1066</v>
      </c>
      <c r="O107" s="11" t="s">
        <v>975</v>
      </c>
      <c r="P107" s="15">
        <v>2652.1018827244998</v>
      </c>
    </row>
    <row r="108" spans="1:16" ht="24" x14ac:dyDescent="0.25">
      <c r="A108" s="10" t="s">
        <v>13</v>
      </c>
      <c r="B108" s="11" t="s">
        <v>854</v>
      </c>
      <c r="C108" s="11" t="s">
        <v>14</v>
      </c>
      <c r="D108" s="11" t="s">
        <v>15</v>
      </c>
      <c r="E108" s="12" t="s">
        <v>16</v>
      </c>
      <c r="F108" s="11" t="s">
        <v>537</v>
      </c>
      <c r="G108" s="11" t="s">
        <v>17</v>
      </c>
      <c r="H108" s="13">
        <v>1998</v>
      </c>
      <c r="I108" s="14" t="s">
        <v>18</v>
      </c>
      <c r="J108" s="25">
        <v>520</v>
      </c>
      <c r="K108" s="10" t="s">
        <v>975</v>
      </c>
      <c r="L108" s="25">
        <v>42868</v>
      </c>
      <c r="M108" s="11" t="s">
        <v>1071</v>
      </c>
      <c r="N108" s="11" t="s">
        <v>1042</v>
      </c>
      <c r="O108" s="11" t="s">
        <v>20</v>
      </c>
      <c r="P108" s="15">
        <v>851.88594183080602</v>
      </c>
    </row>
    <row r="109" spans="1:16" ht="24" x14ac:dyDescent="0.25">
      <c r="A109" s="10" t="s">
        <v>62</v>
      </c>
      <c r="B109" s="11" t="s">
        <v>854</v>
      </c>
      <c r="C109" s="11" t="s">
        <v>63</v>
      </c>
      <c r="D109" s="11" t="s">
        <v>64</v>
      </c>
      <c r="E109" s="12" t="s">
        <v>16</v>
      </c>
      <c r="F109" s="11" t="s">
        <v>537</v>
      </c>
      <c r="G109" s="11" t="s">
        <v>17</v>
      </c>
      <c r="H109" s="13">
        <v>2009</v>
      </c>
      <c r="I109" s="14" t="s">
        <v>18</v>
      </c>
      <c r="J109" s="25">
        <v>1800</v>
      </c>
      <c r="K109" s="10" t="s">
        <v>975</v>
      </c>
      <c r="L109" s="25"/>
      <c r="M109" s="11" t="s">
        <v>26</v>
      </c>
      <c r="N109" s="11" t="s">
        <v>47</v>
      </c>
      <c r="O109" s="11" t="s">
        <v>975</v>
      </c>
      <c r="P109" s="15">
        <v>2948.8359524912498</v>
      </c>
    </row>
    <row r="110" spans="1:16" ht="24" x14ac:dyDescent="0.25">
      <c r="A110" s="10" t="s">
        <v>132</v>
      </c>
      <c r="B110" s="11" t="s">
        <v>854</v>
      </c>
      <c r="C110" s="11" t="s">
        <v>133</v>
      </c>
      <c r="D110" s="11" t="s">
        <v>134</v>
      </c>
      <c r="E110" s="12" t="s">
        <v>16</v>
      </c>
      <c r="F110" s="11" t="s">
        <v>537</v>
      </c>
      <c r="G110" s="11" t="s">
        <v>17</v>
      </c>
      <c r="H110" s="13">
        <v>2009</v>
      </c>
      <c r="I110" s="14" t="s">
        <v>18</v>
      </c>
      <c r="J110" s="25">
        <v>1700</v>
      </c>
      <c r="K110" s="10" t="s">
        <v>857</v>
      </c>
      <c r="L110" s="25"/>
      <c r="M110" s="11" t="s">
        <v>19</v>
      </c>
      <c r="N110" s="11" t="s">
        <v>47</v>
      </c>
      <c r="O110" s="11" t="s">
        <v>135</v>
      </c>
      <c r="P110" s="15">
        <v>2785.0117329084001</v>
      </c>
    </row>
    <row r="111" spans="1:16" ht="24" x14ac:dyDescent="0.25">
      <c r="A111" s="10" t="s">
        <v>181</v>
      </c>
      <c r="B111" s="11" t="s">
        <v>856</v>
      </c>
      <c r="C111" s="11" t="s">
        <v>182</v>
      </c>
      <c r="D111" s="11" t="s">
        <v>64</v>
      </c>
      <c r="E111" s="12" t="s">
        <v>16</v>
      </c>
      <c r="F111" s="11" t="s">
        <v>42</v>
      </c>
      <c r="G111" s="11" t="s">
        <v>17</v>
      </c>
      <c r="H111" s="13">
        <v>2012</v>
      </c>
      <c r="I111" s="14" t="s">
        <v>18</v>
      </c>
      <c r="J111" s="25">
        <v>1255</v>
      </c>
      <c r="K111" s="10" t="s">
        <v>858</v>
      </c>
      <c r="L111" s="25">
        <v>215616</v>
      </c>
      <c r="M111" s="11" t="s">
        <v>19</v>
      </c>
      <c r="N111" s="11" t="s">
        <v>1004</v>
      </c>
      <c r="O111" s="11" t="s">
        <v>89</v>
      </c>
      <c r="P111" s="15">
        <v>2055.9939557647299</v>
      </c>
    </row>
    <row r="112" spans="1:16" ht="36" x14ac:dyDescent="0.25">
      <c r="A112" s="10" t="s">
        <v>217</v>
      </c>
      <c r="B112" s="11" t="s">
        <v>854</v>
      </c>
      <c r="C112" s="11" t="s">
        <v>218</v>
      </c>
      <c r="D112" s="11" t="s">
        <v>219</v>
      </c>
      <c r="E112" s="12" t="s">
        <v>16</v>
      </c>
      <c r="F112" s="11" t="s">
        <v>28</v>
      </c>
      <c r="G112" s="11" t="s">
        <v>17</v>
      </c>
      <c r="H112" s="13">
        <v>2008</v>
      </c>
      <c r="I112" s="14" t="s">
        <v>18</v>
      </c>
      <c r="J112" s="25">
        <v>1100</v>
      </c>
      <c r="K112" s="10" t="s">
        <v>975</v>
      </c>
      <c r="L112" s="25">
        <v>77000</v>
      </c>
      <c r="M112" s="11" t="s">
        <v>1063</v>
      </c>
      <c r="N112" s="11" t="s">
        <v>1094</v>
      </c>
      <c r="O112" s="11" t="s">
        <v>975</v>
      </c>
      <c r="P112" s="15">
        <v>5530.7660491425804</v>
      </c>
    </row>
    <row r="113" spans="1:16" ht="24" x14ac:dyDescent="0.25">
      <c r="A113" s="10" t="s">
        <v>226</v>
      </c>
      <c r="B113" s="11" t="s">
        <v>854</v>
      </c>
      <c r="C113" s="11" t="s">
        <v>227</v>
      </c>
      <c r="D113" s="11" t="s">
        <v>228</v>
      </c>
      <c r="E113" s="12" t="s">
        <v>16</v>
      </c>
      <c r="F113" s="11" t="s">
        <v>28</v>
      </c>
      <c r="G113" s="11" t="s">
        <v>17</v>
      </c>
      <c r="H113" s="13">
        <v>2009</v>
      </c>
      <c r="I113" s="14" t="s">
        <v>18</v>
      </c>
      <c r="J113" s="25">
        <v>400</v>
      </c>
      <c r="K113" s="10" t="s">
        <v>975</v>
      </c>
      <c r="L113" s="25"/>
      <c r="M113" s="11" t="s">
        <v>1063</v>
      </c>
      <c r="N113" s="11" t="s">
        <v>168</v>
      </c>
      <c r="O113" s="11" t="s">
        <v>975</v>
      </c>
      <c r="P113" s="15">
        <v>2011.1876542336599</v>
      </c>
    </row>
    <row r="114" spans="1:16" ht="24" x14ac:dyDescent="0.25">
      <c r="A114" s="10" t="s">
        <v>229</v>
      </c>
      <c r="B114" s="11" t="s">
        <v>854</v>
      </c>
      <c r="C114" s="11" t="s">
        <v>230</v>
      </c>
      <c r="D114" s="11" t="s">
        <v>231</v>
      </c>
      <c r="E114" s="12" t="s">
        <v>16</v>
      </c>
      <c r="F114" s="11" t="s">
        <v>42</v>
      </c>
      <c r="G114" s="11" t="s">
        <v>17</v>
      </c>
      <c r="H114" s="13">
        <v>2006</v>
      </c>
      <c r="I114" s="14" t="s">
        <v>232</v>
      </c>
      <c r="J114" s="25">
        <v>130000</v>
      </c>
      <c r="K114" s="10" t="s">
        <v>865</v>
      </c>
      <c r="L114" s="25"/>
      <c r="M114" s="11" t="s">
        <v>26</v>
      </c>
      <c r="N114" s="11" t="s">
        <v>233</v>
      </c>
      <c r="O114" s="11" t="s">
        <v>975</v>
      </c>
      <c r="P114" s="15" t="s">
        <v>975</v>
      </c>
    </row>
    <row r="115" spans="1:16" ht="24" x14ac:dyDescent="0.25">
      <c r="A115" s="10" t="s">
        <v>296</v>
      </c>
      <c r="B115" s="11" t="s">
        <v>854</v>
      </c>
      <c r="C115" s="11" t="s">
        <v>297</v>
      </c>
      <c r="D115" s="11" t="s">
        <v>298</v>
      </c>
      <c r="E115" s="12" t="s">
        <v>16</v>
      </c>
      <c r="F115" s="11" t="s">
        <v>537</v>
      </c>
      <c r="G115" s="11" t="s">
        <v>17</v>
      </c>
      <c r="H115" s="13">
        <v>2004</v>
      </c>
      <c r="I115" s="14" t="s">
        <v>18</v>
      </c>
      <c r="J115" s="25">
        <v>1500</v>
      </c>
      <c r="K115" s="10" t="s">
        <v>975</v>
      </c>
      <c r="L115" s="25"/>
      <c r="M115" s="11" t="s">
        <v>1056</v>
      </c>
      <c r="N115" s="11" t="s">
        <v>1097</v>
      </c>
      <c r="O115" s="11" t="s">
        <v>975</v>
      </c>
      <c r="P115" s="15">
        <v>1765.8302299816901</v>
      </c>
    </row>
    <row r="116" spans="1:16" ht="24" x14ac:dyDescent="0.25">
      <c r="A116" s="10" t="s">
        <v>301</v>
      </c>
      <c r="B116" s="11" t="s">
        <v>854</v>
      </c>
      <c r="C116" s="11" t="s">
        <v>86</v>
      </c>
      <c r="D116" s="11" t="s">
        <v>134</v>
      </c>
      <c r="E116" s="12" t="s">
        <v>16</v>
      </c>
      <c r="F116" s="11" t="s">
        <v>537</v>
      </c>
      <c r="G116" s="11" t="s">
        <v>17</v>
      </c>
      <c r="H116" s="13">
        <v>2006</v>
      </c>
      <c r="I116" s="14" t="s">
        <v>18</v>
      </c>
      <c r="J116" s="25">
        <v>1200</v>
      </c>
      <c r="K116" s="10" t="s">
        <v>975</v>
      </c>
      <c r="L116" s="25">
        <v>110400</v>
      </c>
      <c r="M116" s="11" t="s">
        <v>19</v>
      </c>
      <c r="N116" s="11" t="s">
        <v>1042</v>
      </c>
      <c r="O116" s="11" t="s">
        <v>89</v>
      </c>
      <c r="P116" s="15">
        <v>5730.3628175628501</v>
      </c>
    </row>
    <row r="117" spans="1:16" ht="60" x14ac:dyDescent="0.25">
      <c r="A117" s="10" t="s">
        <v>319</v>
      </c>
      <c r="B117" s="11" t="s">
        <v>854</v>
      </c>
      <c r="C117" s="11" t="s">
        <v>320</v>
      </c>
      <c r="D117" s="11" t="s">
        <v>64</v>
      </c>
      <c r="E117" s="12" t="s">
        <v>16</v>
      </c>
      <c r="F117" s="11" t="s">
        <v>28</v>
      </c>
      <c r="G117" s="11" t="s">
        <v>17</v>
      </c>
      <c r="H117" s="13">
        <v>2008</v>
      </c>
      <c r="I117" s="14" t="s">
        <v>18</v>
      </c>
      <c r="J117" s="25">
        <v>800</v>
      </c>
      <c r="K117" s="10" t="s">
        <v>975</v>
      </c>
      <c r="L117" s="25">
        <v>40000</v>
      </c>
      <c r="M117" s="11" t="s">
        <v>26</v>
      </c>
      <c r="N117" s="11" t="s">
        <v>1095</v>
      </c>
      <c r="O117" s="11" t="s">
        <v>975</v>
      </c>
      <c r="P117" s="15">
        <v>4022.3753084673299</v>
      </c>
    </row>
    <row r="118" spans="1:16" ht="24" x14ac:dyDescent="0.25">
      <c r="A118" s="10" t="s">
        <v>360</v>
      </c>
      <c r="B118" s="11" t="s">
        <v>854</v>
      </c>
      <c r="C118" s="11" t="s">
        <v>86</v>
      </c>
      <c r="D118" s="11" t="s">
        <v>134</v>
      </c>
      <c r="E118" s="12" t="s">
        <v>16</v>
      </c>
      <c r="F118" s="11" t="s">
        <v>537</v>
      </c>
      <c r="G118" s="11" t="s">
        <v>17</v>
      </c>
      <c r="H118" s="13">
        <v>2012</v>
      </c>
      <c r="I118" s="14" t="s">
        <v>18</v>
      </c>
      <c r="J118" s="25">
        <v>2250</v>
      </c>
      <c r="K118" s="10" t="s">
        <v>975</v>
      </c>
      <c r="L118" s="25"/>
      <c r="M118" s="11" t="s">
        <v>19</v>
      </c>
      <c r="N118" s="11" t="s">
        <v>47</v>
      </c>
      <c r="O118" s="11" t="s">
        <v>975</v>
      </c>
      <c r="P118" s="15">
        <v>11312.9305550644</v>
      </c>
    </row>
    <row r="119" spans="1:16" x14ac:dyDescent="0.25">
      <c r="A119" s="10" t="s">
        <v>384</v>
      </c>
      <c r="B119" s="11" t="s">
        <v>854</v>
      </c>
      <c r="C119" s="11" t="s">
        <v>385</v>
      </c>
      <c r="D119" s="11" t="s">
        <v>386</v>
      </c>
      <c r="E119" s="12" t="s">
        <v>16</v>
      </c>
      <c r="F119" s="11" t="s">
        <v>42</v>
      </c>
      <c r="G119" s="11" t="s">
        <v>17</v>
      </c>
      <c r="H119" s="13">
        <v>2014</v>
      </c>
      <c r="I119" s="14" t="s">
        <v>18</v>
      </c>
      <c r="J119" s="25">
        <v>2300</v>
      </c>
      <c r="K119" s="10" t="s">
        <v>984</v>
      </c>
      <c r="L119" s="25">
        <v>122800</v>
      </c>
      <c r="M119" s="11" t="s">
        <v>26</v>
      </c>
      <c r="N119" s="11" t="s">
        <v>1042</v>
      </c>
      <c r="O119" s="11" t="s">
        <v>135</v>
      </c>
      <c r="P119" s="15">
        <v>2681.2622359238899</v>
      </c>
    </row>
    <row r="120" spans="1:16" x14ac:dyDescent="0.25">
      <c r="A120" s="10" t="s">
        <v>391</v>
      </c>
      <c r="B120" s="11" t="s">
        <v>854</v>
      </c>
      <c r="C120" s="11" t="s">
        <v>392</v>
      </c>
      <c r="D120" s="11" t="s">
        <v>393</v>
      </c>
      <c r="E120" s="12" t="s">
        <v>16</v>
      </c>
      <c r="F120" s="11" t="s">
        <v>28</v>
      </c>
      <c r="G120" s="11" t="s">
        <v>17</v>
      </c>
      <c r="H120" s="13">
        <v>2011</v>
      </c>
      <c r="I120" s="14" t="s">
        <v>18</v>
      </c>
      <c r="J120" s="25">
        <v>700</v>
      </c>
      <c r="K120" s="10" t="s">
        <v>975</v>
      </c>
      <c r="L120" s="25"/>
      <c r="M120" s="11" t="s">
        <v>975</v>
      </c>
      <c r="N120" s="11" t="s">
        <v>975</v>
      </c>
      <c r="O120" s="11" t="s">
        <v>975</v>
      </c>
      <c r="P120" s="15">
        <v>3519.57839490891</v>
      </c>
    </row>
    <row r="121" spans="1:16" ht="24" x14ac:dyDescent="0.25">
      <c r="A121" s="10" t="s">
        <v>482</v>
      </c>
      <c r="B121" s="11" t="s">
        <v>854</v>
      </c>
      <c r="C121" s="11" t="s">
        <v>483</v>
      </c>
      <c r="D121" s="11" t="s">
        <v>484</v>
      </c>
      <c r="E121" s="12" t="s">
        <v>16</v>
      </c>
      <c r="F121" s="11" t="s">
        <v>537</v>
      </c>
      <c r="G121" s="11" t="s">
        <v>17</v>
      </c>
      <c r="H121" s="13">
        <v>2010</v>
      </c>
      <c r="I121" s="14" t="s">
        <v>18</v>
      </c>
      <c r="J121" s="25">
        <v>2000</v>
      </c>
      <c r="K121" s="10" t="s">
        <v>975</v>
      </c>
      <c r="L121" s="25"/>
      <c r="M121" s="11" t="s">
        <v>26</v>
      </c>
      <c r="N121" s="11" t="s">
        <v>47</v>
      </c>
      <c r="O121" s="11" t="s">
        <v>135</v>
      </c>
      <c r="P121" s="15">
        <v>10055.938271168299</v>
      </c>
    </row>
    <row r="122" spans="1:16" ht="24" x14ac:dyDescent="0.25">
      <c r="A122" s="10" t="s">
        <v>490</v>
      </c>
      <c r="B122" s="11" t="s">
        <v>854</v>
      </c>
      <c r="C122" s="11" t="s">
        <v>491</v>
      </c>
      <c r="D122" s="11" t="s">
        <v>393</v>
      </c>
      <c r="E122" s="12" t="s">
        <v>16</v>
      </c>
      <c r="F122" s="11" t="s">
        <v>42</v>
      </c>
      <c r="G122" s="11" t="s">
        <v>17</v>
      </c>
      <c r="H122" s="13">
        <v>2012</v>
      </c>
      <c r="I122" s="14" t="s">
        <v>18</v>
      </c>
      <c r="J122" s="25">
        <v>1650</v>
      </c>
      <c r="K122" s="10" t="s">
        <v>1005</v>
      </c>
      <c r="L122" s="25">
        <v>182400</v>
      </c>
      <c r="M122" s="11" t="s">
        <v>26</v>
      </c>
      <c r="N122" s="11" t="s">
        <v>1098</v>
      </c>
      <c r="O122" s="11" t="s">
        <v>135</v>
      </c>
      <c r="P122" s="15">
        <v>2703.0996231169802</v>
      </c>
    </row>
    <row r="123" spans="1:16" ht="48" x14ac:dyDescent="0.25">
      <c r="A123" s="10" t="s">
        <v>567</v>
      </c>
      <c r="B123" s="11" t="s">
        <v>854</v>
      </c>
      <c r="C123" s="11" t="s">
        <v>568</v>
      </c>
      <c r="D123" s="11" t="s">
        <v>219</v>
      </c>
      <c r="E123" s="12" t="s">
        <v>16</v>
      </c>
      <c r="F123" s="11" t="s">
        <v>42</v>
      </c>
      <c r="G123" s="11" t="s">
        <v>17</v>
      </c>
      <c r="H123" s="13">
        <v>2015</v>
      </c>
      <c r="I123" s="14" t="s">
        <v>18</v>
      </c>
      <c r="J123" s="25">
        <v>3200</v>
      </c>
      <c r="K123" s="10" t="s">
        <v>975</v>
      </c>
      <c r="L123" s="25">
        <v>168000</v>
      </c>
      <c r="M123" s="11" t="s">
        <v>19</v>
      </c>
      <c r="N123" s="11" t="s">
        <v>1099</v>
      </c>
      <c r="O123" s="11" t="s">
        <v>975</v>
      </c>
      <c r="P123" s="15">
        <v>16089.5012338693</v>
      </c>
    </row>
    <row r="124" spans="1:16" ht="36" x14ac:dyDescent="0.25">
      <c r="A124" s="10" t="s">
        <v>569</v>
      </c>
      <c r="B124" s="11" t="s">
        <v>854</v>
      </c>
      <c r="C124" s="11" t="s">
        <v>568</v>
      </c>
      <c r="D124" s="11" t="s">
        <v>219</v>
      </c>
      <c r="E124" s="12" t="s">
        <v>16</v>
      </c>
      <c r="F124" s="11" t="s">
        <v>28</v>
      </c>
      <c r="G124" s="11" t="s">
        <v>17</v>
      </c>
      <c r="H124" s="13">
        <v>2011</v>
      </c>
      <c r="I124" s="14" t="s">
        <v>18</v>
      </c>
      <c r="J124" s="25">
        <v>1850</v>
      </c>
      <c r="K124" s="10" t="s">
        <v>975</v>
      </c>
      <c r="L124" s="25">
        <v>53000</v>
      </c>
      <c r="M124" s="11" t="s">
        <v>1063</v>
      </c>
      <c r="N124" s="11" t="s">
        <v>1094</v>
      </c>
      <c r="O124" s="11" t="s">
        <v>975</v>
      </c>
      <c r="P124" s="15">
        <v>8846.9426831234796</v>
      </c>
    </row>
    <row r="125" spans="1:16" ht="36" x14ac:dyDescent="0.25">
      <c r="A125" s="10" t="s">
        <v>591</v>
      </c>
      <c r="B125" s="11" t="s">
        <v>854</v>
      </c>
      <c r="C125" s="11" t="s">
        <v>182</v>
      </c>
      <c r="D125" s="11" t="s">
        <v>64</v>
      </c>
      <c r="E125" s="12" t="s">
        <v>16</v>
      </c>
      <c r="F125" s="11" t="s">
        <v>42</v>
      </c>
      <c r="G125" s="11" t="s">
        <v>17</v>
      </c>
      <c r="H125" s="13">
        <v>2005</v>
      </c>
      <c r="I125" s="14" t="s">
        <v>18</v>
      </c>
      <c r="J125" s="25">
        <v>1760</v>
      </c>
      <c r="K125" s="10" t="s">
        <v>1006</v>
      </c>
      <c r="L125" s="25">
        <v>173300</v>
      </c>
      <c r="M125" s="11" t="s">
        <v>19</v>
      </c>
      <c r="N125" s="11" t="s">
        <v>1066</v>
      </c>
      <c r="O125" s="11" t="s">
        <v>975</v>
      </c>
      <c r="P125" s="15">
        <v>2201.6522446651102</v>
      </c>
    </row>
    <row r="126" spans="1:16" ht="60" x14ac:dyDescent="0.25">
      <c r="A126" s="10" t="s">
        <v>654</v>
      </c>
      <c r="B126" s="11" t="s">
        <v>854</v>
      </c>
      <c r="C126" s="11" t="s">
        <v>655</v>
      </c>
      <c r="D126" s="11" t="s">
        <v>64</v>
      </c>
      <c r="E126" s="12" t="s">
        <v>16</v>
      </c>
      <c r="F126" s="11" t="s">
        <v>28</v>
      </c>
      <c r="G126" s="11" t="s">
        <v>17</v>
      </c>
      <c r="H126" s="13">
        <v>2008</v>
      </c>
      <c r="I126" s="14" t="s">
        <v>18</v>
      </c>
      <c r="J126" s="25">
        <v>1650</v>
      </c>
      <c r="K126" s="10" t="s">
        <v>975</v>
      </c>
      <c r="L126" s="25">
        <v>115500</v>
      </c>
      <c r="M126" s="11" t="s">
        <v>1063</v>
      </c>
      <c r="N126" s="11" t="s">
        <v>1095</v>
      </c>
      <c r="O126" s="11" t="s">
        <v>975</v>
      </c>
      <c r="P126" s="15">
        <v>8296.1490737138593</v>
      </c>
    </row>
    <row r="127" spans="1:16" x14ac:dyDescent="0.25">
      <c r="A127" s="10" t="s">
        <v>656</v>
      </c>
      <c r="B127" s="11" t="s">
        <v>854</v>
      </c>
      <c r="C127" s="11" t="s">
        <v>657</v>
      </c>
      <c r="D127" s="11" t="s">
        <v>658</v>
      </c>
      <c r="E127" s="12" t="s">
        <v>16</v>
      </c>
      <c r="F127" s="11" t="s">
        <v>42</v>
      </c>
      <c r="G127" s="11" t="s">
        <v>17</v>
      </c>
      <c r="H127" s="13">
        <v>2012</v>
      </c>
      <c r="I127" s="14" t="s">
        <v>18</v>
      </c>
      <c r="J127" s="25">
        <v>650</v>
      </c>
      <c r="K127" s="10" t="s">
        <v>1006</v>
      </c>
      <c r="L127" s="25"/>
      <c r="M127" s="11" t="s">
        <v>19</v>
      </c>
      <c r="N127" s="11" t="s">
        <v>1042</v>
      </c>
      <c r="O127" s="11" t="s">
        <v>135</v>
      </c>
      <c r="P127" s="15">
        <v>1064.8574272885101</v>
      </c>
    </row>
    <row r="128" spans="1:16" x14ac:dyDescent="0.25">
      <c r="A128" s="10" t="s">
        <v>663</v>
      </c>
      <c r="B128" s="11" t="s">
        <v>854</v>
      </c>
      <c r="C128" s="11" t="s">
        <v>664</v>
      </c>
      <c r="D128" s="11" t="s">
        <v>64</v>
      </c>
      <c r="E128" s="12" t="s">
        <v>16</v>
      </c>
      <c r="F128" s="11" t="s">
        <v>42</v>
      </c>
      <c r="G128" s="11" t="s">
        <v>17</v>
      </c>
      <c r="H128" s="13">
        <v>2010</v>
      </c>
      <c r="I128" s="14" t="s">
        <v>18</v>
      </c>
      <c r="J128" s="25">
        <v>1350</v>
      </c>
      <c r="K128" s="10" t="s">
        <v>984</v>
      </c>
      <c r="L128" s="25">
        <v>113230</v>
      </c>
      <c r="M128" s="11" t="s">
        <v>26</v>
      </c>
      <c r="N128" s="11" t="s">
        <v>1042</v>
      </c>
      <c r="O128" s="11" t="s">
        <v>975</v>
      </c>
      <c r="P128" s="15">
        <v>1964.65087016808</v>
      </c>
    </row>
    <row r="129" spans="1:16" ht="48" x14ac:dyDescent="0.25">
      <c r="A129" s="10" t="s">
        <v>695</v>
      </c>
      <c r="B129" s="11" t="s">
        <v>854</v>
      </c>
      <c r="C129" s="11" t="s">
        <v>523</v>
      </c>
      <c r="D129" s="11" t="s">
        <v>469</v>
      </c>
      <c r="E129" s="12" t="s">
        <v>16</v>
      </c>
      <c r="F129" s="11" t="s">
        <v>42</v>
      </c>
      <c r="G129" s="11" t="s">
        <v>17</v>
      </c>
      <c r="H129" s="13">
        <v>2007</v>
      </c>
      <c r="I129" s="14" t="s">
        <v>18</v>
      </c>
      <c r="J129" s="25">
        <v>625</v>
      </c>
      <c r="K129" s="10" t="s">
        <v>975</v>
      </c>
      <c r="L129" s="25">
        <v>36000</v>
      </c>
      <c r="M129" s="11" t="s">
        <v>19</v>
      </c>
      <c r="N129" s="11" t="s">
        <v>1100</v>
      </c>
      <c r="O129" s="11" t="s">
        <v>696</v>
      </c>
      <c r="P129" s="15">
        <v>954.748066016694</v>
      </c>
    </row>
    <row r="130" spans="1:16" ht="24" x14ac:dyDescent="0.25">
      <c r="A130" s="10" t="s">
        <v>725</v>
      </c>
      <c r="B130" s="11" t="s">
        <v>854</v>
      </c>
      <c r="C130" s="11" t="s">
        <v>86</v>
      </c>
      <c r="D130" s="11" t="s">
        <v>134</v>
      </c>
      <c r="E130" s="12" t="s">
        <v>16</v>
      </c>
      <c r="F130" s="11" t="s">
        <v>537</v>
      </c>
      <c r="G130" s="11" t="s">
        <v>17</v>
      </c>
      <c r="H130" s="13">
        <v>2006</v>
      </c>
      <c r="I130" s="14" t="s">
        <v>18</v>
      </c>
      <c r="J130" s="25">
        <v>1800</v>
      </c>
      <c r="K130" s="10" t="s">
        <v>975</v>
      </c>
      <c r="L130" s="25">
        <v>111400</v>
      </c>
      <c r="M130" s="11" t="s">
        <v>19</v>
      </c>
      <c r="N130" s="11" t="s">
        <v>1042</v>
      </c>
      <c r="O130" s="11" t="s">
        <v>89</v>
      </c>
      <c r="P130" s="15">
        <v>7837.5438634989296</v>
      </c>
    </row>
    <row r="131" spans="1:16" ht="24" x14ac:dyDescent="0.25">
      <c r="A131" s="10" t="s">
        <v>726</v>
      </c>
      <c r="B131" s="11" t="s">
        <v>854</v>
      </c>
      <c r="C131" s="11" t="s">
        <v>664</v>
      </c>
      <c r="D131" s="11" t="s">
        <v>64</v>
      </c>
      <c r="E131" s="12" t="s">
        <v>16</v>
      </c>
      <c r="F131" s="11" t="s">
        <v>537</v>
      </c>
      <c r="G131" s="11" t="s">
        <v>17</v>
      </c>
      <c r="H131" s="13">
        <v>2009</v>
      </c>
      <c r="I131" s="14" t="s">
        <v>18</v>
      </c>
      <c r="J131" s="25">
        <v>3200</v>
      </c>
      <c r="K131" s="10" t="s">
        <v>975</v>
      </c>
      <c r="L131" s="25"/>
      <c r="M131" s="11" t="s">
        <v>26</v>
      </c>
      <c r="N131" s="11" t="s">
        <v>47</v>
      </c>
      <c r="O131" s="11" t="s">
        <v>975</v>
      </c>
      <c r="P131" s="15">
        <v>16089.5012338693</v>
      </c>
    </row>
    <row r="132" spans="1:16" ht="24" x14ac:dyDescent="0.25">
      <c r="A132" s="10" t="s">
        <v>730</v>
      </c>
      <c r="B132" s="11" t="s">
        <v>871</v>
      </c>
      <c r="C132" s="11" t="s">
        <v>731</v>
      </c>
      <c r="D132" s="11" t="s">
        <v>732</v>
      </c>
      <c r="E132" s="12" t="s">
        <v>16</v>
      </c>
      <c r="F132" s="11" t="s">
        <v>537</v>
      </c>
      <c r="G132" s="11" t="s">
        <v>17</v>
      </c>
      <c r="H132" s="13">
        <v>2007</v>
      </c>
      <c r="I132" s="14" t="s">
        <v>18</v>
      </c>
      <c r="J132" s="25">
        <v>505</v>
      </c>
      <c r="K132" s="10" t="s">
        <v>892</v>
      </c>
      <c r="L132" s="25">
        <v>23320</v>
      </c>
      <c r="M132" s="11" t="s">
        <v>19</v>
      </c>
      <c r="N132" s="11" t="s">
        <v>1007</v>
      </c>
      <c r="O132" s="11" t="s">
        <v>975</v>
      </c>
      <c r="P132" s="15">
        <v>728.52187121323402</v>
      </c>
    </row>
    <row r="133" spans="1:16" ht="24" x14ac:dyDescent="0.25">
      <c r="A133" s="10" t="s">
        <v>741</v>
      </c>
      <c r="B133" s="11" t="s">
        <v>854</v>
      </c>
      <c r="C133" s="11" t="s">
        <v>742</v>
      </c>
      <c r="D133" s="11" t="s">
        <v>134</v>
      </c>
      <c r="E133" s="12" t="s">
        <v>16</v>
      </c>
      <c r="F133" s="11" t="s">
        <v>537</v>
      </c>
      <c r="G133" s="11" t="s">
        <v>17</v>
      </c>
      <c r="H133" s="13">
        <v>2009</v>
      </c>
      <c r="I133" s="14" t="s">
        <v>18</v>
      </c>
      <c r="J133" s="25">
        <v>850</v>
      </c>
      <c r="K133" s="10" t="s">
        <v>975</v>
      </c>
      <c r="L133" s="25">
        <v>132000</v>
      </c>
      <c r="M133" s="11" t="s">
        <v>26</v>
      </c>
      <c r="N133" s="11" t="s">
        <v>47</v>
      </c>
      <c r="O133" s="11" t="s">
        <v>89</v>
      </c>
      <c r="P133" s="15">
        <v>1392.5058664542</v>
      </c>
    </row>
    <row r="134" spans="1:16" ht="24" x14ac:dyDescent="0.25">
      <c r="A134" s="10" t="s">
        <v>743</v>
      </c>
      <c r="B134" s="11" t="s">
        <v>860</v>
      </c>
      <c r="C134" s="11" t="s">
        <v>744</v>
      </c>
      <c r="D134" s="11" t="s">
        <v>134</v>
      </c>
      <c r="E134" s="12" t="s">
        <v>16</v>
      </c>
      <c r="F134" s="11" t="s">
        <v>42</v>
      </c>
      <c r="G134" s="11" t="s">
        <v>17</v>
      </c>
      <c r="H134" s="13">
        <v>2011</v>
      </c>
      <c r="I134" s="14" t="s">
        <v>18</v>
      </c>
      <c r="J134" s="25">
        <v>2000</v>
      </c>
      <c r="K134" s="10" t="s">
        <v>894</v>
      </c>
      <c r="L134" s="25">
        <v>696000</v>
      </c>
      <c r="M134" s="11" t="s">
        <v>26</v>
      </c>
      <c r="N134" s="11" t="s">
        <v>1101</v>
      </c>
      <c r="O134" s="11" t="s">
        <v>975</v>
      </c>
      <c r="P134" s="15">
        <v>3276.4843916569398</v>
      </c>
    </row>
    <row r="135" spans="1:16" ht="24" x14ac:dyDescent="0.25">
      <c r="A135" s="10" t="s">
        <v>757</v>
      </c>
      <c r="B135" s="11" t="s">
        <v>854</v>
      </c>
      <c r="C135" s="11" t="s">
        <v>758</v>
      </c>
      <c r="D135" s="11" t="s">
        <v>64</v>
      </c>
      <c r="E135" s="12" t="s">
        <v>16</v>
      </c>
      <c r="F135" s="11" t="s">
        <v>537</v>
      </c>
      <c r="G135" s="11" t="s">
        <v>17</v>
      </c>
      <c r="H135" s="13">
        <v>2003</v>
      </c>
      <c r="I135" s="14" t="s">
        <v>18</v>
      </c>
      <c r="J135" s="25">
        <v>1900</v>
      </c>
      <c r="K135" s="10" t="s">
        <v>975</v>
      </c>
      <c r="L135" s="25">
        <v>100000</v>
      </c>
      <c r="M135" s="11" t="s">
        <v>1072</v>
      </c>
      <c r="N135" s="11" t="s">
        <v>759</v>
      </c>
      <c r="O135" s="11" t="s">
        <v>135</v>
      </c>
      <c r="P135" s="15">
        <v>2421.12710831308</v>
      </c>
    </row>
    <row r="136" spans="1:16" x14ac:dyDescent="0.25">
      <c r="A136" s="10" t="s">
        <v>793</v>
      </c>
      <c r="B136" s="11" t="s">
        <v>854</v>
      </c>
      <c r="C136" s="11" t="s">
        <v>794</v>
      </c>
      <c r="D136" s="11" t="s">
        <v>795</v>
      </c>
      <c r="E136" s="12" t="s">
        <v>16</v>
      </c>
      <c r="F136" s="11" t="s">
        <v>42</v>
      </c>
      <c r="G136" s="11" t="s">
        <v>17</v>
      </c>
      <c r="H136" s="13">
        <v>2010</v>
      </c>
      <c r="I136" s="14" t="s">
        <v>18</v>
      </c>
      <c r="J136" s="25">
        <v>350</v>
      </c>
      <c r="K136" s="10" t="s">
        <v>975</v>
      </c>
      <c r="L136" s="25"/>
      <c r="M136" s="11" t="s">
        <v>19</v>
      </c>
      <c r="N136" s="11" t="s">
        <v>1008</v>
      </c>
      <c r="O136" s="11" t="s">
        <v>135</v>
      </c>
      <c r="P136" s="15">
        <v>573.38476853996497</v>
      </c>
    </row>
    <row r="137" spans="1:16" ht="48" x14ac:dyDescent="0.25">
      <c r="A137" s="10" t="s">
        <v>796</v>
      </c>
      <c r="B137" s="11" t="s">
        <v>854</v>
      </c>
      <c r="C137" s="11" t="s">
        <v>797</v>
      </c>
      <c r="D137" s="11" t="s">
        <v>798</v>
      </c>
      <c r="E137" s="12" t="s">
        <v>16</v>
      </c>
      <c r="F137" s="11" t="s">
        <v>42</v>
      </c>
      <c r="G137" s="11" t="s">
        <v>17</v>
      </c>
      <c r="H137" s="13">
        <v>2012</v>
      </c>
      <c r="I137" s="14" t="s">
        <v>18</v>
      </c>
      <c r="J137" s="25">
        <v>1350</v>
      </c>
      <c r="K137" s="10" t="s">
        <v>984</v>
      </c>
      <c r="L137" s="25">
        <v>99165</v>
      </c>
      <c r="M137" s="11" t="s">
        <v>19</v>
      </c>
      <c r="N137" s="11" t="s">
        <v>1102</v>
      </c>
      <c r="O137" s="11" t="s">
        <v>135</v>
      </c>
      <c r="P137" s="15">
        <v>2211.62696436844</v>
      </c>
    </row>
    <row r="138" spans="1:16" ht="24" x14ac:dyDescent="0.25">
      <c r="A138" s="10" t="s">
        <v>822</v>
      </c>
      <c r="B138" s="11" t="s">
        <v>854</v>
      </c>
      <c r="C138" s="11" t="s">
        <v>320</v>
      </c>
      <c r="D138" s="11" t="s">
        <v>64</v>
      </c>
      <c r="E138" s="12" t="s">
        <v>16</v>
      </c>
      <c r="F138" s="11" t="s">
        <v>537</v>
      </c>
      <c r="G138" s="11" t="s">
        <v>17</v>
      </c>
      <c r="H138" s="13">
        <v>2012</v>
      </c>
      <c r="I138" s="14" t="s">
        <v>18</v>
      </c>
      <c r="J138" s="25">
        <v>3500</v>
      </c>
      <c r="K138" s="10" t="s">
        <v>975</v>
      </c>
      <c r="L138" s="25"/>
      <c r="M138" s="11" t="s">
        <v>19</v>
      </c>
      <c r="N138" s="11" t="s">
        <v>47</v>
      </c>
      <c r="O138" s="11" t="s">
        <v>975</v>
      </c>
      <c r="P138" s="15">
        <v>17597.8919745446</v>
      </c>
    </row>
    <row r="139" spans="1:16" ht="60" x14ac:dyDescent="0.25">
      <c r="A139" s="10" t="s">
        <v>823</v>
      </c>
      <c r="B139" s="11" t="s">
        <v>854</v>
      </c>
      <c r="C139" s="11" t="s">
        <v>392</v>
      </c>
      <c r="D139" s="11" t="s">
        <v>393</v>
      </c>
      <c r="E139" s="12" t="s">
        <v>16</v>
      </c>
      <c r="F139" s="11" t="s">
        <v>28</v>
      </c>
      <c r="G139" s="11" t="s">
        <v>17</v>
      </c>
      <c r="H139" s="13">
        <v>2009</v>
      </c>
      <c r="I139" s="14" t="s">
        <v>18</v>
      </c>
      <c r="J139" s="25">
        <v>1050</v>
      </c>
      <c r="K139" s="10" t="s">
        <v>975</v>
      </c>
      <c r="L139" s="25">
        <v>84000</v>
      </c>
      <c r="M139" s="11" t="s">
        <v>1063</v>
      </c>
      <c r="N139" s="11" t="s">
        <v>1095</v>
      </c>
      <c r="O139" s="11" t="s">
        <v>975</v>
      </c>
      <c r="P139" s="15">
        <v>5279.36759236337</v>
      </c>
    </row>
    <row r="140" spans="1:16" ht="24" x14ac:dyDescent="0.25">
      <c r="A140" s="10" t="s">
        <v>848</v>
      </c>
      <c r="B140" s="11" t="s">
        <v>854</v>
      </c>
      <c r="C140" s="11" t="s">
        <v>247</v>
      </c>
      <c r="D140" s="11" t="s">
        <v>484</v>
      </c>
      <c r="E140" s="12" t="s">
        <v>16</v>
      </c>
      <c r="F140" s="11" t="s">
        <v>42</v>
      </c>
      <c r="G140" s="11" t="s">
        <v>17</v>
      </c>
      <c r="H140" s="13">
        <v>2009</v>
      </c>
      <c r="I140" s="14" t="s">
        <v>18</v>
      </c>
      <c r="J140" s="25">
        <v>1800</v>
      </c>
      <c r="K140" s="10" t="s">
        <v>1009</v>
      </c>
      <c r="L140" s="25">
        <v>116328</v>
      </c>
      <c r="M140" s="11" t="s">
        <v>19</v>
      </c>
      <c r="N140" s="11" t="s">
        <v>1042</v>
      </c>
      <c r="O140" s="11" t="s">
        <v>135</v>
      </c>
      <c r="P140" s="15">
        <v>2751.2550771309602</v>
      </c>
    </row>
    <row r="141" spans="1:16" ht="24" x14ac:dyDescent="0.25">
      <c r="A141" s="10" t="s">
        <v>140</v>
      </c>
      <c r="B141" s="11" t="s">
        <v>854</v>
      </c>
      <c r="C141" s="11" t="s">
        <v>141</v>
      </c>
      <c r="D141" s="11" t="s">
        <v>142</v>
      </c>
      <c r="E141" s="12" t="s">
        <v>87</v>
      </c>
      <c r="F141" s="11" t="s">
        <v>537</v>
      </c>
      <c r="G141" s="11" t="s">
        <v>17</v>
      </c>
      <c r="H141" s="13">
        <v>2008</v>
      </c>
      <c r="I141" s="14" t="s">
        <v>18</v>
      </c>
      <c r="J141" s="25">
        <v>3350</v>
      </c>
      <c r="K141" s="10" t="s">
        <v>975</v>
      </c>
      <c r="L141" s="25">
        <v>429000</v>
      </c>
      <c r="M141" s="11" t="s">
        <v>19</v>
      </c>
      <c r="N141" s="11" t="s">
        <v>47</v>
      </c>
      <c r="O141" s="11" t="s">
        <v>143</v>
      </c>
      <c r="P141" s="15">
        <v>17220.621114866601</v>
      </c>
    </row>
    <row r="142" spans="1:16" ht="60" x14ac:dyDescent="0.25">
      <c r="A142" s="10" t="s">
        <v>538</v>
      </c>
      <c r="B142" s="11" t="s">
        <v>854</v>
      </c>
      <c r="C142" s="11" t="s">
        <v>539</v>
      </c>
      <c r="D142" s="11" t="s">
        <v>540</v>
      </c>
      <c r="E142" s="12" t="s">
        <v>87</v>
      </c>
      <c r="F142" s="11" t="s">
        <v>28</v>
      </c>
      <c r="G142" s="11" t="s">
        <v>17</v>
      </c>
      <c r="H142" s="13">
        <v>2009</v>
      </c>
      <c r="I142" s="14" t="s">
        <v>18</v>
      </c>
      <c r="J142" s="25">
        <v>1000</v>
      </c>
      <c r="K142" s="10" t="s">
        <v>975</v>
      </c>
      <c r="L142" s="25"/>
      <c r="M142" s="11" t="s">
        <v>1063</v>
      </c>
      <c r="N142" s="11" t="s">
        <v>1095</v>
      </c>
      <c r="O142" s="11" t="s">
        <v>975</v>
      </c>
      <c r="P142" s="15">
        <v>2659.9737429086999</v>
      </c>
    </row>
    <row r="143" spans="1:16" ht="24" x14ac:dyDescent="0.25">
      <c r="A143" s="10" t="s">
        <v>542</v>
      </c>
      <c r="B143" s="11" t="s">
        <v>854</v>
      </c>
      <c r="C143" s="11" t="s">
        <v>543</v>
      </c>
      <c r="D143" s="11" t="s">
        <v>142</v>
      </c>
      <c r="E143" s="12" t="s">
        <v>87</v>
      </c>
      <c r="F143" s="11" t="s">
        <v>42</v>
      </c>
      <c r="G143" s="11" t="s">
        <v>17</v>
      </c>
      <c r="H143" s="13">
        <v>2012</v>
      </c>
      <c r="I143" s="14" t="s">
        <v>18</v>
      </c>
      <c r="J143" s="25">
        <v>1810</v>
      </c>
      <c r="K143" s="10" t="s">
        <v>1010</v>
      </c>
      <c r="L143" s="25"/>
      <c r="M143" s="11" t="s">
        <v>26</v>
      </c>
      <c r="N143" s="11" t="s">
        <v>1042</v>
      </c>
      <c r="O143" s="11" t="s">
        <v>403</v>
      </c>
      <c r="P143" s="15">
        <v>3435.9971617751298</v>
      </c>
    </row>
    <row r="144" spans="1:16" ht="36" x14ac:dyDescent="0.25">
      <c r="A144" s="10" t="s">
        <v>919</v>
      </c>
      <c r="B144" s="11" t="s">
        <v>854</v>
      </c>
      <c r="C144" s="11" t="s">
        <v>920</v>
      </c>
      <c r="D144" s="11" t="s">
        <v>530</v>
      </c>
      <c r="E144" s="12" t="s">
        <v>87</v>
      </c>
      <c r="F144" s="11" t="s">
        <v>42</v>
      </c>
      <c r="G144" s="11" t="s">
        <v>17</v>
      </c>
      <c r="H144" s="13">
        <v>2012</v>
      </c>
      <c r="I144" s="14" t="s">
        <v>18</v>
      </c>
      <c r="J144" s="25"/>
      <c r="K144" s="10" t="s">
        <v>921</v>
      </c>
      <c r="L144" s="25">
        <v>121295</v>
      </c>
      <c r="M144" s="11" t="s">
        <v>19</v>
      </c>
      <c r="N144" s="11" t="s">
        <v>1103</v>
      </c>
      <c r="O144" s="11" t="s">
        <v>922</v>
      </c>
      <c r="P144" s="15" t="s">
        <v>975</v>
      </c>
    </row>
    <row r="145" spans="1:16" ht="48" x14ac:dyDescent="0.25">
      <c r="A145" s="10" t="s">
        <v>619</v>
      </c>
      <c r="B145" s="11" t="s">
        <v>856</v>
      </c>
      <c r="C145" s="11" t="s">
        <v>620</v>
      </c>
      <c r="D145" s="11" t="s">
        <v>84</v>
      </c>
      <c r="E145" s="12" t="s">
        <v>87</v>
      </c>
      <c r="F145" s="11" t="s">
        <v>42</v>
      </c>
      <c r="G145" s="11" t="s">
        <v>17</v>
      </c>
      <c r="H145" s="13">
        <v>2010</v>
      </c>
      <c r="I145" s="14" t="s">
        <v>18</v>
      </c>
      <c r="J145" s="25"/>
      <c r="K145" s="10" t="s">
        <v>887</v>
      </c>
      <c r="L145" s="25"/>
      <c r="M145" s="11" t="s">
        <v>1104</v>
      </c>
      <c r="N145" s="11" t="s">
        <v>1105</v>
      </c>
      <c r="O145" s="11" t="s">
        <v>975</v>
      </c>
      <c r="P145" s="15" t="s">
        <v>975</v>
      </c>
    </row>
    <row r="146" spans="1:16" ht="24" x14ac:dyDescent="0.25">
      <c r="A146" s="10" t="s">
        <v>621</v>
      </c>
      <c r="B146" s="11" t="s">
        <v>856</v>
      </c>
      <c r="C146" s="11" t="s">
        <v>512</v>
      </c>
      <c r="D146" s="11" t="s">
        <v>622</v>
      </c>
      <c r="E146" s="12" t="s">
        <v>87</v>
      </c>
      <c r="F146" s="11" t="s">
        <v>42</v>
      </c>
      <c r="G146" s="11" t="s">
        <v>17</v>
      </c>
      <c r="H146" s="13">
        <v>2012</v>
      </c>
      <c r="I146" s="14" t="s">
        <v>18</v>
      </c>
      <c r="J146" s="25"/>
      <c r="K146" s="10" t="s">
        <v>887</v>
      </c>
      <c r="L146" s="25"/>
      <c r="M146" s="11" t="s">
        <v>26</v>
      </c>
      <c r="N146" s="11" t="s">
        <v>1106</v>
      </c>
      <c r="O146" s="11" t="s">
        <v>623</v>
      </c>
      <c r="P146" s="15" t="s">
        <v>975</v>
      </c>
    </row>
    <row r="147" spans="1:16" x14ac:dyDescent="0.25">
      <c r="A147" s="10" t="s">
        <v>624</v>
      </c>
      <c r="B147" s="11" t="s">
        <v>856</v>
      </c>
      <c r="C147" s="11" t="s">
        <v>625</v>
      </c>
      <c r="D147" s="11" t="s">
        <v>626</v>
      </c>
      <c r="E147" s="12" t="s">
        <v>87</v>
      </c>
      <c r="F147" s="11" t="s">
        <v>42</v>
      </c>
      <c r="G147" s="11" t="s">
        <v>17</v>
      </c>
      <c r="H147" s="13">
        <v>2012</v>
      </c>
      <c r="I147" s="14" t="s">
        <v>18</v>
      </c>
      <c r="J147" s="25">
        <v>1300</v>
      </c>
      <c r="K147" s="10" t="s">
        <v>887</v>
      </c>
      <c r="L147" s="25"/>
      <c r="M147" s="11" t="s">
        <v>1104</v>
      </c>
      <c r="N147" s="11" t="s">
        <v>88</v>
      </c>
      <c r="O147" s="11" t="s">
        <v>627</v>
      </c>
      <c r="P147" s="15">
        <v>2467.8432653633499</v>
      </c>
    </row>
    <row r="148" spans="1:16" ht="24" x14ac:dyDescent="0.25">
      <c r="A148" s="10" t="s">
        <v>628</v>
      </c>
      <c r="B148" s="11" t="s">
        <v>856</v>
      </c>
      <c r="C148" s="11" t="s">
        <v>629</v>
      </c>
      <c r="D148" s="11" t="s">
        <v>298</v>
      </c>
      <c r="E148" s="12" t="s">
        <v>87</v>
      </c>
      <c r="F148" s="11" t="s">
        <v>42</v>
      </c>
      <c r="G148" s="11" t="s">
        <v>17</v>
      </c>
      <c r="H148" s="13">
        <v>2010</v>
      </c>
      <c r="I148" s="14" t="s">
        <v>18</v>
      </c>
      <c r="J148" s="25"/>
      <c r="K148" s="10" t="s">
        <v>886</v>
      </c>
      <c r="L148" s="25">
        <v>250000</v>
      </c>
      <c r="M148" s="11" t="s">
        <v>1104</v>
      </c>
      <c r="N148" s="11" t="s">
        <v>1107</v>
      </c>
      <c r="O148" s="11" t="s">
        <v>975</v>
      </c>
      <c r="P148" s="15" t="s">
        <v>975</v>
      </c>
    </row>
    <row r="149" spans="1:16" ht="24" x14ac:dyDescent="0.25">
      <c r="A149" s="10" t="s">
        <v>630</v>
      </c>
      <c r="B149" s="11" t="s">
        <v>856</v>
      </c>
      <c r="C149" s="11" t="s">
        <v>631</v>
      </c>
      <c r="D149" s="11" t="s">
        <v>632</v>
      </c>
      <c r="E149" s="12" t="s">
        <v>87</v>
      </c>
      <c r="F149" s="11" t="s">
        <v>42</v>
      </c>
      <c r="G149" s="11" t="s">
        <v>17</v>
      </c>
      <c r="H149" s="13">
        <v>2010</v>
      </c>
      <c r="I149" s="14" t="s">
        <v>18</v>
      </c>
      <c r="J149" s="25"/>
      <c r="K149" s="10" t="s">
        <v>887</v>
      </c>
      <c r="L149" s="25"/>
      <c r="M149" s="11" t="s">
        <v>1104</v>
      </c>
      <c r="N149" s="11" t="s">
        <v>1107</v>
      </c>
      <c r="O149" s="11" t="s">
        <v>975</v>
      </c>
      <c r="P149" s="15" t="s">
        <v>975</v>
      </c>
    </row>
    <row r="150" spans="1:16" ht="24" x14ac:dyDescent="0.25">
      <c r="A150" s="10" t="s">
        <v>659</v>
      </c>
      <c r="B150" s="11" t="s">
        <v>854</v>
      </c>
      <c r="C150" s="11" t="s">
        <v>660</v>
      </c>
      <c r="D150" s="11" t="s">
        <v>582</v>
      </c>
      <c r="E150" s="12" t="s">
        <v>87</v>
      </c>
      <c r="F150" s="11" t="s">
        <v>42</v>
      </c>
      <c r="G150" s="11" t="s">
        <v>17</v>
      </c>
      <c r="H150" s="13">
        <v>2012</v>
      </c>
      <c r="I150" s="14" t="s">
        <v>58</v>
      </c>
      <c r="J150" s="25">
        <v>7000</v>
      </c>
      <c r="K150" s="10" t="s">
        <v>888</v>
      </c>
      <c r="L150" s="25">
        <v>200919</v>
      </c>
      <c r="M150" s="11" t="s">
        <v>1108</v>
      </c>
      <c r="N150" s="11" t="s">
        <v>1109</v>
      </c>
      <c r="O150" s="11" t="s">
        <v>1011</v>
      </c>
      <c r="P150" s="15">
        <v>2155.4535900794599</v>
      </c>
    </row>
    <row r="151" spans="1:16" ht="24" x14ac:dyDescent="0.25">
      <c r="A151" s="10" t="s">
        <v>778</v>
      </c>
      <c r="B151" s="11" t="s">
        <v>854</v>
      </c>
      <c r="C151" s="11" t="s">
        <v>625</v>
      </c>
      <c r="D151" s="11" t="s">
        <v>626</v>
      </c>
      <c r="E151" s="12" t="s">
        <v>87</v>
      </c>
      <c r="F151" s="11" t="s">
        <v>537</v>
      </c>
      <c r="G151" s="11" t="s">
        <v>17</v>
      </c>
      <c r="H151" s="13">
        <v>2011</v>
      </c>
      <c r="I151" s="14" t="s">
        <v>18</v>
      </c>
      <c r="J151" s="25">
        <v>2100</v>
      </c>
      <c r="K151" s="10" t="s">
        <v>975</v>
      </c>
      <c r="L151" s="25"/>
      <c r="M151" s="11" t="s">
        <v>26</v>
      </c>
      <c r="N151" s="11" t="s">
        <v>47</v>
      </c>
      <c r="O151" s="11" t="s">
        <v>975</v>
      </c>
      <c r="P151" s="15">
        <v>11171.889720216601</v>
      </c>
    </row>
    <row r="152" spans="1:16" ht="24" x14ac:dyDescent="0.25">
      <c r="A152" s="10" t="s">
        <v>803</v>
      </c>
      <c r="B152" s="11" t="s">
        <v>854</v>
      </c>
      <c r="C152" s="11" t="s">
        <v>804</v>
      </c>
      <c r="D152" s="11" t="s">
        <v>618</v>
      </c>
      <c r="E152" s="12" t="s">
        <v>87</v>
      </c>
      <c r="F152" s="11" t="s">
        <v>537</v>
      </c>
      <c r="G152" s="11" t="s">
        <v>17</v>
      </c>
      <c r="H152" s="13">
        <v>2008</v>
      </c>
      <c r="I152" s="14" t="s">
        <v>586</v>
      </c>
      <c r="J152" s="25">
        <v>600000</v>
      </c>
      <c r="K152" s="10" t="s">
        <v>896</v>
      </c>
      <c r="L152" s="25"/>
      <c r="M152" s="11" t="s">
        <v>19</v>
      </c>
      <c r="N152" s="11" t="s">
        <v>47</v>
      </c>
      <c r="O152" s="11" t="s">
        <v>143</v>
      </c>
      <c r="P152" s="15">
        <v>17847.208652711499</v>
      </c>
    </row>
    <row r="153" spans="1:16" ht="24" x14ac:dyDescent="0.25">
      <c r="A153" s="10" t="s">
        <v>687</v>
      </c>
      <c r="B153" s="11" t="s">
        <v>854</v>
      </c>
      <c r="C153" s="11" t="s">
        <v>688</v>
      </c>
      <c r="D153" s="11" t="s">
        <v>110</v>
      </c>
      <c r="E153" s="12" t="s">
        <v>689</v>
      </c>
      <c r="F153" s="11" t="s">
        <v>28</v>
      </c>
      <c r="G153" s="11" t="s">
        <v>17</v>
      </c>
      <c r="H153" s="13">
        <v>2002</v>
      </c>
      <c r="I153" s="14" t="s">
        <v>58</v>
      </c>
      <c r="J153" s="25">
        <v>26500</v>
      </c>
      <c r="K153" s="10" t="s">
        <v>975</v>
      </c>
      <c r="L153" s="25"/>
      <c r="M153" s="11" t="s">
        <v>1056</v>
      </c>
      <c r="N153" s="11" t="s">
        <v>975</v>
      </c>
      <c r="O153" s="11" t="s">
        <v>975</v>
      </c>
      <c r="P153" s="15">
        <v>6024.0225928231403</v>
      </c>
    </row>
    <row r="154" spans="1:16" ht="48" x14ac:dyDescent="0.25">
      <c r="A154" s="10" t="s">
        <v>313</v>
      </c>
      <c r="B154" s="11" t="s">
        <v>854</v>
      </c>
      <c r="C154" s="11" t="s">
        <v>225</v>
      </c>
      <c r="D154" s="11" t="s">
        <v>225</v>
      </c>
      <c r="E154" s="12" t="s">
        <v>91</v>
      </c>
      <c r="F154" s="11" t="s">
        <v>537</v>
      </c>
      <c r="G154" s="11" t="s">
        <v>17</v>
      </c>
      <c r="H154" s="13">
        <v>2013</v>
      </c>
      <c r="I154" s="14" t="s">
        <v>18</v>
      </c>
      <c r="J154" s="25">
        <v>2500</v>
      </c>
      <c r="K154" s="10" t="s">
        <v>867</v>
      </c>
      <c r="L154" s="25"/>
      <c r="M154" s="11" t="s">
        <v>19</v>
      </c>
      <c r="N154" s="11" t="s">
        <v>1070</v>
      </c>
      <c r="O154" s="11" t="s">
        <v>359</v>
      </c>
      <c r="P154" s="15">
        <v>16180.8537259187</v>
      </c>
    </row>
    <row r="155" spans="1:16" ht="48" x14ac:dyDescent="0.25">
      <c r="A155" s="10" t="s">
        <v>318</v>
      </c>
      <c r="B155" s="11" t="s">
        <v>860</v>
      </c>
      <c r="C155" s="11" t="s">
        <v>225</v>
      </c>
      <c r="D155" s="11" t="s">
        <v>225</v>
      </c>
      <c r="E155" s="12" t="s">
        <v>91</v>
      </c>
      <c r="F155" s="11" t="s">
        <v>537</v>
      </c>
      <c r="G155" s="11" t="s">
        <v>17</v>
      </c>
      <c r="H155" s="13">
        <v>2012</v>
      </c>
      <c r="I155" s="14" t="s">
        <v>18</v>
      </c>
      <c r="J155" s="25">
        <v>1800</v>
      </c>
      <c r="K155" s="10" t="s">
        <v>867</v>
      </c>
      <c r="L155" s="25"/>
      <c r="M155" s="11" t="s">
        <v>26</v>
      </c>
      <c r="N155" s="11" t="s">
        <v>1070</v>
      </c>
      <c r="O155" s="11" t="s">
        <v>314</v>
      </c>
      <c r="P155" s="15">
        <v>11650.214682661501</v>
      </c>
    </row>
    <row r="156" spans="1:16" ht="24" x14ac:dyDescent="0.25">
      <c r="A156" s="10" t="s">
        <v>957</v>
      </c>
      <c r="B156" s="11" t="s">
        <v>856</v>
      </c>
      <c r="C156" s="11" t="s">
        <v>225</v>
      </c>
      <c r="D156" s="11" t="s">
        <v>225</v>
      </c>
      <c r="E156" s="12" t="s">
        <v>91</v>
      </c>
      <c r="F156" s="11" t="s">
        <v>42</v>
      </c>
      <c r="G156" s="11" t="s">
        <v>17</v>
      </c>
      <c r="H156" s="13">
        <v>2013</v>
      </c>
      <c r="I156" s="14" t="s">
        <v>18</v>
      </c>
      <c r="J156" s="25">
        <v>5000</v>
      </c>
      <c r="K156" s="10" t="s">
        <v>975</v>
      </c>
      <c r="L156" s="25"/>
      <c r="M156" s="11" t="s">
        <v>19</v>
      </c>
      <c r="N156" s="11" t="s">
        <v>1110</v>
      </c>
      <c r="O156" s="11" t="s">
        <v>431</v>
      </c>
      <c r="P156" s="15">
        <v>32361.707451837399</v>
      </c>
    </row>
    <row r="157" spans="1:16" ht="36" x14ac:dyDescent="0.25">
      <c r="A157" s="10" t="s">
        <v>644</v>
      </c>
      <c r="B157" s="11" t="s">
        <v>854</v>
      </c>
      <c r="C157" s="11" t="s">
        <v>645</v>
      </c>
      <c r="D157" s="11" t="s">
        <v>646</v>
      </c>
      <c r="E157" s="12" t="s">
        <v>91</v>
      </c>
      <c r="F157" s="11" t="s">
        <v>1012</v>
      </c>
      <c r="G157" s="11" t="s">
        <v>17</v>
      </c>
      <c r="H157" s="13">
        <v>2010</v>
      </c>
      <c r="I157" s="14" t="s">
        <v>18</v>
      </c>
      <c r="J157" s="25">
        <v>1027</v>
      </c>
      <c r="K157" s="10" t="s">
        <v>975</v>
      </c>
      <c r="L157" s="25"/>
      <c r="M157" s="11" t="s">
        <v>26</v>
      </c>
      <c r="N157" s="11" t="s">
        <v>1003</v>
      </c>
      <c r="O157" s="11" t="s">
        <v>647</v>
      </c>
      <c r="P157" s="15">
        <v>5243.1106108592603</v>
      </c>
    </row>
    <row r="158" spans="1:16" ht="36" x14ac:dyDescent="0.25">
      <c r="A158" s="10" t="s">
        <v>648</v>
      </c>
      <c r="B158" s="11" t="s">
        <v>854</v>
      </c>
      <c r="C158" s="11" t="s">
        <v>649</v>
      </c>
      <c r="D158" s="11" t="s">
        <v>90</v>
      </c>
      <c r="E158" s="12" t="s">
        <v>91</v>
      </c>
      <c r="F158" s="11" t="s">
        <v>1012</v>
      </c>
      <c r="G158" s="11" t="s">
        <v>17</v>
      </c>
      <c r="H158" s="13">
        <v>2012</v>
      </c>
      <c r="I158" s="14" t="s">
        <v>18</v>
      </c>
      <c r="J158" s="25">
        <v>2000</v>
      </c>
      <c r="K158" s="10" t="s">
        <v>975</v>
      </c>
      <c r="L158" s="25"/>
      <c r="M158" s="11" t="s">
        <v>19</v>
      </c>
      <c r="N158" s="11" t="s">
        <v>1003</v>
      </c>
      <c r="O158" s="11" t="s">
        <v>959</v>
      </c>
      <c r="P158" s="15">
        <v>12944.682980735</v>
      </c>
    </row>
    <row r="159" spans="1:16" ht="36" x14ac:dyDescent="0.25">
      <c r="A159" s="10" t="s">
        <v>650</v>
      </c>
      <c r="B159" s="11" t="s">
        <v>854</v>
      </c>
      <c r="C159" s="11" t="s">
        <v>651</v>
      </c>
      <c r="D159" s="11" t="s">
        <v>652</v>
      </c>
      <c r="E159" s="12" t="s">
        <v>91</v>
      </c>
      <c r="F159" s="11" t="s">
        <v>1012</v>
      </c>
      <c r="G159" s="11" t="s">
        <v>17</v>
      </c>
      <c r="H159" s="13">
        <v>2012</v>
      </c>
      <c r="I159" s="14" t="s">
        <v>18</v>
      </c>
      <c r="J159" s="25">
        <v>2000</v>
      </c>
      <c r="K159" s="10" t="s">
        <v>975</v>
      </c>
      <c r="L159" s="25"/>
      <c r="M159" s="11" t="s">
        <v>975</v>
      </c>
      <c r="N159" s="11" t="s">
        <v>1003</v>
      </c>
      <c r="O159" s="11" t="s">
        <v>653</v>
      </c>
      <c r="P159" s="15">
        <v>11290.441896439601</v>
      </c>
    </row>
    <row r="160" spans="1:16" ht="48" x14ac:dyDescent="0.25">
      <c r="A160" s="10" t="s">
        <v>746</v>
      </c>
      <c r="B160" s="11" t="s">
        <v>854</v>
      </c>
      <c r="C160" s="11" t="s">
        <v>581</v>
      </c>
      <c r="D160" s="11" t="s">
        <v>582</v>
      </c>
      <c r="E160" s="12" t="s">
        <v>91</v>
      </c>
      <c r="F160" s="11" t="s">
        <v>537</v>
      </c>
      <c r="G160" s="11" t="s">
        <v>17</v>
      </c>
      <c r="H160" s="13">
        <v>2012</v>
      </c>
      <c r="I160" s="14" t="s">
        <v>18</v>
      </c>
      <c r="J160" s="25">
        <v>24900</v>
      </c>
      <c r="K160" s="10" t="s">
        <v>975</v>
      </c>
      <c r="L160" s="25">
        <v>1814400</v>
      </c>
      <c r="M160" s="11" t="s">
        <v>1056</v>
      </c>
      <c r="N160" s="11" t="s">
        <v>1111</v>
      </c>
      <c r="O160" s="11" t="s">
        <v>747</v>
      </c>
      <c r="P160" s="15">
        <v>161161.30311015001</v>
      </c>
    </row>
    <row r="161" spans="1:16" ht="36" x14ac:dyDescent="0.25">
      <c r="A161" s="10" t="s">
        <v>124</v>
      </c>
      <c r="B161" s="11" t="s">
        <v>854</v>
      </c>
      <c r="C161" s="11" t="s">
        <v>125</v>
      </c>
      <c r="D161" s="11" t="s">
        <v>126</v>
      </c>
      <c r="E161" s="12" t="s">
        <v>59</v>
      </c>
      <c r="F161" s="11" t="s">
        <v>42</v>
      </c>
      <c r="G161" s="11" t="s">
        <v>17</v>
      </c>
      <c r="H161" s="13">
        <v>2009</v>
      </c>
      <c r="I161" s="14" t="s">
        <v>18</v>
      </c>
      <c r="J161" s="25">
        <v>1600</v>
      </c>
      <c r="K161" s="10" t="s">
        <v>1010</v>
      </c>
      <c r="L161" s="25">
        <v>247000</v>
      </c>
      <c r="M161" s="11" t="s">
        <v>19</v>
      </c>
      <c r="N161" s="11" t="s">
        <v>127</v>
      </c>
      <c r="O161" s="11" t="s">
        <v>128</v>
      </c>
      <c r="P161" s="15">
        <v>3043.9596928941901</v>
      </c>
    </row>
    <row r="162" spans="1:16" ht="24" x14ac:dyDescent="0.25">
      <c r="A162" s="10" t="s">
        <v>150</v>
      </c>
      <c r="B162" s="11" t="s">
        <v>854</v>
      </c>
      <c r="C162" s="11" t="s">
        <v>151</v>
      </c>
      <c r="D162" s="11" t="s">
        <v>152</v>
      </c>
      <c r="E162" s="12" t="s">
        <v>59</v>
      </c>
      <c r="F162" s="11" t="s">
        <v>537</v>
      </c>
      <c r="G162" s="11" t="s">
        <v>17</v>
      </c>
      <c r="H162" s="13">
        <v>2006</v>
      </c>
      <c r="I162" s="14" t="s">
        <v>18</v>
      </c>
      <c r="J162" s="25">
        <v>425</v>
      </c>
      <c r="K162" s="10" t="s">
        <v>858</v>
      </c>
      <c r="L162" s="25">
        <v>33000</v>
      </c>
      <c r="M162" s="11" t="s">
        <v>19</v>
      </c>
      <c r="N162" s="11" t="s">
        <v>1013</v>
      </c>
      <c r="O162" s="11" t="s">
        <v>975</v>
      </c>
      <c r="P162" s="15">
        <v>808.55179342502004</v>
      </c>
    </row>
    <row r="163" spans="1:16" ht="36" x14ac:dyDescent="0.25">
      <c r="A163" s="10" t="s">
        <v>158</v>
      </c>
      <c r="B163" s="11" t="s">
        <v>854</v>
      </c>
      <c r="C163" s="11" t="s">
        <v>159</v>
      </c>
      <c r="D163" s="11" t="s">
        <v>160</v>
      </c>
      <c r="E163" s="12" t="s">
        <v>59</v>
      </c>
      <c r="F163" s="11" t="s">
        <v>42</v>
      </c>
      <c r="G163" s="11" t="s">
        <v>17</v>
      </c>
      <c r="H163" s="13">
        <v>2007</v>
      </c>
      <c r="I163" s="14" t="s">
        <v>18</v>
      </c>
      <c r="J163" s="25">
        <v>1225</v>
      </c>
      <c r="K163" s="10" t="s">
        <v>1014</v>
      </c>
      <c r="L163" s="25">
        <v>90000</v>
      </c>
      <c r="M163" s="11" t="s">
        <v>19</v>
      </c>
      <c r="N163" s="11" t="s">
        <v>1112</v>
      </c>
      <c r="O163" s="11" t="s">
        <v>128</v>
      </c>
      <c r="P163" s="15">
        <v>1756.9097436648201</v>
      </c>
    </row>
    <row r="164" spans="1:16" x14ac:dyDescent="0.25">
      <c r="A164" s="10" t="s">
        <v>258</v>
      </c>
      <c r="B164" s="11" t="s">
        <v>854</v>
      </c>
      <c r="C164" s="11" t="s">
        <v>259</v>
      </c>
      <c r="D164" s="11" t="s">
        <v>260</v>
      </c>
      <c r="E164" s="12" t="s">
        <v>59</v>
      </c>
      <c r="F164" s="11" t="s">
        <v>992</v>
      </c>
      <c r="G164" s="11" t="s">
        <v>17</v>
      </c>
      <c r="H164" s="13">
        <v>1998</v>
      </c>
      <c r="I164" s="14" t="s">
        <v>58</v>
      </c>
      <c r="J164" s="25">
        <v>1200</v>
      </c>
      <c r="K164" s="10" t="s">
        <v>975</v>
      </c>
      <c r="L164" s="25"/>
      <c r="M164" s="11" t="s">
        <v>19</v>
      </c>
      <c r="N164" s="11" t="s">
        <v>261</v>
      </c>
      <c r="O164" s="11" t="s">
        <v>975</v>
      </c>
      <c r="P164" s="15">
        <v>375.46610923964801</v>
      </c>
    </row>
    <row r="165" spans="1:16" ht="24" x14ac:dyDescent="0.25">
      <c r="A165" s="10" t="s">
        <v>277</v>
      </c>
      <c r="B165" s="11" t="s">
        <v>854</v>
      </c>
      <c r="C165" s="11" t="s">
        <v>278</v>
      </c>
      <c r="D165" s="11" t="s">
        <v>137</v>
      </c>
      <c r="E165" s="12" t="s">
        <v>59</v>
      </c>
      <c r="F165" s="11" t="s">
        <v>537</v>
      </c>
      <c r="G165" s="11" t="s">
        <v>17</v>
      </c>
      <c r="H165" s="13">
        <v>2006</v>
      </c>
      <c r="I165" s="14" t="s">
        <v>18</v>
      </c>
      <c r="J165" s="25">
        <v>400</v>
      </c>
      <c r="K165" s="10" t="s">
        <v>1010</v>
      </c>
      <c r="L165" s="25">
        <v>44214</v>
      </c>
      <c r="M165" s="11" t="s">
        <v>19</v>
      </c>
      <c r="N165" s="11" t="s">
        <v>1113</v>
      </c>
      <c r="O165" s="11" t="s">
        <v>279</v>
      </c>
      <c r="P165" s="15">
        <v>760.98992322354798</v>
      </c>
    </row>
    <row r="166" spans="1:16" ht="24" x14ac:dyDescent="0.25">
      <c r="A166" s="10" t="s">
        <v>343</v>
      </c>
      <c r="B166" s="11" t="s">
        <v>854</v>
      </c>
      <c r="C166" s="11" t="s">
        <v>344</v>
      </c>
      <c r="D166" s="11" t="s">
        <v>345</v>
      </c>
      <c r="E166" s="12" t="s">
        <v>59</v>
      </c>
      <c r="F166" s="11" t="s">
        <v>537</v>
      </c>
      <c r="G166" s="11" t="s">
        <v>17</v>
      </c>
      <c r="H166" s="13">
        <v>2006</v>
      </c>
      <c r="I166" s="14" t="s">
        <v>18</v>
      </c>
      <c r="J166" s="25">
        <v>650</v>
      </c>
      <c r="K166" s="10" t="s">
        <v>975</v>
      </c>
      <c r="L166" s="25">
        <v>40930</v>
      </c>
      <c r="M166" s="11" t="s">
        <v>19</v>
      </c>
      <c r="N166" s="11" t="s">
        <v>1113</v>
      </c>
      <c r="O166" s="11" t="s">
        <v>975</v>
      </c>
      <c r="P166" s="15">
        <v>1121.88424599681</v>
      </c>
    </row>
    <row r="167" spans="1:16" ht="24" x14ac:dyDescent="0.25">
      <c r="A167" s="10" t="s">
        <v>400</v>
      </c>
      <c r="B167" s="11" t="s">
        <v>854</v>
      </c>
      <c r="C167" s="11" t="s">
        <v>401</v>
      </c>
      <c r="D167" s="11" t="s">
        <v>402</v>
      </c>
      <c r="E167" s="12" t="s">
        <v>59</v>
      </c>
      <c r="F167" s="11" t="s">
        <v>42</v>
      </c>
      <c r="G167" s="11" t="s">
        <v>17</v>
      </c>
      <c r="H167" s="13">
        <v>2013</v>
      </c>
      <c r="I167" s="14" t="s">
        <v>18</v>
      </c>
      <c r="J167" s="25">
        <v>800</v>
      </c>
      <c r="K167" s="10" t="s">
        <v>1009</v>
      </c>
      <c r="L167" s="25">
        <v>66997</v>
      </c>
      <c r="M167" s="11" t="s">
        <v>19</v>
      </c>
      <c r="N167" s="11" t="s">
        <v>980</v>
      </c>
      <c r="O167" s="11" t="s">
        <v>403</v>
      </c>
      <c r="P167" s="15">
        <v>1378.5743723952701</v>
      </c>
    </row>
    <row r="168" spans="1:16" x14ac:dyDescent="0.25">
      <c r="A168" s="10" t="s">
        <v>425</v>
      </c>
      <c r="B168" s="11" t="s">
        <v>854</v>
      </c>
      <c r="C168" s="11" t="s">
        <v>426</v>
      </c>
      <c r="D168" s="11" t="s">
        <v>137</v>
      </c>
      <c r="E168" s="12" t="s">
        <v>59</v>
      </c>
      <c r="F168" s="11" t="s">
        <v>537</v>
      </c>
      <c r="G168" s="11" t="s">
        <v>17</v>
      </c>
      <c r="H168" s="13">
        <v>2007</v>
      </c>
      <c r="I168" s="14" t="s">
        <v>18</v>
      </c>
      <c r="J168" s="25">
        <v>600</v>
      </c>
      <c r="K168" s="10" t="s">
        <v>975</v>
      </c>
      <c r="L168" s="25">
        <v>49054</v>
      </c>
      <c r="M168" s="11" t="s">
        <v>19</v>
      </c>
      <c r="N168" s="11" t="s">
        <v>375</v>
      </c>
      <c r="O168" s="11" t="s">
        <v>975</v>
      </c>
      <c r="P168" s="15">
        <v>1141.4848848353199</v>
      </c>
    </row>
    <row r="169" spans="1:16" x14ac:dyDescent="0.25">
      <c r="A169" s="10" t="s">
        <v>443</v>
      </c>
      <c r="B169" s="11" t="s">
        <v>854</v>
      </c>
      <c r="C169" s="11" t="s">
        <v>444</v>
      </c>
      <c r="D169" s="11" t="s">
        <v>445</v>
      </c>
      <c r="E169" s="12" t="s">
        <v>59</v>
      </c>
      <c r="F169" s="11" t="s">
        <v>42</v>
      </c>
      <c r="G169" s="11" t="s">
        <v>17</v>
      </c>
      <c r="H169" s="13">
        <v>2011</v>
      </c>
      <c r="I169" s="14" t="s">
        <v>58</v>
      </c>
      <c r="J169" s="25">
        <v>14000</v>
      </c>
      <c r="K169" s="10" t="s">
        <v>858</v>
      </c>
      <c r="L169" s="25"/>
      <c r="M169" s="11" t="s">
        <v>19</v>
      </c>
      <c r="N169" s="11" t="s">
        <v>1042</v>
      </c>
      <c r="O169" s="11" t="s">
        <v>975</v>
      </c>
      <c r="P169" s="15">
        <v>10531.4369114781</v>
      </c>
    </row>
    <row r="170" spans="1:16" x14ac:dyDescent="0.25">
      <c r="A170" s="10" t="s">
        <v>476</v>
      </c>
      <c r="B170" s="11" t="s">
        <v>854</v>
      </c>
      <c r="C170" s="11" t="s">
        <v>477</v>
      </c>
      <c r="D170" s="11" t="s">
        <v>478</v>
      </c>
      <c r="E170" s="12" t="s">
        <v>59</v>
      </c>
      <c r="F170" s="11" t="s">
        <v>42</v>
      </c>
      <c r="G170" s="11" t="s">
        <v>17</v>
      </c>
      <c r="H170" s="13">
        <v>2011</v>
      </c>
      <c r="I170" s="14" t="s">
        <v>18</v>
      </c>
      <c r="J170" s="25">
        <v>350</v>
      </c>
      <c r="K170" s="10" t="s">
        <v>975</v>
      </c>
      <c r="L170" s="25"/>
      <c r="M170" s="11" t="s">
        <v>19</v>
      </c>
      <c r="N170" s="11" t="s">
        <v>1042</v>
      </c>
      <c r="O170" s="11" t="s">
        <v>975</v>
      </c>
      <c r="P170" s="15">
        <v>665.86618282060499</v>
      </c>
    </row>
    <row r="171" spans="1:16" ht="36" x14ac:dyDescent="0.25">
      <c r="A171" s="10" t="s">
        <v>485</v>
      </c>
      <c r="B171" s="11" t="s">
        <v>854</v>
      </c>
      <c r="C171" s="11" t="s">
        <v>160</v>
      </c>
      <c r="D171" s="11" t="s">
        <v>160</v>
      </c>
      <c r="E171" s="12" t="s">
        <v>59</v>
      </c>
      <c r="F171" s="11" t="s">
        <v>42</v>
      </c>
      <c r="G171" s="11" t="s">
        <v>17</v>
      </c>
      <c r="H171" s="13">
        <v>2010</v>
      </c>
      <c r="I171" s="14" t="s">
        <v>18</v>
      </c>
      <c r="J171" s="25">
        <v>700</v>
      </c>
      <c r="K171" s="10" t="s">
        <v>859</v>
      </c>
      <c r="L171" s="25"/>
      <c r="M171" s="11" t="s">
        <v>19</v>
      </c>
      <c r="N171" s="11" t="s">
        <v>1112</v>
      </c>
      <c r="O171" s="11" t="s">
        <v>128</v>
      </c>
      <c r="P171" s="15">
        <v>1033.4489796134201</v>
      </c>
    </row>
    <row r="172" spans="1:16" ht="36" x14ac:dyDescent="0.25">
      <c r="A172" s="10" t="s">
        <v>507</v>
      </c>
      <c r="B172" s="11" t="s">
        <v>854</v>
      </c>
      <c r="C172" s="11" t="s">
        <v>508</v>
      </c>
      <c r="D172" s="11" t="s">
        <v>402</v>
      </c>
      <c r="E172" s="12" t="s">
        <v>59</v>
      </c>
      <c r="F172" s="11" t="s">
        <v>42</v>
      </c>
      <c r="G172" s="11" t="s">
        <v>17</v>
      </c>
      <c r="H172" s="13">
        <v>2006</v>
      </c>
      <c r="I172" s="14" t="s">
        <v>18</v>
      </c>
      <c r="J172" s="25">
        <v>915</v>
      </c>
      <c r="K172" s="10" t="s">
        <v>881</v>
      </c>
      <c r="L172" s="25"/>
      <c r="M172" s="11" t="s">
        <v>19</v>
      </c>
      <c r="N172" s="11" t="s">
        <v>509</v>
      </c>
      <c r="O172" s="11" t="s">
        <v>975</v>
      </c>
      <c r="P172" s="15">
        <v>1671.92982182899</v>
      </c>
    </row>
    <row r="173" spans="1:16" x14ac:dyDescent="0.25">
      <c r="A173" s="10" t="s">
        <v>521</v>
      </c>
      <c r="B173" s="11" t="s">
        <v>854</v>
      </c>
      <c r="C173" s="11" t="s">
        <v>522</v>
      </c>
      <c r="D173" s="11" t="s">
        <v>523</v>
      </c>
      <c r="E173" s="12" t="s">
        <v>59</v>
      </c>
      <c r="F173" s="11" t="s">
        <v>537</v>
      </c>
      <c r="G173" s="11" t="s">
        <v>17</v>
      </c>
      <c r="H173" s="13">
        <v>1979</v>
      </c>
      <c r="I173" s="14" t="s">
        <v>18</v>
      </c>
      <c r="J173" s="25">
        <v>2300</v>
      </c>
      <c r="K173" s="10" t="s">
        <v>975</v>
      </c>
      <c r="L173" s="25"/>
      <c r="M173" s="11" t="s">
        <v>19</v>
      </c>
      <c r="N173" s="11" t="s">
        <v>524</v>
      </c>
      <c r="O173" s="11" t="s">
        <v>975</v>
      </c>
      <c r="P173" s="15">
        <v>12224.155592098899</v>
      </c>
    </row>
    <row r="174" spans="1:16" ht="24" x14ac:dyDescent="0.25">
      <c r="A174" s="10" t="s">
        <v>550</v>
      </c>
      <c r="B174" s="11" t="s">
        <v>854</v>
      </c>
      <c r="C174" s="11" t="s">
        <v>551</v>
      </c>
      <c r="D174" s="11" t="s">
        <v>552</v>
      </c>
      <c r="E174" s="12" t="s">
        <v>59</v>
      </c>
      <c r="F174" s="11" t="s">
        <v>42</v>
      </c>
      <c r="G174" s="11" t="s">
        <v>17</v>
      </c>
      <c r="H174" s="13">
        <v>2011</v>
      </c>
      <c r="I174" s="14" t="s">
        <v>18</v>
      </c>
      <c r="J174" s="25">
        <v>500</v>
      </c>
      <c r="K174" s="10" t="s">
        <v>1015</v>
      </c>
      <c r="L174" s="25"/>
      <c r="M174" s="11" t="s">
        <v>26</v>
      </c>
      <c r="N174" s="11" t="s">
        <v>1114</v>
      </c>
      <c r="O174" s="11" t="s">
        <v>975</v>
      </c>
      <c r="P174" s="15">
        <v>951.23740402943599</v>
      </c>
    </row>
    <row r="175" spans="1:16" ht="24" x14ac:dyDescent="0.25">
      <c r="A175" s="10" t="s">
        <v>583</v>
      </c>
      <c r="B175" s="11" t="s">
        <v>854</v>
      </c>
      <c r="C175" s="11" t="s">
        <v>584</v>
      </c>
      <c r="D175" s="11" t="s">
        <v>585</v>
      </c>
      <c r="E175" s="12" t="s">
        <v>59</v>
      </c>
      <c r="F175" s="11" t="s">
        <v>42</v>
      </c>
      <c r="G175" s="11" t="s">
        <v>17</v>
      </c>
      <c r="H175" s="13">
        <v>2011</v>
      </c>
      <c r="I175" s="14" t="s">
        <v>103</v>
      </c>
      <c r="J175" s="25">
        <v>4530</v>
      </c>
      <c r="K175" s="10" t="s">
        <v>859</v>
      </c>
      <c r="L175" s="25"/>
      <c r="M175" s="11" t="s">
        <v>26</v>
      </c>
      <c r="N175" s="11" t="s">
        <v>1042</v>
      </c>
      <c r="O175" s="11" t="s">
        <v>975</v>
      </c>
      <c r="P175" s="15">
        <v>795.48988616864403</v>
      </c>
    </row>
    <row r="176" spans="1:16" ht="36" x14ac:dyDescent="0.25">
      <c r="A176" s="10" t="s">
        <v>587</v>
      </c>
      <c r="B176" s="11" t="s">
        <v>854</v>
      </c>
      <c r="C176" s="11" t="s">
        <v>588</v>
      </c>
      <c r="D176" s="11" t="s">
        <v>160</v>
      </c>
      <c r="E176" s="12" t="s">
        <v>59</v>
      </c>
      <c r="F176" s="11" t="s">
        <v>42</v>
      </c>
      <c r="G176" s="11" t="s">
        <v>17</v>
      </c>
      <c r="H176" s="13">
        <v>2010</v>
      </c>
      <c r="I176" s="14" t="s">
        <v>18</v>
      </c>
      <c r="J176" s="25">
        <v>400</v>
      </c>
      <c r="K176" s="10" t="s">
        <v>859</v>
      </c>
      <c r="L176" s="25"/>
      <c r="M176" s="11" t="s">
        <v>19</v>
      </c>
      <c r="N176" s="11" t="s">
        <v>1115</v>
      </c>
      <c r="O176" s="11" t="s">
        <v>128</v>
      </c>
      <c r="P176" s="15">
        <v>2125.9401029737201</v>
      </c>
    </row>
    <row r="177" spans="1:16" ht="36" x14ac:dyDescent="0.25">
      <c r="A177" s="10" t="s">
        <v>592</v>
      </c>
      <c r="B177" s="11" t="s">
        <v>854</v>
      </c>
      <c r="C177" s="11" t="s">
        <v>120</v>
      </c>
      <c r="D177" s="11" t="s">
        <v>216</v>
      </c>
      <c r="E177" s="12" t="s">
        <v>59</v>
      </c>
      <c r="F177" s="11" t="s">
        <v>42</v>
      </c>
      <c r="G177" s="11" t="s">
        <v>17</v>
      </c>
      <c r="H177" s="13">
        <v>2006</v>
      </c>
      <c r="I177" s="14" t="s">
        <v>18</v>
      </c>
      <c r="J177" s="25">
        <v>800</v>
      </c>
      <c r="K177" s="10" t="s">
        <v>975</v>
      </c>
      <c r="L177" s="25">
        <v>50000</v>
      </c>
      <c r="M177" s="11" t="s">
        <v>19</v>
      </c>
      <c r="N177" s="11" t="s">
        <v>1116</v>
      </c>
      <c r="O177" s="11" t="s">
        <v>593</v>
      </c>
      <c r="P177" s="15">
        <v>1521.9798464471</v>
      </c>
    </row>
    <row r="178" spans="1:16" ht="24" x14ac:dyDescent="0.25">
      <c r="A178" s="10" t="s">
        <v>594</v>
      </c>
      <c r="B178" s="11" t="s">
        <v>854</v>
      </c>
      <c r="C178" s="11" t="s">
        <v>278</v>
      </c>
      <c r="D178" s="11" t="s">
        <v>137</v>
      </c>
      <c r="E178" s="12" t="s">
        <v>59</v>
      </c>
      <c r="F178" s="11" t="s">
        <v>42</v>
      </c>
      <c r="G178" s="11" t="s">
        <v>17</v>
      </c>
      <c r="H178" s="13">
        <v>2011</v>
      </c>
      <c r="I178" s="14" t="s">
        <v>18</v>
      </c>
      <c r="J178" s="25">
        <v>600</v>
      </c>
      <c r="K178" s="10" t="s">
        <v>975</v>
      </c>
      <c r="L178" s="25">
        <v>30363</v>
      </c>
      <c r="M178" s="11" t="s">
        <v>26</v>
      </c>
      <c r="N178" s="11" t="s">
        <v>1112</v>
      </c>
      <c r="O178" s="11" t="s">
        <v>403</v>
      </c>
      <c r="P178" s="15">
        <v>1141.4848848353199</v>
      </c>
    </row>
    <row r="179" spans="1:16" ht="24" x14ac:dyDescent="0.25">
      <c r="A179" s="10" t="s">
        <v>596</v>
      </c>
      <c r="B179" s="11" t="s">
        <v>854</v>
      </c>
      <c r="C179" s="11" t="s">
        <v>597</v>
      </c>
      <c r="D179" s="11" t="s">
        <v>598</v>
      </c>
      <c r="E179" s="12" t="s">
        <v>59</v>
      </c>
      <c r="F179" s="11" t="s">
        <v>42</v>
      </c>
      <c r="G179" s="11" t="s">
        <v>17</v>
      </c>
      <c r="H179" s="13">
        <v>2004</v>
      </c>
      <c r="I179" s="14" t="s">
        <v>58</v>
      </c>
      <c r="J179" s="25">
        <v>4400</v>
      </c>
      <c r="K179" s="10" t="s">
        <v>975</v>
      </c>
      <c r="L179" s="25">
        <v>11200</v>
      </c>
      <c r="M179" s="11" t="s">
        <v>26</v>
      </c>
      <c r="N179" s="11" t="s">
        <v>1016</v>
      </c>
      <c r="O179" s="11" t="s">
        <v>975</v>
      </c>
      <c r="P179" s="15">
        <v>1376.7090672120401</v>
      </c>
    </row>
    <row r="180" spans="1:16" ht="36" x14ac:dyDescent="0.25">
      <c r="A180" s="10" t="s">
        <v>637</v>
      </c>
      <c r="B180" s="11" t="s">
        <v>854</v>
      </c>
      <c r="C180" s="11" t="s">
        <v>638</v>
      </c>
      <c r="D180" s="11" t="s">
        <v>639</v>
      </c>
      <c r="E180" s="12" t="s">
        <v>59</v>
      </c>
      <c r="F180" s="11" t="s">
        <v>42</v>
      </c>
      <c r="G180" s="11" t="s">
        <v>17</v>
      </c>
      <c r="H180" s="13">
        <v>2008</v>
      </c>
      <c r="I180" s="14" t="s">
        <v>18</v>
      </c>
      <c r="J180" s="25">
        <v>470</v>
      </c>
      <c r="K180" s="10" t="s">
        <v>1017</v>
      </c>
      <c r="L180" s="25">
        <v>1931</v>
      </c>
      <c r="M180" s="11" t="s">
        <v>19</v>
      </c>
      <c r="N180" s="11" t="s">
        <v>980</v>
      </c>
      <c r="O180" s="11" t="s">
        <v>128</v>
      </c>
      <c r="P180" s="15">
        <v>894.16315978766897</v>
      </c>
    </row>
    <row r="181" spans="1:16" ht="36" x14ac:dyDescent="0.25">
      <c r="A181" s="10" t="s">
        <v>640</v>
      </c>
      <c r="B181" s="11" t="s">
        <v>854</v>
      </c>
      <c r="C181" s="11" t="s">
        <v>638</v>
      </c>
      <c r="D181" s="11" t="s">
        <v>639</v>
      </c>
      <c r="E181" s="12" t="s">
        <v>59</v>
      </c>
      <c r="F181" s="11" t="s">
        <v>42</v>
      </c>
      <c r="G181" s="11" t="s">
        <v>17</v>
      </c>
      <c r="H181" s="13">
        <v>2013</v>
      </c>
      <c r="I181" s="14" t="s">
        <v>489</v>
      </c>
      <c r="J181" s="25">
        <v>320</v>
      </c>
      <c r="K181" s="10" t="s">
        <v>1018</v>
      </c>
      <c r="L181" s="25">
        <v>78765</v>
      </c>
      <c r="M181" s="11" t="s">
        <v>26</v>
      </c>
      <c r="N181" s="11" t="s">
        <v>1117</v>
      </c>
      <c r="O181" s="11" t="s">
        <v>128</v>
      </c>
      <c r="P181" s="15">
        <v>241.673925006172</v>
      </c>
    </row>
    <row r="182" spans="1:16" ht="36" x14ac:dyDescent="0.25">
      <c r="A182" s="10" t="s">
        <v>665</v>
      </c>
      <c r="B182" s="11" t="s">
        <v>854</v>
      </c>
      <c r="C182" s="11" t="s">
        <v>160</v>
      </c>
      <c r="D182" s="11" t="s">
        <v>160</v>
      </c>
      <c r="E182" s="12" t="s">
        <v>59</v>
      </c>
      <c r="F182" s="11" t="s">
        <v>537</v>
      </c>
      <c r="G182" s="11" t="s">
        <v>17</v>
      </c>
      <c r="H182" s="13">
        <v>1985</v>
      </c>
      <c r="I182" s="14" t="s">
        <v>666</v>
      </c>
      <c r="J182" s="25">
        <v>1000</v>
      </c>
      <c r="K182" s="10" t="s">
        <v>1019</v>
      </c>
      <c r="L182" s="25">
        <v>60000</v>
      </c>
      <c r="M182" s="11" t="s">
        <v>19</v>
      </c>
      <c r="N182" s="11" t="s">
        <v>1113</v>
      </c>
      <c r="O182" s="11" t="s">
        <v>975</v>
      </c>
      <c r="P182" s="15">
        <v>874.100995055265</v>
      </c>
    </row>
    <row r="183" spans="1:16" x14ac:dyDescent="0.25">
      <c r="A183" s="10" t="s">
        <v>672</v>
      </c>
      <c r="B183" s="11" t="s">
        <v>854</v>
      </c>
      <c r="C183" s="11" t="s">
        <v>673</v>
      </c>
      <c r="D183" s="11" t="s">
        <v>160</v>
      </c>
      <c r="E183" s="12" t="s">
        <v>59</v>
      </c>
      <c r="F183" s="11" t="s">
        <v>42</v>
      </c>
      <c r="G183" s="11" t="s">
        <v>17</v>
      </c>
      <c r="H183" s="13">
        <v>2011</v>
      </c>
      <c r="I183" s="14" t="s">
        <v>18</v>
      </c>
      <c r="J183" s="25">
        <v>787</v>
      </c>
      <c r="K183" s="10" t="s">
        <v>888</v>
      </c>
      <c r="L183" s="25"/>
      <c r="M183" s="11" t="s">
        <v>26</v>
      </c>
      <c r="N183" s="11" t="s">
        <v>1042</v>
      </c>
      <c r="O183" s="11" t="s">
        <v>975</v>
      </c>
      <c r="P183" s="15">
        <v>1497.24767394233</v>
      </c>
    </row>
    <row r="184" spans="1:16" ht="36" x14ac:dyDescent="0.25">
      <c r="A184" s="10" t="s">
        <v>685</v>
      </c>
      <c r="B184" s="11" t="s">
        <v>854</v>
      </c>
      <c r="C184" s="11" t="s">
        <v>686</v>
      </c>
      <c r="D184" s="11" t="s">
        <v>164</v>
      </c>
      <c r="E184" s="12" t="s">
        <v>59</v>
      </c>
      <c r="F184" s="11" t="s">
        <v>537</v>
      </c>
      <c r="G184" s="11" t="s">
        <v>17</v>
      </c>
      <c r="H184" s="13">
        <v>2006</v>
      </c>
      <c r="I184" s="14" t="s">
        <v>18</v>
      </c>
      <c r="J184" s="25">
        <v>650</v>
      </c>
      <c r="K184" s="10" t="s">
        <v>975</v>
      </c>
      <c r="L184" s="25">
        <v>85000</v>
      </c>
      <c r="M184" s="11" t="s">
        <v>19</v>
      </c>
      <c r="N184" s="11" t="s">
        <v>1118</v>
      </c>
      <c r="O184" s="11" t="s">
        <v>128</v>
      </c>
      <c r="P184" s="15">
        <v>1236.60862523827</v>
      </c>
    </row>
    <row r="185" spans="1:16" ht="36" x14ac:dyDescent="0.25">
      <c r="A185" s="10" t="s">
        <v>690</v>
      </c>
      <c r="B185" s="11" t="s">
        <v>854</v>
      </c>
      <c r="C185" s="11" t="s">
        <v>691</v>
      </c>
      <c r="D185" s="11" t="s">
        <v>160</v>
      </c>
      <c r="E185" s="12" t="s">
        <v>59</v>
      </c>
      <c r="F185" s="11" t="s">
        <v>42</v>
      </c>
      <c r="G185" s="11" t="s">
        <v>17</v>
      </c>
      <c r="H185" s="13">
        <v>2013</v>
      </c>
      <c r="I185" s="14" t="s">
        <v>692</v>
      </c>
      <c r="J185" s="25">
        <v>32450</v>
      </c>
      <c r="K185" s="10" t="s">
        <v>1018</v>
      </c>
      <c r="L185" s="25">
        <v>49093</v>
      </c>
      <c r="M185" s="11" t="s">
        <v>19</v>
      </c>
      <c r="N185" s="11" t="s">
        <v>980</v>
      </c>
      <c r="O185" s="11" t="s">
        <v>128</v>
      </c>
      <c r="P185" s="15">
        <v>1487.5341406914799</v>
      </c>
    </row>
    <row r="186" spans="1:16" ht="36" x14ac:dyDescent="0.25">
      <c r="A186" s="10" t="s">
        <v>698</v>
      </c>
      <c r="B186" s="11" t="s">
        <v>854</v>
      </c>
      <c r="C186" s="11" t="s">
        <v>699</v>
      </c>
      <c r="D186" s="11" t="s">
        <v>84</v>
      </c>
      <c r="E186" s="12" t="s">
        <v>59</v>
      </c>
      <c r="F186" s="11" t="s">
        <v>28</v>
      </c>
      <c r="G186" s="11" t="s">
        <v>17</v>
      </c>
      <c r="H186" s="13">
        <v>2012</v>
      </c>
      <c r="I186" s="14" t="s">
        <v>18</v>
      </c>
      <c r="J186" s="25">
        <v>790</v>
      </c>
      <c r="K186" s="10" t="s">
        <v>975</v>
      </c>
      <c r="L186" s="25"/>
      <c r="M186" s="11" t="s">
        <v>19</v>
      </c>
      <c r="N186" s="11" t="s">
        <v>1094</v>
      </c>
      <c r="O186" s="11" t="s">
        <v>284</v>
      </c>
      <c r="P186" s="15">
        <v>757.24663329702798</v>
      </c>
    </row>
    <row r="187" spans="1:16" ht="36" x14ac:dyDescent="0.25">
      <c r="A187" s="10" t="s">
        <v>799</v>
      </c>
      <c r="B187" s="11" t="s">
        <v>854</v>
      </c>
      <c r="C187" s="11" t="s">
        <v>800</v>
      </c>
      <c r="D187" s="11" t="s">
        <v>160</v>
      </c>
      <c r="E187" s="12" t="s">
        <v>59</v>
      </c>
      <c r="F187" s="11" t="s">
        <v>42</v>
      </c>
      <c r="G187" s="11" t="s">
        <v>17</v>
      </c>
      <c r="H187" s="13">
        <v>2007</v>
      </c>
      <c r="I187" s="14" t="s">
        <v>18</v>
      </c>
      <c r="J187" s="25">
        <v>400</v>
      </c>
      <c r="K187" s="10" t="s">
        <v>984</v>
      </c>
      <c r="L187" s="25">
        <v>60561</v>
      </c>
      <c r="M187" s="11" t="s">
        <v>19</v>
      </c>
      <c r="N187" s="11" t="s">
        <v>1112</v>
      </c>
      <c r="O187" s="11" t="s">
        <v>128</v>
      </c>
      <c r="P187" s="15">
        <v>760.989923223549</v>
      </c>
    </row>
    <row r="188" spans="1:16" ht="36" x14ac:dyDescent="0.25">
      <c r="A188" s="10" t="s">
        <v>845</v>
      </c>
      <c r="B188" s="11" t="s">
        <v>854</v>
      </c>
      <c r="C188" s="11" t="s">
        <v>159</v>
      </c>
      <c r="D188" s="11" t="s">
        <v>160</v>
      </c>
      <c r="E188" s="12" t="s">
        <v>59</v>
      </c>
      <c r="F188" s="11" t="s">
        <v>42</v>
      </c>
      <c r="G188" s="11" t="s">
        <v>17</v>
      </c>
      <c r="H188" s="13">
        <v>2013</v>
      </c>
      <c r="I188" s="14" t="s">
        <v>18</v>
      </c>
      <c r="J188" s="25">
        <v>2000</v>
      </c>
      <c r="K188" s="10" t="s">
        <v>1018</v>
      </c>
      <c r="L188" s="25">
        <v>170206</v>
      </c>
      <c r="M188" s="11" t="s">
        <v>19</v>
      </c>
      <c r="N188" s="11" t="s">
        <v>980</v>
      </c>
      <c r="O188" s="11" t="s">
        <v>128</v>
      </c>
      <c r="P188" s="15">
        <v>3804.9496161177399</v>
      </c>
    </row>
    <row r="189" spans="1:16" ht="24" x14ac:dyDescent="0.25">
      <c r="A189" s="10" t="s">
        <v>165</v>
      </c>
      <c r="B189" s="11" t="s">
        <v>854</v>
      </c>
      <c r="C189" s="11" t="s">
        <v>166</v>
      </c>
      <c r="D189" s="11" t="s">
        <v>120</v>
      </c>
      <c r="E189" s="12" t="s">
        <v>167</v>
      </c>
      <c r="F189" s="11" t="s">
        <v>28</v>
      </c>
      <c r="G189" s="11" t="s">
        <v>17</v>
      </c>
      <c r="H189" s="13">
        <v>2011</v>
      </c>
      <c r="I189" s="14" t="s">
        <v>58</v>
      </c>
      <c r="J189" s="25">
        <v>9600</v>
      </c>
      <c r="K189" s="10" t="s">
        <v>975</v>
      </c>
      <c r="L189" s="25"/>
      <c r="M189" s="11" t="s">
        <v>19</v>
      </c>
      <c r="N189" s="11" t="s">
        <v>168</v>
      </c>
      <c r="O189" s="11" t="s">
        <v>169</v>
      </c>
      <c r="P189" s="15">
        <v>9035.0257397985097</v>
      </c>
    </row>
    <row r="190" spans="1:16" x14ac:dyDescent="0.25">
      <c r="A190" s="10" t="s">
        <v>203</v>
      </c>
      <c r="B190" s="11" t="s">
        <v>854</v>
      </c>
      <c r="C190" s="11" t="s">
        <v>194</v>
      </c>
      <c r="D190" s="11" t="s">
        <v>204</v>
      </c>
      <c r="E190" s="12" t="s">
        <v>167</v>
      </c>
      <c r="F190" s="11" t="s">
        <v>537</v>
      </c>
      <c r="G190" s="11" t="s">
        <v>17</v>
      </c>
      <c r="H190" s="13">
        <v>2013</v>
      </c>
      <c r="I190" s="14" t="s">
        <v>205</v>
      </c>
      <c r="J190" s="25">
        <v>150000</v>
      </c>
      <c r="K190" s="10" t="s">
        <v>975</v>
      </c>
      <c r="L190" s="25"/>
      <c r="M190" s="11" t="s">
        <v>975</v>
      </c>
      <c r="N190" s="11" t="s">
        <v>206</v>
      </c>
      <c r="O190" s="11" t="s">
        <v>169</v>
      </c>
      <c r="P190" s="15">
        <v>2597.2087316153002</v>
      </c>
    </row>
    <row r="191" spans="1:16" ht="60" x14ac:dyDescent="0.25">
      <c r="A191" s="10" t="s">
        <v>492</v>
      </c>
      <c r="B191" s="11" t="s">
        <v>854</v>
      </c>
      <c r="C191" s="11" t="s">
        <v>101</v>
      </c>
      <c r="D191" s="11" t="s">
        <v>493</v>
      </c>
      <c r="E191" s="12" t="s">
        <v>494</v>
      </c>
      <c r="F191" s="11" t="s">
        <v>28</v>
      </c>
      <c r="G191" s="11" t="s">
        <v>17</v>
      </c>
      <c r="H191" s="13">
        <v>2009</v>
      </c>
      <c r="I191" s="14" t="s">
        <v>18</v>
      </c>
      <c r="J191" s="25">
        <v>1150</v>
      </c>
      <c r="K191" s="10" t="s">
        <v>984</v>
      </c>
      <c r="L191" s="25"/>
      <c r="M191" s="11" t="s">
        <v>1063</v>
      </c>
      <c r="N191" s="11" t="s">
        <v>1095</v>
      </c>
      <c r="O191" s="11" t="s">
        <v>975</v>
      </c>
      <c r="P191" s="15">
        <v>6130.44545917912</v>
      </c>
    </row>
    <row r="192" spans="1:16" ht="48" x14ac:dyDescent="0.25">
      <c r="A192" s="10" t="s">
        <v>535</v>
      </c>
      <c r="B192" s="11" t="s">
        <v>854</v>
      </c>
      <c r="C192" s="11" t="s">
        <v>536</v>
      </c>
      <c r="D192" s="11" t="s">
        <v>510</v>
      </c>
      <c r="E192" s="12" t="s">
        <v>494</v>
      </c>
      <c r="F192" s="11" t="s">
        <v>537</v>
      </c>
      <c r="G192" s="11" t="s">
        <v>17</v>
      </c>
      <c r="H192" s="13">
        <v>2007</v>
      </c>
      <c r="I192" s="14" t="s">
        <v>18</v>
      </c>
      <c r="J192" s="25">
        <v>2400</v>
      </c>
      <c r="K192" s="10" t="s">
        <v>975</v>
      </c>
      <c r="L192" s="25"/>
      <c r="M192" s="11" t="s">
        <v>1119</v>
      </c>
      <c r="N192" s="11" t="s">
        <v>975</v>
      </c>
      <c r="O192" s="11" t="s">
        <v>975</v>
      </c>
      <c r="P192" s="15">
        <v>4562.7866145682401</v>
      </c>
    </row>
    <row r="193" spans="1:16" ht="24" x14ac:dyDescent="0.25">
      <c r="A193" s="10" t="s">
        <v>606</v>
      </c>
      <c r="B193" s="11" t="s">
        <v>854</v>
      </c>
      <c r="C193" s="11" t="s">
        <v>607</v>
      </c>
      <c r="D193" s="11" t="s">
        <v>608</v>
      </c>
      <c r="E193" s="12" t="s">
        <v>156</v>
      </c>
      <c r="F193" s="11" t="s">
        <v>28</v>
      </c>
      <c r="G193" s="11" t="s">
        <v>17</v>
      </c>
      <c r="H193" s="13">
        <v>2002</v>
      </c>
      <c r="I193" s="14" t="s">
        <v>58</v>
      </c>
      <c r="J193" s="25">
        <v>10000</v>
      </c>
      <c r="K193" s="10" t="s">
        <v>975</v>
      </c>
      <c r="L193" s="25"/>
      <c r="M193" s="11" t="s">
        <v>1056</v>
      </c>
      <c r="N193" s="11" t="s">
        <v>168</v>
      </c>
      <c r="O193" s="11" t="s">
        <v>975</v>
      </c>
      <c r="P193" s="15">
        <v>9560.4796334169605</v>
      </c>
    </row>
    <row r="194" spans="1:16" ht="24" x14ac:dyDescent="0.25">
      <c r="A194" s="10" t="s">
        <v>609</v>
      </c>
      <c r="B194" s="11" t="s">
        <v>854</v>
      </c>
      <c r="C194" s="11" t="s">
        <v>607</v>
      </c>
      <c r="D194" s="11" t="s">
        <v>608</v>
      </c>
      <c r="E194" s="12" t="s">
        <v>156</v>
      </c>
      <c r="F194" s="11" t="s">
        <v>28</v>
      </c>
      <c r="G194" s="11" t="s">
        <v>17</v>
      </c>
      <c r="H194" s="13">
        <v>2001</v>
      </c>
      <c r="I194" s="14" t="s">
        <v>58</v>
      </c>
      <c r="J194" s="25">
        <v>108000</v>
      </c>
      <c r="K194" s="10" t="s">
        <v>975</v>
      </c>
      <c r="L194" s="25"/>
      <c r="M194" s="11" t="s">
        <v>1056</v>
      </c>
      <c r="N194" s="11" t="s">
        <v>168</v>
      </c>
      <c r="O194" s="11" t="s">
        <v>975</v>
      </c>
      <c r="P194" s="15">
        <v>103253.180040903</v>
      </c>
    </row>
    <row r="195" spans="1:16" ht="36" x14ac:dyDescent="0.25">
      <c r="A195" s="10" t="s">
        <v>923</v>
      </c>
      <c r="B195" s="11" t="s">
        <v>860</v>
      </c>
      <c r="C195" s="11" t="s">
        <v>924</v>
      </c>
      <c r="D195" s="11" t="s">
        <v>110</v>
      </c>
      <c r="E195" s="12" t="s">
        <v>73</v>
      </c>
      <c r="F195" s="11" t="s">
        <v>974</v>
      </c>
      <c r="G195" s="11" t="s">
        <v>17</v>
      </c>
      <c r="H195" s="13">
        <v>2012</v>
      </c>
      <c r="I195" s="14" t="s">
        <v>58</v>
      </c>
      <c r="J195" s="25">
        <v>54000</v>
      </c>
      <c r="K195" s="10" t="s">
        <v>975</v>
      </c>
      <c r="L195" s="25"/>
      <c r="M195" s="11" t="s">
        <v>26</v>
      </c>
      <c r="N195" s="11" t="s">
        <v>1120</v>
      </c>
      <c r="O195" s="11" t="s">
        <v>925</v>
      </c>
      <c r="P195" s="15">
        <v>47670.786369533802</v>
      </c>
    </row>
    <row r="196" spans="1:16" ht="24" x14ac:dyDescent="0.25">
      <c r="A196" s="10" t="s">
        <v>723</v>
      </c>
      <c r="B196" s="11" t="s">
        <v>854</v>
      </c>
      <c r="C196" s="11" t="s">
        <v>585</v>
      </c>
      <c r="D196" s="11" t="s">
        <v>724</v>
      </c>
      <c r="E196" s="12" t="s">
        <v>73</v>
      </c>
      <c r="F196" s="11" t="s">
        <v>74</v>
      </c>
      <c r="G196" s="11" t="s">
        <v>17</v>
      </c>
      <c r="H196" s="13">
        <v>2008</v>
      </c>
      <c r="I196" s="14" t="s">
        <v>18</v>
      </c>
      <c r="J196" s="25">
        <v>750</v>
      </c>
      <c r="K196" s="10" t="s">
        <v>975</v>
      </c>
      <c r="L196" s="25"/>
      <c r="M196" s="11" t="s">
        <v>26</v>
      </c>
      <c r="N196" s="11" t="s">
        <v>1121</v>
      </c>
      <c r="O196" s="11" t="s">
        <v>975</v>
      </c>
      <c r="P196" s="15">
        <v>2060.5230446199798</v>
      </c>
    </row>
    <row r="197" spans="1:16" ht="24" x14ac:dyDescent="0.25">
      <c r="A197" s="10" t="s">
        <v>790</v>
      </c>
      <c r="B197" s="11" t="s">
        <v>854</v>
      </c>
      <c r="C197" s="11" t="s">
        <v>791</v>
      </c>
      <c r="D197" s="11" t="s">
        <v>792</v>
      </c>
      <c r="E197" s="12" t="s">
        <v>73</v>
      </c>
      <c r="F197" s="11" t="s">
        <v>74</v>
      </c>
      <c r="G197" s="11" t="s">
        <v>17</v>
      </c>
      <c r="H197" s="13">
        <v>2004</v>
      </c>
      <c r="I197" s="14" t="s">
        <v>18</v>
      </c>
      <c r="J197" s="25">
        <v>1200</v>
      </c>
      <c r="K197" s="10" t="s">
        <v>975</v>
      </c>
      <c r="L197" s="25">
        <v>70000</v>
      </c>
      <c r="M197" s="11" t="s">
        <v>19</v>
      </c>
      <c r="N197" s="11" t="s">
        <v>1122</v>
      </c>
      <c r="O197" s="11" t="s">
        <v>747</v>
      </c>
      <c r="P197" s="15">
        <v>3037.1703948828899</v>
      </c>
    </row>
    <row r="198" spans="1:16" ht="24" x14ac:dyDescent="0.25">
      <c r="A198" s="10" t="s">
        <v>242</v>
      </c>
      <c r="B198" s="11" t="s">
        <v>854</v>
      </c>
      <c r="C198" s="11" t="s">
        <v>243</v>
      </c>
      <c r="D198" s="11" t="s">
        <v>244</v>
      </c>
      <c r="E198" s="12" t="s">
        <v>245</v>
      </c>
      <c r="F198" s="11" t="s">
        <v>537</v>
      </c>
      <c r="G198" s="11" t="s">
        <v>17</v>
      </c>
      <c r="H198" s="13">
        <v>2011</v>
      </c>
      <c r="I198" s="14" t="s">
        <v>18</v>
      </c>
      <c r="J198" s="25">
        <v>1200</v>
      </c>
      <c r="K198" s="10" t="s">
        <v>975</v>
      </c>
      <c r="L198" s="25"/>
      <c r="M198" s="11" t="s">
        <v>19</v>
      </c>
      <c r="N198" s="11" t="s">
        <v>47</v>
      </c>
      <c r="O198" s="11" t="s">
        <v>246</v>
      </c>
      <c r="P198" s="15">
        <v>2568.6247541090502</v>
      </c>
    </row>
    <row r="199" spans="1:16" ht="24" x14ac:dyDescent="0.25">
      <c r="A199" s="10" t="s">
        <v>111</v>
      </c>
      <c r="B199" s="11" t="s">
        <v>854</v>
      </c>
      <c r="C199" s="11" t="s">
        <v>112</v>
      </c>
      <c r="D199" s="11" t="s">
        <v>113</v>
      </c>
      <c r="E199" s="12" t="s">
        <v>60</v>
      </c>
      <c r="F199" s="11" t="s">
        <v>537</v>
      </c>
      <c r="G199" s="11" t="s">
        <v>17</v>
      </c>
      <c r="H199" s="13">
        <v>2011</v>
      </c>
      <c r="I199" s="14" t="s">
        <v>18</v>
      </c>
      <c r="J199" s="25">
        <v>2500</v>
      </c>
      <c r="K199" s="10" t="s">
        <v>1020</v>
      </c>
      <c r="L199" s="25"/>
      <c r="M199" s="11" t="s">
        <v>19</v>
      </c>
      <c r="N199" s="11" t="s">
        <v>975</v>
      </c>
      <c r="O199" s="11" t="s">
        <v>114</v>
      </c>
      <c r="P199" s="15">
        <v>2616.9982467526202</v>
      </c>
    </row>
    <row r="200" spans="1:16" ht="36" x14ac:dyDescent="0.25">
      <c r="A200" s="10" t="s">
        <v>186</v>
      </c>
      <c r="B200" s="11" t="s">
        <v>854</v>
      </c>
      <c r="C200" s="11" t="s">
        <v>187</v>
      </c>
      <c r="D200" s="11" t="s">
        <v>188</v>
      </c>
      <c r="E200" s="12" t="s">
        <v>60</v>
      </c>
      <c r="F200" s="11" t="s">
        <v>42</v>
      </c>
      <c r="G200" s="11" t="s">
        <v>17</v>
      </c>
      <c r="H200" s="13">
        <v>2010</v>
      </c>
      <c r="I200" s="14" t="s">
        <v>18</v>
      </c>
      <c r="J200" s="25">
        <v>2100</v>
      </c>
      <c r="K200" s="10" t="s">
        <v>1021</v>
      </c>
      <c r="L200" s="25">
        <v>111114</v>
      </c>
      <c r="M200" s="11" t="s">
        <v>19</v>
      </c>
      <c r="N200" s="11" t="s">
        <v>1042</v>
      </c>
      <c r="O200" s="11" t="s">
        <v>61</v>
      </c>
      <c r="P200" s="15">
        <v>9051.2429725110196</v>
      </c>
    </row>
    <row r="201" spans="1:16" ht="36" x14ac:dyDescent="0.25">
      <c r="A201" s="10" t="s">
        <v>282</v>
      </c>
      <c r="B201" s="11" t="s">
        <v>854</v>
      </c>
      <c r="C201" s="11" t="s">
        <v>283</v>
      </c>
      <c r="D201" s="11" t="s">
        <v>113</v>
      </c>
      <c r="E201" s="12" t="s">
        <v>60</v>
      </c>
      <c r="F201" s="11" t="s">
        <v>537</v>
      </c>
      <c r="G201" s="11" t="s">
        <v>17</v>
      </c>
      <c r="H201" s="13">
        <v>2010</v>
      </c>
      <c r="I201" s="14" t="s">
        <v>18</v>
      </c>
      <c r="J201" s="25">
        <v>1200</v>
      </c>
      <c r="K201" s="10" t="s">
        <v>975</v>
      </c>
      <c r="L201" s="25"/>
      <c r="M201" s="11" t="s">
        <v>19</v>
      </c>
      <c r="N201" s="11" t="s">
        <v>47</v>
      </c>
      <c r="O201" s="11" t="s">
        <v>61</v>
      </c>
      <c r="P201" s="15">
        <v>5843.3154818950998</v>
      </c>
    </row>
    <row r="202" spans="1:16" ht="24" x14ac:dyDescent="0.25">
      <c r="A202" s="10" t="s">
        <v>340</v>
      </c>
      <c r="B202" s="11" t="s">
        <v>854</v>
      </c>
      <c r="C202" s="11" t="s">
        <v>341</v>
      </c>
      <c r="D202" s="11" t="s">
        <v>113</v>
      </c>
      <c r="E202" s="12" t="s">
        <v>60</v>
      </c>
      <c r="F202" s="11" t="s">
        <v>537</v>
      </c>
      <c r="G202" s="11" t="s">
        <v>17</v>
      </c>
      <c r="H202" s="13">
        <v>2012</v>
      </c>
      <c r="I202" s="14" t="s">
        <v>18</v>
      </c>
      <c r="J202" s="25">
        <v>1200</v>
      </c>
      <c r="K202" s="10" t="s">
        <v>975</v>
      </c>
      <c r="L202" s="25"/>
      <c r="M202" s="11" t="s">
        <v>19</v>
      </c>
      <c r="N202" s="11" t="s">
        <v>47</v>
      </c>
      <c r="O202" s="11" t="s">
        <v>342</v>
      </c>
      <c r="P202" s="15">
        <v>1829.9995772756799</v>
      </c>
    </row>
    <row r="203" spans="1:16" ht="24" x14ac:dyDescent="0.25">
      <c r="A203" s="10" t="s">
        <v>361</v>
      </c>
      <c r="B203" s="11" t="s">
        <v>854</v>
      </c>
      <c r="C203" s="11" t="s">
        <v>362</v>
      </c>
      <c r="D203" s="11" t="s">
        <v>188</v>
      </c>
      <c r="E203" s="12" t="s">
        <v>60</v>
      </c>
      <c r="F203" s="11" t="s">
        <v>42</v>
      </c>
      <c r="G203" s="11" t="s">
        <v>17</v>
      </c>
      <c r="H203" s="13">
        <v>2012</v>
      </c>
      <c r="I203" s="14" t="s">
        <v>18</v>
      </c>
      <c r="J203" s="25">
        <v>450</v>
      </c>
      <c r="K203" s="10" t="s">
        <v>984</v>
      </c>
      <c r="L203" s="25"/>
      <c r="M203" s="11" t="s">
        <v>1071</v>
      </c>
      <c r="N203" s="11" t="s">
        <v>1042</v>
      </c>
      <c r="O203" s="11" t="s">
        <v>363</v>
      </c>
      <c r="P203" s="15">
        <v>686.24984147837904</v>
      </c>
    </row>
    <row r="204" spans="1:16" ht="24" x14ac:dyDescent="0.25">
      <c r="A204" s="10" t="s">
        <v>371</v>
      </c>
      <c r="B204" s="11" t="s">
        <v>873</v>
      </c>
      <c r="C204" s="11" t="s">
        <v>22</v>
      </c>
      <c r="D204" s="11" t="s">
        <v>84</v>
      </c>
      <c r="E204" s="12" t="s">
        <v>60</v>
      </c>
      <c r="F204" s="11" t="s">
        <v>537</v>
      </c>
      <c r="G204" s="11" t="s">
        <v>17</v>
      </c>
      <c r="H204" s="13">
        <v>2009</v>
      </c>
      <c r="I204" s="14" t="s">
        <v>18</v>
      </c>
      <c r="J204" s="25">
        <v>950</v>
      </c>
      <c r="K204" s="10" t="s">
        <v>975</v>
      </c>
      <c r="L204" s="25"/>
      <c r="M204" s="11" t="s">
        <v>1071</v>
      </c>
      <c r="N204" s="11" t="s">
        <v>47</v>
      </c>
      <c r="O204" s="11" t="s">
        <v>372</v>
      </c>
      <c r="P204" s="15">
        <v>1448.7496653432399</v>
      </c>
    </row>
    <row r="205" spans="1:16" ht="36" x14ac:dyDescent="0.25">
      <c r="A205" s="10" t="s">
        <v>378</v>
      </c>
      <c r="B205" s="11" t="s">
        <v>854</v>
      </c>
      <c r="C205" s="11" t="s">
        <v>379</v>
      </c>
      <c r="D205" s="11" t="s">
        <v>380</v>
      </c>
      <c r="E205" s="12" t="s">
        <v>60</v>
      </c>
      <c r="F205" s="11" t="s">
        <v>537</v>
      </c>
      <c r="G205" s="11" t="s">
        <v>17</v>
      </c>
      <c r="H205" s="13">
        <v>2007</v>
      </c>
      <c r="I205" s="14" t="s">
        <v>18</v>
      </c>
      <c r="J205" s="25">
        <v>1050</v>
      </c>
      <c r="K205" s="10" t="s">
        <v>858</v>
      </c>
      <c r="L205" s="25">
        <v>115500</v>
      </c>
      <c r="M205" s="11" t="s">
        <v>19</v>
      </c>
      <c r="N205" s="11" t="s">
        <v>47</v>
      </c>
      <c r="O205" s="11" t="s">
        <v>61</v>
      </c>
      <c r="P205" s="15">
        <v>1601.24963011622</v>
      </c>
    </row>
    <row r="206" spans="1:16" ht="24" x14ac:dyDescent="0.25">
      <c r="A206" s="10" t="s">
        <v>457</v>
      </c>
      <c r="B206" s="11" t="s">
        <v>854</v>
      </c>
      <c r="C206" s="11" t="s">
        <v>458</v>
      </c>
      <c r="D206" s="11" t="s">
        <v>459</v>
      </c>
      <c r="E206" s="12" t="s">
        <v>60</v>
      </c>
      <c r="F206" s="11" t="s">
        <v>42</v>
      </c>
      <c r="G206" s="11" t="s">
        <v>17</v>
      </c>
      <c r="H206" s="13">
        <v>2012</v>
      </c>
      <c r="I206" s="14" t="s">
        <v>18</v>
      </c>
      <c r="J206" s="25">
        <v>350</v>
      </c>
      <c r="K206" s="10" t="s">
        <v>855</v>
      </c>
      <c r="L206" s="25">
        <v>33450</v>
      </c>
      <c r="M206" s="11" t="s">
        <v>1071</v>
      </c>
      <c r="N206" s="11" t="s">
        <v>1022</v>
      </c>
      <c r="O206" s="11" t="s">
        <v>114</v>
      </c>
      <c r="P206" s="15">
        <v>533.74987670540497</v>
      </c>
    </row>
    <row r="207" spans="1:16" ht="36" x14ac:dyDescent="0.25">
      <c r="A207" s="10" t="s">
        <v>462</v>
      </c>
      <c r="B207" s="11" t="s">
        <v>854</v>
      </c>
      <c r="C207" s="11" t="s">
        <v>463</v>
      </c>
      <c r="D207" s="11" t="s">
        <v>84</v>
      </c>
      <c r="E207" s="12" t="s">
        <v>60</v>
      </c>
      <c r="F207" s="11" t="s">
        <v>537</v>
      </c>
      <c r="G207" s="11" t="s">
        <v>17</v>
      </c>
      <c r="H207" s="13">
        <v>2011</v>
      </c>
      <c r="I207" s="14" t="s">
        <v>18</v>
      </c>
      <c r="J207" s="25">
        <v>850</v>
      </c>
      <c r="K207" s="10" t="s">
        <v>975</v>
      </c>
      <c r="L207" s="25"/>
      <c r="M207" s="11" t="s">
        <v>1071</v>
      </c>
      <c r="N207" s="11" t="s">
        <v>47</v>
      </c>
      <c r="O207" s="11" t="s">
        <v>61</v>
      </c>
      <c r="P207" s="15">
        <v>1296.2497005702701</v>
      </c>
    </row>
    <row r="208" spans="1:16" x14ac:dyDescent="0.25">
      <c r="A208" s="10" t="s">
        <v>464</v>
      </c>
      <c r="B208" s="11" t="s">
        <v>854</v>
      </c>
      <c r="C208" s="11" t="s">
        <v>465</v>
      </c>
      <c r="D208" s="11" t="s">
        <v>459</v>
      </c>
      <c r="E208" s="12" t="s">
        <v>60</v>
      </c>
      <c r="F208" s="11" t="s">
        <v>537</v>
      </c>
      <c r="G208" s="11" t="s">
        <v>17</v>
      </c>
      <c r="H208" s="13">
        <v>2011</v>
      </c>
      <c r="I208" s="14" t="s">
        <v>18</v>
      </c>
      <c r="J208" s="25">
        <v>120</v>
      </c>
      <c r="K208" s="10" t="s">
        <v>975</v>
      </c>
      <c r="L208" s="25">
        <v>5000</v>
      </c>
      <c r="M208" s="11" t="s">
        <v>19</v>
      </c>
      <c r="N208" s="11" t="s">
        <v>1123</v>
      </c>
      <c r="O208" s="11" t="s">
        <v>466</v>
      </c>
      <c r="P208" s="15">
        <v>182.99995772756799</v>
      </c>
    </row>
    <row r="209" spans="1:16" ht="24" x14ac:dyDescent="0.25">
      <c r="A209" s="10" t="s">
        <v>526</v>
      </c>
      <c r="B209" s="11" t="s">
        <v>854</v>
      </c>
      <c r="C209" s="11" t="s">
        <v>527</v>
      </c>
      <c r="D209" s="11" t="s">
        <v>188</v>
      </c>
      <c r="E209" s="12" t="s">
        <v>60</v>
      </c>
      <c r="F209" s="11" t="s">
        <v>537</v>
      </c>
      <c r="G209" s="11" t="s">
        <v>17</v>
      </c>
      <c r="H209" s="13">
        <v>2008</v>
      </c>
      <c r="I209" s="14" t="s">
        <v>18</v>
      </c>
      <c r="J209" s="25">
        <v>750</v>
      </c>
      <c r="K209" s="10" t="s">
        <v>1023</v>
      </c>
      <c r="L209" s="25"/>
      <c r="M209" s="11" t="s">
        <v>1071</v>
      </c>
      <c r="N209" s="11" t="s">
        <v>47</v>
      </c>
      <c r="O209" s="11" t="s">
        <v>114</v>
      </c>
      <c r="P209" s="15">
        <v>1143.7497357973</v>
      </c>
    </row>
    <row r="210" spans="1:16" ht="36" x14ac:dyDescent="0.25">
      <c r="A210" s="10" t="s">
        <v>548</v>
      </c>
      <c r="B210" s="11" t="s">
        <v>854</v>
      </c>
      <c r="C210" s="11" t="s">
        <v>549</v>
      </c>
      <c r="D210" s="11" t="s">
        <v>113</v>
      </c>
      <c r="E210" s="12" t="s">
        <v>60</v>
      </c>
      <c r="F210" s="11" t="s">
        <v>537</v>
      </c>
      <c r="G210" s="11" t="s">
        <v>17</v>
      </c>
      <c r="H210" s="13">
        <v>2011</v>
      </c>
      <c r="I210" s="14" t="s">
        <v>18</v>
      </c>
      <c r="J210" s="25">
        <v>500</v>
      </c>
      <c r="K210" s="10" t="s">
        <v>975</v>
      </c>
      <c r="L210" s="25"/>
      <c r="M210" s="11" t="s">
        <v>19</v>
      </c>
      <c r="N210" s="11" t="s">
        <v>1124</v>
      </c>
      <c r="O210" s="11" t="s">
        <v>61</v>
      </c>
      <c r="P210" s="15">
        <v>762.49982386486499</v>
      </c>
    </row>
    <row r="211" spans="1:16" ht="36" x14ac:dyDescent="0.25">
      <c r="A211" s="10" t="s">
        <v>954</v>
      </c>
      <c r="B211" s="11" t="s">
        <v>854</v>
      </c>
      <c r="C211" s="11" t="s">
        <v>547</v>
      </c>
      <c r="D211" s="11" t="s">
        <v>84</v>
      </c>
      <c r="E211" s="12" t="s">
        <v>60</v>
      </c>
      <c r="F211" s="11" t="s">
        <v>537</v>
      </c>
      <c r="G211" s="11" t="s">
        <v>17</v>
      </c>
      <c r="H211" s="13">
        <v>2007</v>
      </c>
      <c r="I211" s="14" t="s">
        <v>18</v>
      </c>
      <c r="J211" s="25">
        <v>1200</v>
      </c>
      <c r="K211" s="10" t="s">
        <v>975</v>
      </c>
      <c r="L211" s="25">
        <v>132000</v>
      </c>
      <c r="M211" s="11" t="s">
        <v>19</v>
      </c>
      <c r="N211" s="11" t="s">
        <v>47</v>
      </c>
      <c r="O211" s="11" t="s">
        <v>61</v>
      </c>
      <c r="P211" s="15">
        <v>1829.9995772756799</v>
      </c>
    </row>
    <row r="212" spans="1:16" ht="36" x14ac:dyDescent="0.25">
      <c r="A212" s="10" t="s">
        <v>605</v>
      </c>
      <c r="B212" s="11" t="s">
        <v>854</v>
      </c>
      <c r="C212" s="11" t="s">
        <v>601</v>
      </c>
      <c r="D212" s="11" t="s">
        <v>84</v>
      </c>
      <c r="E212" s="12" t="s">
        <v>60</v>
      </c>
      <c r="F212" s="11" t="s">
        <v>537</v>
      </c>
      <c r="G212" s="11" t="s">
        <v>17</v>
      </c>
      <c r="H212" s="13">
        <v>2006</v>
      </c>
      <c r="I212" s="14" t="s">
        <v>18</v>
      </c>
      <c r="J212" s="25">
        <v>1950</v>
      </c>
      <c r="K212" s="10" t="s">
        <v>975</v>
      </c>
      <c r="L212" s="25">
        <v>220000</v>
      </c>
      <c r="M212" s="11" t="s">
        <v>19</v>
      </c>
      <c r="N212" s="11" t="s">
        <v>47</v>
      </c>
      <c r="O212" s="11" t="s">
        <v>61</v>
      </c>
      <c r="P212" s="15">
        <v>2973.7493130729699</v>
      </c>
    </row>
    <row r="213" spans="1:16" ht="36" x14ac:dyDescent="0.25">
      <c r="A213" s="10" t="s">
        <v>926</v>
      </c>
      <c r="B213" s="11" t="s">
        <v>854</v>
      </c>
      <c r="C213" s="11" t="s">
        <v>84</v>
      </c>
      <c r="D213" s="11" t="s">
        <v>84</v>
      </c>
      <c r="E213" s="12" t="s">
        <v>60</v>
      </c>
      <c r="F213" s="11" t="s">
        <v>42</v>
      </c>
      <c r="G213" s="11" t="s">
        <v>17</v>
      </c>
      <c r="H213" s="13">
        <v>2013</v>
      </c>
      <c r="I213" s="14" t="s">
        <v>18</v>
      </c>
      <c r="J213" s="25">
        <v>450</v>
      </c>
      <c r="K213" s="10" t="s">
        <v>975</v>
      </c>
      <c r="L213" s="25"/>
      <c r="M213" s="11" t="s">
        <v>19</v>
      </c>
      <c r="N213" s="11" t="s">
        <v>1024</v>
      </c>
      <c r="O213" s="11" t="s">
        <v>61</v>
      </c>
      <c r="P213" s="15">
        <v>686.24984147837904</v>
      </c>
    </row>
    <row r="214" spans="1:16" ht="24" x14ac:dyDescent="0.25">
      <c r="A214" s="10" t="s">
        <v>810</v>
      </c>
      <c r="B214" s="11" t="s">
        <v>854</v>
      </c>
      <c r="C214" s="11" t="s">
        <v>811</v>
      </c>
      <c r="D214" s="11" t="s">
        <v>812</v>
      </c>
      <c r="E214" s="12" t="s">
        <v>60</v>
      </c>
      <c r="F214" s="11" t="s">
        <v>537</v>
      </c>
      <c r="G214" s="11" t="s">
        <v>17</v>
      </c>
      <c r="H214" s="13">
        <v>2009</v>
      </c>
      <c r="I214" s="14" t="s">
        <v>18</v>
      </c>
      <c r="J214" s="25">
        <v>1200</v>
      </c>
      <c r="K214" s="10" t="s">
        <v>987</v>
      </c>
      <c r="L214" s="25"/>
      <c r="M214" s="11" t="s">
        <v>19</v>
      </c>
      <c r="N214" s="11" t="s">
        <v>47</v>
      </c>
      <c r="O214" s="11" t="s">
        <v>333</v>
      </c>
      <c r="P214" s="15">
        <v>1829.9995772756799</v>
      </c>
    </row>
    <row r="215" spans="1:16" ht="60" x14ac:dyDescent="0.25">
      <c r="A215" s="10" t="s">
        <v>286</v>
      </c>
      <c r="B215" s="11" t="s">
        <v>854</v>
      </c>
      <c r="C215" s="11" t="s">
        <v>287</v>
      </c>
      <c r="D215" s="11" t="s">
        <v>288</v>
      </c>
      <c r="E215" s="12" t="s">
        <v>289</v>
      </c>
      <c r="F215" s="11" t="s">
        <v>537</v>
      </c>
      <c r="G215" s="11" t="s">
        <v>17</v>
      </c>
      <c r="H215" s="13">
        <v>2012</v>
      </c>
      <c r="I215" s="14" t="s">
        <v>18</v>
      </c>
      <c r="J215" s="25">
        <v>1500</v>
      </c>
      <c r="K215" s="10" t="s">
        <v>1025</v>
      </c>
      <c r="L215" s="25"/>
      <c r="M215" s="11" t="s">
        <v>26</v>
      </c>
      <c r="N215" s="11" t="s">
        <v>1125</v>
      </c>
      <c r="O215" s="11" t="s">
        <v>290</v>
      </c>
      <c r="P215" s="15">
        <v>9838.9250864765399</v>
      </c>
    </row>
    <row r="216" spans="1:16" ht="60" x14ac:dyDescent="0.25">
      <c r="A216" s="10" t="s">
        <v>312</v>
      </c>
      <c r="B216" s="11" t="s">
        <v>854</v>
      </c>
      <c r="C216" s="11" t="s">
        <v>287</v>
      </c>
      <c r="D216" s="11" t="s">
        <v>288</v>
      </c>
      <c r="E216" s="12" t="s">
        <v>289</v>
      </c>
      <c r="F216" s="11" t="s">
        <v>537</v>
      </c>
      <c r="G216" s="11" t="s">
        <v>17</v>
      </c>
      <c r="H216" s="13">
        <v>2010</v>
      </c>
      <c r="I216" s="14" t="s">
        <v>18</v>
      </c>
      <c r="J216" s="25">
        <v>2000</v>
      </c>
      <c r="K216" s="10" t="s">
        <v>858</v>
      </c>
      <c r="L216" s="25"/>
      <c r="M216" s="11" t="s">
        <v>19</v>
      </c>
      <c r="N216" s="11" t="s">
        <v>1126</v>
      </c>
      <c r="O216" s="11" t="s">
        <v>290</v>
      </c>
      <c r="P216" s="15">
        <v>13118.566781968701</v>
      </c>
    </row>
    <row r="217" spans="1:16" ht="60" x14ac:dyDescent="0.25">
      <c r="A217" s="10" t="s">
        <v>315</v>
      </c>
      <c r="B217" s="11" t="s">
        <v>860</v>
      </c>
      <c r="C217" s="11" t="s">
        <v>316</v>
      </c>
      <c r="D217" s="11" t="s">
        <v>317</v>
      </c>
      <c r="E217" s="12" t="s">
        <v>289</v>
      </c>
      <c r="F217" s="11" t="s">
        <v>537</v>
      </c>
      <c r="G217" s="11" t="s">
        <v>17</v>
      </c>
      <c r="H217" s="13">
        <v>2009</v>
      </c>
      <c r="I217" s="14" t="s">
        <v>18</v>
      </c>
      <c r="J217" s="25">
        <v>1500</v>
      </c>
      <c r="K217" s="10" t="s">
        <v>858</v>
      </c>
      <c r="L217" s="25"/>
      <c r="M217" s="11" t="s">
        <v>26</v>
      </c>
      <c r="N217" s="11" t="s">
        <v>1125</v>
      </c>
      <c r="O217" s="11" t="s">
        <v>290</v>
      </c>
      <c r="P217" s="15">
        <v>9838.9250864765399</v>
      </c>
    </row>
    <row r="218" spans="1:16" ht="60" x14ac:dyDescent="0.25">
      <c r="A218" s="10" t="s">
        <v>939</v>
      </c>
      <c r="B218" s="11" t="s">
        <v>854</v>
      </c>
      <c r="C218" s="11" t="s">
        <v>357</v>
      </c>
      <c r="D218" s="11" t="s">
        <v>358</v>
      </c>
      <c r="E218" s="12" t="s">
        <v>289</v>
      </c>
      <c r="F218" s="11" t="s">
        <v>537</v>
      </c>
      <c r="G218" s="11" t="s">
        <v>17</v>
      </c>
      <c r="H218" s="13">
        <v>2006</v>
      </c>
      <c r="I218" s="14" t="s">
        <v>18</v>
      </c>
      <c r="J218" s="25">
        <v>4000</v>
      </c>
      <c r="K218" s="10" t="s">
        <v>1026</v>
      </c>
      <c r="L218" s="25"/>
      <c r="M218" s="11" t="s">
        <v>19</v>
      </c>
      <c r="N218" s="11" t="s">
        <v>1125</v>
      </c>
      <c r="O218" s="11" t="s">
        <v>359</v>
      </c>
      <c r="P218" s="15">
        <v>26237.133563937401</v>
      </c>
    </row>
    <row r="219" spans="1:16" ht="60" x14ac:dyDescent="0.25">
      <c r="A219" s="10" t="s">
        <v>613</v>
      </c>
      <c r="B219" s="11" t="s">
        <v>854</v>
      </c>
      <c r="C219" s="11" t="s">
        <v>170</v>
      </c>
      <c r="D219" s="11" t="s">
        <v>614</v>
      </c>
      <c r="E219" s="12" t="s">
        <v>289</v>
      </c>
      <c r="F219" s="11" t="s">
        <v>537</v>
      </c>
      <c r="G219" s="11" t="s">
        <v>17</v>
      </c>
      <c r="H219" s="13">
        <v>2008</v>
      </c>
      <c r="I219" s="14" t="s">
        <v>18</v>
      </c>
      <c r="J219" s="25">
        <v>1300</v>
      </c>
      <c r="K219" s="10" t="s">
        <v>888</v>
      </c>
      <c r="L219" s="25"/>
      <c r="M219" s="11" t="s">
        <v>26</v>
      </c>
      <c r="N219" s="11" t="s">
        <v>1125</v>
      </c>
      <c r="O219" s="11" t="s">
        <v>958</v>
      </c>
      <c r="P219" s="15">
        <v>8527.0684082796706</v>
      </c>
    </row>
    <row r="220" spans="1:16" ht="60" x14ac:dyDescent="0.25">
      <c r="A220" s="10" t="s">
        <v>634</v>
      </c>
      <c r="B220" s="11" t="s">
        <v>860</v>
      </c>
      <c r="C220" s="11" t="s">
        <v>635</v>
      </c>
      <c r="D220" s="11" t="s">
        <v>636</v>
      </c>
      <c r="E220" s="12" t="s">
        <v>289</v>
      </c>
      <c r="F220" s="11" t="s">
        <v>537</v>
      </c>
      <c r="G220" s="11" t="s">
        <v>17</v>
      </c>
      <c r="H220" s="13">
        <v>2012</v>
      </c>
      <c r="I220" s="14" t="s">
        <v>18</v>
      </c>
      <c r="J220" s="25">
        <v>1500</v>
      </c>
      <c r="K220" s="10" t="s">
        <v>1027</v>
      </c>
      <c r="L220" s="25"/>
      <c r="M220" s="11" t="s">
        <v>26</v>
      </c>
      <c r="N220" s="11" t="s">
        <v>1125</v>
      </c>
      <c r="O220" s="11" t="s">
        <v>290</v>
      </c>
      <c r="P220" s="15">
        <v>9838.9250864765399</v>
      </c>
    </row>
    <row r="221" spans="1:16" ht="24" x14ac:dyDescent="0.25">
      <c r="A221" s="10" t="s">
        <v>776</v>
      </c>
      <c r="B221" s="11" t="s">
        <v>854</v>
      </c>
      <c r="C221" s="11" t="s">
        <v>287</v>
      </c>
      <c r="D221" s="11" t="s">
        <v>288</v>
      </c>
      <c r="E221" s="12" t="s">
        <v>289</v>
      </c>
      <c r="F221" s="11" t="s">
        <v>42</v>
      </c>
      <c r="G221" s="11" t="s">
        <v>17</v>
      </c>
      <c r="H221" s="13">
        <v>2011</v>
      </c>
      <c r="I221" s="14" t="s">
        <v>18</v>
      </c>
      <c r="J221" s="25">
        <v>800</v>
      </c>
      <c r="K221" s="10" t="s">
        <v>1028</v>
      </c>
      <c r="L221" s="25"/>
      <c r="M221" s="11" t="s">
        <v>26</v>
      </c>
      <c r="N221" s="11" t="s">
        <v>777</v>
      </c>
      <c r="O221" s="11" t="s">
        <v>290</v>
      </c>
      <c r="P221" s="15">
        <v>1808.39153283103</v>
      </c>
    </row>
    <row r="222" spans="1:16" ht="60" x14ac:dyDescent="0.25">
      <c r="A222" s="10" t="s">
        <v>782</v>
      </c>
      <c r="B222" s="11" t="s">
        <v>854</v>
      </c>
      <c r="C222" s="11" t="s">
        <v>287</v>
      </c>
      <c r="D222" s="11" t="s">
        <v>288</v>
      </c>
      <c r="E222" s="12" t="s">
        <v>289</v>
      </c>
      <c r="F222" s="11" t="s">
        <v>537</v>
      </c>
      <c r="G222" s="11" t="s">
        <v>17</v>
      </c>
      <c r="H222" s="13">
        <v>2004</v>
      </c>
      <c r="I222" s="14" t="s">
        <v>18</v>
      </c>
      <c r="J222" s="25">
        <v>1500</v>
      </c>
      <c r="K222" s="10" t="s">
        <v>1029</v>
      </c>
      <c r="L222" s="25"/>
      <c r="M222" s="11" t="s">
        <v>26</v>
      </c>
      <c r="N222" s="11" t="s">
        <v>1125</v>
      </c>
      <c r="O222" s="11" t="s">
        <v>290</v>
      </c>
      <c r="P222" s="15">
        <v>9838.9250864765399</v>
      </c>
    </row>
    <row r="223" spans="1:16" ht="36" x14ac:dyDescent="0.25">
      <c r="A223" s="10" t="s">
        <v>36</v>
      </c>
      <c r="B223" s="11" t="s">
        <v>854</v>
      </c>
      <c r="C223" s="11" t="s">
        <v>37</v>
      </c>
      <c r="D223" s="11" t="s">
        <v>38</v>
      </c>
      <c r="E223" s="12" t="s">
        <v>39</v>
      </c>
      <c r="F223" s="11" t="s">
        <v>42</v>
      </c>
      <c r="G223" s="11" t="s">
        <v>17</v>
      </c>
      <c r="H223" s="13">
        <v>2013</v>
      </c>
      <c r="I223" s="14" t="s">
        <v>18</v>
      </c>
      <c r="J223" s="25">
        <v>130</v>
      </c>
      <c r="K223" s="10" t="s">
        <v>934</v>
      </c>
      <c r="L223" s="25">
        <v>8000</v>
      </c>
      <c r="M223" s="11" t="s">
        <v>975</v>
      </c>
      <c r="N223" s="11" t="s">
        <v>1127</v>
      </c>
      <c r="O223" s="11" t="s">
        <v>40</v>
      </c>
      <c r="P223" s="15">
        <v>222.90197235540001</v>
      </c>
    </row>
    <row r="224" spans="1:16" ht="36" x14ac:dyDescent="0.25">
      <c r="A224" s="10" t="s">
        <v>65</v>
      </c>
      <c r="B224" s="11" t="s">
        <v>854</v>
      </c>
      <c r="C224" s="11" t="s">
        <v>66</v>
      </c>
      <c r="D224" s="11" t="s">
        <v>67</v>
      </c>
      <c r="E224" s="12" t="s">
        <v>39</v>
      </c>
      <c r="F224" s="11" t="s">
        <v>537</v>
      </c>
      <c r="G224" s="11" t="s">
        <v>17</v>
      </c>
      <c r="H224" s="13">
        <v>2010</v>
      </c>
      <c r="I224" s="14" t="s">
        <v>18</v>
      </c>
      <c r="J224" s="25">
        <v>1250</v>
      </c>
      <c r="K224" s="10" t="s">
        <v>1030</v>
      </c>
      <c r="L224" s="25"/>
      <c r="M224" s="11" t="s">
        <v>1072</v>
      </c>
      <c r="N224" s="11" t="s">
        <v>47</v>
      </c>
      <c r="O224" s="11" t="s">
        <v>68</v>
      </c>
      <c r="P224" s="15">
        <v>6477.7058415438596</v>
      </c>
    </row>
    <row r="225" spans="1:16" ht="24" x14ac:dyDescent="0.25">
      <c r="A225" s="10" t="s">
        <v>927</v>
      </c>
      <c r="B225" s="11" t="s">
        <v>854</v>
      </c>
      <c r="C225" s="11" t="s">
        <v>66</v>
      </c>
      <c r="D225" s="11" t="s">
        <v>67</v>
      </c>
      <c r="E225" s="12" t="s">
        <v>39</v>
      </c>
      <c r="F225" s="11" t="s">
        <v>537</v>
      </c>
      <c r="G225" s="11" t="s">
        <v>17</v>
      </c>
      <c r="H225" s="13">
        <v>2013</v>
      </c>
      <c r="I225" s="14" t="s">
        <v>18</v>
      </c>
      <c r="J225" s="25">
        <v>1250</v>
      </c>
      <c r="K225" s="10" t="s">
        <v>975</v>
      </c>
      <c r="L225" s="25"/>
      <c r="M225" s="11" t="s">
        <v>26</v>
      </c>
      <c r="N225" s="11" t="s">
        <v>47</v>
      </c>
      <c r="O225" s="11" t="s">
        <v>68</v>
      </c>
      <c r="P225" s="15">
        <v>6477.7058415438596</v>
      </c>
    </row>
    <row r="226" spans="1:16" ht="24" x14ac:dyDescent="0.25">
      <c r="A226" s="10" t="s">
        <v>69</v>
      </c>
      <c r="B226" s="11" t="s">
        <v>854</v>
      </c>
      <c r="C226" s="11" t="s">
        <v>70</v>
      </c>
      <c r="D226" s="11" t="s">
        <v>71</v>
      </c>
      <c r="E226" s="12" t="s">
        <v>39</v>
      </c>
      <c r="F226" s="11" t="s">
        <v>537</v>
      </c>
      <c r="G226" s="11" t="s">
        <v>17</v>
      </c>
      <c r="H226" s="13">
        <v>2006</v>
      </c>
      <c r="I226" s="14" t="s">
        <v>18</v>
      </c>
      <c r="J226" s="25">
        <v>1050</v>
      </c>
      <c r="K226" s="10" t="s">
        <v>984</v>
      </c>
      <c r="L226" s="25"/>
      <c r="M226" s="11" t="s">
        <v>1056</v>
      </c>
      <c r="N226" s="11" t="s">
        <v>72</v>
      </c>
      <c r="O226" s="11" t="s">
        <v>975</v>
      </c>
      <c r="P226" s="15">
        <v>5441.2729068968401</v>
      </c>
    </row>
    <row r="227" spans="1:16" ht="24" x14ac:dyDescent="0.25">
      <c r="A227" s="10" t="s">
        <v>183</v>
      </c>
      <c r="B227" s="11" t="s">
        <v>854</v>
      </c>
      <c r="C227" s="11" t="s">
        <v>184</v>
      </c>
      <c r="D227" s="11" t="s">
        <v>185</v>
      </c>
      <c r="E227" s="12" t="s">
        <v>39</v>
      </c>
      <c r="F227" s="11" t="s">
        <v>537</v>
      </c>
      <c r="G227" s="11" t="s">
        <v>17</v>
      </c>
      <c r="H227" s="13">
        <v>2008</v>
      </c>
      <c r="I227" s="14" t="s">
        <v>18</v>
      </c>
      <c r="J227" s="25">
        <v>3900</v>
      </c>
      <c r="K227" s="10" t="s">
        <v>1031</v>
      </c>
      <c r="L227" s="25">
        <v>407000</v>
      </c>
      <c r="M227" s="11" t="s">
        <v>26</v>
      </c>
      <c r="N227" s="11" t="s">
        <v>47</v>
      </c>
      <c r="O227" s="11" t="s">
        <v>68</v>
      </c>
      <c r="P227" s="15">
        <v>20210.4422256168</v>
      </c>
    </row>
    <row r="228" spans="1:16" ht="24" x14ac:dyDescent="0.25">
      <c r="A228" s="10" t="s">
        <v>197</v>
      </c>
      <c r="B228" s="11" t="s">
        <v>854</v>
      </c>
      <c r="C228" s="11" t="s">
        <v>198</v>
      </c>
      <c r="D228" s="11" t="s">
        <v>199</v>
      </c>
      <c r="E228" s="12" t="s">
        <v>39</v>
      </c>
      <c r="F228" s="11" t="s">
        <v>537</v>
      </c>
      <c r="G228" s="11" t="s">
        <v>17</v>
      </c>
      <c r="H228" s="13">
        <v>2011</v>
      </c>
      <c r="I228" s="14" t="s">
        <v>18</v>
      </c>
      <c r="J228" s="25">
        <v>1750</v>
      </c>
      <c r="K228" s="10" t="s">
        <v>975</v>
      </c>
      <c r="L228" s="25"/>
      <c r="M228" s="11" t="s">
        <v>19</v>
      </c>
      <c r="N228" s="11" t="s">
        <v>47</v>
      </c>
      <c r="O228" s="11" t="s">
        <v>200</v>
      </c>
      <c r="P228" s="15">
        <v>9068.7881781613996</v>
      </c>
    </row>
    <row r="229" spans="1:16" ht="24" x14ac:dyDescent="0.25">
      <c r="A229" s="10" t="s">
        <v>220</v>
      </c>
      <c r="B229" s="11" t="s">
        <v>854</v>
      </c>
      <c r="C229" s="11" t="s">
        <v>221</v>
      </c>
      <c r="D229" s="11" t="s">
        <v>222</v>
      </c>
      <c r="E229" s="12" t="s">
        <v>39</v>
      </c>
      <c r="F229" s="11" t="s">
        <v>42</v>
      </c>
      <c r="G229" s="11" t="s">
        <v>17</v>
      </c>
      <c r="H229" s="13">
        <v>2009</v>
      </c>
      <c r="I229" s="14" t="s">
        <v>18</v>
      </c>
      <c r="J229" s="25">
        <v>1900</v>
      </c>
      <c r="K229" s="10" t="s">
        <v>1032</v>
      </c>
      <c r="L229" s="25">
        <v>223000</v>
      </c>
      <c r="M229" s="11" t="s">
        <v>19</v>
      </c>
      <c r="N229" s="11" t="s">
        <v>1128</v>
      </c>
      <c r="O229" s="11" t="s">
        <v>200</v>
      </c>
      <c r="P229" s="15">
        <v>2531.1642609519999</v>
      </c>
    </row>
    <row r="230" spans="1:16" ht="24" x14ac:dyDescent="0.25">
      <c r="A230" s="10" t="s">
        <v>238</v>
      </c>
      <c r="B230" s="11" t="s">
        <v>854</v>
      </c>
      <c r="C230" s="11" t="s">
        <v>239</v>
      </c>
      <c r="D230" s="11" t="s">
        <v>240</v>
      </c>
      <c r="E230" s="12" t="s">
        <v>39</v>
      </c>
      <c r="F230" s="11" t="s">
        <v>537</v>
      </c>
      <c r="G230" s="11" t="s">
        <v>17</v>
      </c>
      <c r="H230" s="13">
        <v>2010</v>
      </c>
      <c r="I230" s="14" t="s">
        <v>18</v>
      </c>
      <c r="J230" s="25">
        <v>3000</v>
      </c>
      <c r="K230" s="10" t="s">
        <v>975</v>
      </c>
      <c r="L230" s="25"/>
      <c r="M230" s="11" t="s">
        <v>26</v>
      </c>
      <c r="N230" s="11" t="s">
        <v>1033</v>
      </c>
      <c r="O230" s="11" t="s">
        <v>241</v>
      </c>
      <c r="P230" s="15">
        <v>15546.4940197053</v>
      </c>
    </row>
    <row r="231" spans="1:16" x14ac:dyDescent="0.25">
      <c r="A231" s="10" t="s">
        <v>250</v>
      </c>
      <c r="B231" s="11" t="s">
        <v>856</v>
      </c>
      <c r="C231" s="11" t="s">
        <v>251</v>
      </c>
      <c r="D231" s="11" t="s">
        <v>249</v>
      </c>
      <c r="E231" s="12" t="s">
        <v>39</v>
      </c>
      <c r="F231" s="11" t="s">
        <v>42</v>
      </c>
      <c r="G231" s="11" t="s">
        <v>17</v>
      </c>
      <c r="H231" s="13">
        <v>2011</v>
      </c>
      <c r="I231" s="14" t="s">
        <v>18</v>
      </c>
      <c r="J231" s="25">
        <v>2500</v>
      </c>
      <c r="K231" s="10" t="s">
        <v>975</v>
      </c>
      <c r="L231" s="25"/>
      <c r="M231" s="11" t="s">
        <v>26</v>
      </c>
      <c r="N231" s="11" t="s">
        <v>1128</v>
      </c>
      <c r="O231" s="11" t="s">
        <v>252</v>
      </c>
      <c r="P231" s="15">
        <v>12955.411683087699</v>
      </c>
    </row>
    <row r="232" spans="1:16" ht="24" x14ac:dyDescent="0.25">
      <c r="A232" s="10" t="s">
        <v>938</v>
      </c>
      <c r="B232" s="11" t="s">
        <v>854</v>
      </c>
      <c r="C232" s="11" t="s">
        <v>373</v>
      </c>
      <c r="D232" s="11" t="s">
        <v>374</v>
      </c>
      <c r="E232" s="12" t="s">
        <v>39</v>
      </c>
      <c r="F232" s="11" t="s">
        <v>537</v>
      </c>
      <c r="G232" s="11" t="s">
        <v>17</v>
      </c>
      <c r="H232" s="13">
        <v>2002</v>
      </c>
      <c r="I232" s="14" t="s">
        <v>18</v>
      </c>
      <c r="J232" s="25">
        <v>850</v>
      </c>
      <c r="K232" s="10" t="s">
        <v>1034</v>
      </c>
      <c r="L232" s="25">
        <v>93501</v>
      </c>
      <c r="M232" s="11" t="s">
        <v>19</v>
      </c>
      <c r="N232" s="11" t="s">
        <v>47</v>
      </c>
      <c r="O232" s="11" t="s">
        <v>252</v>
      </c>
      <c r="P232" s="15">
        <v>1457.435973093</v>
      </c>
    </row>
    <row r="233" spans="1:16" ht="24" x14ac:dyDescent="0.25">
      <c r="A233" s="10" t="s">
        <v>928</v>
      </c>
      <c r="B233" s="11" t="s">
        <v>854</v>
      </c>
      <c r="C233" s="11" t="s">
        <v>240</v>
      </c>
      <c r="D233" s="11" t="s">
        <v>240</v>
      </c>
      <c r="E233" s="12" t="s">
        <v>39</v>
      </c>
      <c r="F233" s="11" t="s">
        <v>537</v>
      </c>
      <c r="G233" s="11" t="s">
        <v>17</v>
      </c>
      <c r="H233" s="13">
        <v>2008</v>
      </c>
      <c r="I233" s="14" t="s">
        <v>18</v>
      </c>
      <c r="J233" s="25">
        <v>2100</v>
      </c>
      <c r="K233" s="10" t="s">
        <v>975</v>
      </c>
      <c r="L233" s="25"/>
      <c r="M233" s="11" t="s">
        <v>975</v>
      </c>
      <c r="N233" s="11" t="s">
        <v>47</v>
      </c>
      <c r="O233" s="11" t="s">
        <v>975</v>
      </c>
      <c r="P233" s="15">
        <v>3600.7241688180002</v>
      </c>
    </row>
    <row r="234" spans="1:16" ht="24" x14ac:dyDescent="0.25">
      <c r="A234" s="10" t="s">
        <v>326</v>
      </c>
      <c r="B234" s="11" t="s">
        <v>854</v>
      </c>
      <c r="C234" s="11" t="s">
        <v>327</v>
      </c>
      <c r="D234" s="11" t="s">
        <v>328</v>
      </c>
      <c r="E234" s="12" t="s">
        <v>39</v>
      </c>
      <c r="F234" s="11" t="s">
        <v>42</v>
      </c>
      <c r="G234" s="11" t="s">
        <v>17</v>
      </c>
      <c r="H234" s="13">
        <v>2005</v>
      </c>
      <c r="I234" s="14" t="s">
        <v>18</v>
      </c>
      <c r="J234" s="25">
        <v>850</v>
      </c>
      <c r="K234" s="10" t="s">
        <v>1035</v>
      </c>
      <c r="L234" s="25"/>
      <c r="M234" s="11" t="s">
        <v>19</v>
      </c>
      <c r="N234" s="11" t="s">
        <v>1129</v>
      </c>
      <c r="O234" s="11" t="s">
        <v>329</v>
      </c>
      <c r="P234" s="15">
        <v>4404.8399722498198</v>
      </c>
    </row>
    <row r="235" spans="1:16" ht="24" x14ac:dyDescent="0.25">
      <c r="A235" s="10" t="s">
        <v>337</v>
      </c>
      <c r="B235" s="11" t="s">
        <v>854</v>
      </c>
      <c r="C235" s="11" t="s">
        <v>338</v>
      </c>
      <c r="D235" s="11" t="s">
        <v>339</v>
      </c>
      <c r="E235" s="12" t="s">
        <v>39</v>
      </c>
      <c r="F235" s="11" t="s">
        <v>28</v>
      </c>
      <c r="G235" s="11" t="s">
        <v>17</v>
      </c>
      <c r="H235" s="13">
        <v>2008</v>
      </c>
      <c r="I235" s="14" t="s">
        <v>18</v>
      </c>
      <c r="J235" s="25">
        <v>800</v>
      </c>
      <c r="K235" s="10" t="s">
        <v>975</v>
      </c>
      <c r="L235" s="25"/>
      <c r="M235" s="11" t="s">
        <v>1063</v>
      </c>
      <c r="N235" s="11" t="s">
        <v>168</v>
      </c>
      <c r="O235" s="11" t="s">
        <v>975</v>
      </c>
      <c r="P235" s="15">
        <v>4145.7317385880697</v>
      </c>
    </row>
    <row r="236" spans="1:16" ht="24" x14ac:dyDescent="0.25">
      <c r="A236" s="10" t="s">
        <v>929</v>
      </c>
      <c r="B236" s="11" t="s">
        <v>856</v>
      </c>
      <c r="C236" s="11" t="s">
        <v>389</v>
      </c>
      <c r="D236" s="11" t="s">
        <v>249</v>
      </c>
      <c r="E236" s="12" t="s">
        <v>39</v>
      </c>
      <c r="F236" s="11" t="s">
        <v>42</v>
      </c>
      <c r="G236" s="11" t="s">
        <v>17</v>
      </c>
      <c r="H236" s="13">
        <v>2013</v>
      </c>
      <c r="I236" s="14" t="s">
        <v>18</v>
      </c>
      <c r="J236" s="25">
        <v>2000</v>
      </c>
      <c r="K236" s="10" t="s">
        <v>975</v>
      </c>
      <c r="L236" s="25"/>
      <c r="M236" s="11" t="s">
        <v>26</v>
      </c>
      <c r="N236" s="11" t="s">
        <v>1080</v>
      </c>
      <c r="O236" s="11" t="s">
        <v>390</v>
      </c>
      <c r="P236" s="15">
        <v>3429.2611131600001</v>
      </c>
    </row>
    <row r="237" spans="1:16" ht="24" x14ac:dyDescent="0.25">
      <c r="A237" s="10" t="s">
        <v>381</v>
      </c>
      <c r="B237" s="11" t="s">
        <v>854</v>
      </c>
      <c r="C237" s="11" t="s">
        <v>382</v>
      </c>
      <c r="D237" s="11" t="s">
        <v>383</v>
      </c>
      <c r="E237" s="12" t="s">
        <v>39</v>
      </c>
      <c r="F237" s="11" t="s">
        <v>42</v>
      </c>
      <c r="G237" s="11" t="s">
        <v>17</v>
      </c>
      <c r="H237" s="13">
        <v>2009</v>
      </c>
      <c r="I237" s="14" t="s">
        <v>18</v>
      </c>
      <c r="J237" s="25">
        <v>3900</v>
      </c>
      <c r="K237" s="10" t="s">
        <v>875</v>
      </c>
      <c r="L237" s="25"/>
      <c r="M237" s="11" t="s">
        <v>19</v>
      </c>
      <c r="N237" s="11" t="s">
        <v>1036</v>
      </c>
      <c r="O237" s="11" t="s">
        <v>200</v>
      </c>
      <c r="P237" s="15">
        <v>20210.4422256168</v>
      </c>
    </row>
    <row r="238" spans="1:16" ht="24" x14ac:dyDescent="0.25">
      <c r="A238" s="10" t="s">
        <v>387</v>
      </c>
      <c r="B238" s="11" t="s">
        <v>854</v>
      </c>
      <c r="C238" s="11" t="s">
        <v>122</v>
      </c>
      <c r="D238" s="11" t="s">
        <v>941</v>
      </c>
      <c r="E238" s="12" t="s">
        <v>39</v>
      </c>
      <c r="F238" s="11" t="s">
        <v>537</v>
      </c>
      <c r="G238" s="11" t="s">
        <v>17</v>
      </c>
      <c r="H238" s="13">
        <v>2011</v>
      </c>
      <c r="I238" s="14" t="s">
        <v>18</v>
      </c>
      <c r="J238" s="25">
        <v>2400</v>
      </c>
      <c r="K238" s="10" t="s">
        <v>975</v>
      </c>
      <c r="L238" s="25"/>
      <c r="M238" s="11" t="s">
        <v>19</v>
      </c>
      <c r="N238" s="11" t="s">
        <v>47</v>
      </c>
      <c r="O238" s="11" t="s">
        <v>241</v>
      </c>
      <c r="P238" s="15">
        <v>4115.1133357919998</v>
      </c>
    </row>
    <row r="239" spans="1:16" ht="24" x14ac:dyDescent="0.25">
      <c r="A239" s="10" t="s">
        <v>413</v>
      </c>
      <c r="B239" s="11" t="s">
        <v>854</v>
      </c>
      <c r="C239" s="11" t="s">
        <v>414</v>
      </c>
      <c r="D239" s="11" t="s">
        <v>415</v>
      </c>
      <c r="E239" s="12" t="s">
        <v>39</v>
      </c>
      <c r="F239" s="11" t="s">
        <v>537</v>
      </c>
      <c r="G239" s="11" t="s">
        <v>17</v>
      </c>
      <c r="H239" s="13">
        <v>2012</v>
      </c>
      <c r="I239" s="14" t="s">
        <v>416</v>
      </c>
      <c r="J239" s="25">
        <v>3900</v>
      </c>
      <c r="K239" s="10" t="s">
        <v>975</v>
      </c>
      <c r="L239" s="25"/>
      <c r="M239" s="11" t="s">
        <v>19</v>
      </c>
      <c r="N239" s="11" t="s">
        <v>1033</v>
      </c>
      <c r="O239" s="11" t="s">
        <v>105</v>
      </c>
      <c r="P239" s="15">
        <v>3038.9680956111101</v>
      </c>
    </row>
    <row r="240" spans="1:16" ht="24" x14ac:dyDescent="0.25">
      <c r="A240" s="10" t="s">
        <v>427</v>
      </c>
      <c r="B240" s="11" t="s">
        <v>854</v>
      </c>
      <c r="C240" s="11" t="s">
        <v>428</v>
      </c>
      <c r="D240" s="11" t="s">
        <v>429</v>
      </c>
      <c r="E240" s="12" t="s">
        <v>39</v>
      </c>
      <c r="F240" s="11" t="s">
        <v>537</v>
      </c>
      <c r="G240" s="11" t="s">
        <v>17</v>
      </c>
      <c r="H240" s="13">
        <v>2007</v>
      </c>
      <c r="I240" s="14" t="s">
        <v>18</v>
      </c>
      <c r="J240" s="25">
        <v>4000</v>
      </c>
      <c r="K240" s="10" t="s">
        <v>858</v>
      </c>
      <c r="L240" s="25">
        <v>363000</v>
      </c>
      <c r="M240" s="11" t="s">
        <v>19</v>
      </c>
      <c r="N240" s="11" t="s">
        <v>47</v>
      </c>
      <c r="O240" s="11" t="s">
        <v>241</v>
      </c>
      <c r="P240" s="15">
        <v>6858.5222263199903</v>
      </c>
    </row>
    <row r="241" spans="1:16" ht="24" x14ac:dyDescent="0.25">
      <c r="A241" s="10" t="s">
        <v>430</v>
      </c>
      <c r="B241" s="11" t="s">
        <v>854</v>
      </c>
      <c r="C241" s="11" t="s">
        <v>428</v>
      </c>
      <c r="D241" s="11" t="s">
        <v>429</v>
      </c>
      <c r="E241" s="12" t="s">
        <v>39</v>
      </c>
      <c r="F241" s="11" t="s">
        <v>537</v>
      </c>
      <c r="G241" s="11" t="s">
        <v>17</v>
      </c>
      <c r="H241" s="13">
        <v>2009</v>
      </c>
      <c r="I241" s="14" t="s">
        <v>18</v>
      </c>
      <c r="J241" s="25">
        <v>4000</v>
      </c>
      <c r="K241" s="10" t="s">
        <v>1037</v>
      </c>
      <c r="L241" s="25"/>
      <c r="M241" s="11" t="s">
        <v>19</v>
      </c>
      <c r="N241" s="11" t="s">
        <v>47</v>
      </c>
      <c r="O241" s="11" t="s">
        <v>241</v>
      </c>
      <c r="P241" s="15">
        <v>6858.5222263199903</v>
      </c>
    </row>
    <row r="242" spans="1:16" ht="24" x14ac:dyDescent="0.25">
      <c r="A242" s="10" t="s">
        <v>511</v>
      </c>
      <c r="B242" s="11" t="s">
        <v>854</v>
      </c>
      <c r="C242" s="11" t="s">
        <v>512</v>
      </c>
      <c r="D242" s="11" t="s">
        <v>123</v>
      </c>
      <c r="E242" s="12" t="s">
        <v>39</v>
      </c>
      <c r="F242" s="11" t="s">
        <v>537</v>
      </c>
      <c r="G242" s="11" t="s">
        <v>17</v>
      </c>
      <c r="H242" s="13">
        <v>2010</v>
      </c>
      <c r="I242" s="14" t="s">
        <v>18</v>
      </c>
      <c r="J242" s="25">
        <v>2000</v>
      </c>
      <c r="K242" s="10" t="s">
        <v>975</v>
      </c>
      <c r="L242" s="25"/>
      <c r="M242" s="11" t="s">
        <v>19</v>
      </c>
      <c r="N242" s="11" t="s">
        <v>47</v>
      </c>
      <c r="O242" s="11" t="s">
        <v>241</v>
      </c>
      <c r="P242" s="15">
        <v>10364.3293464702</v>
      </c>
    </row>
    <row r="243" spans="1:16" ht="24" x14ac:dyDescent="0.25">
      <c r="A243" s="10" t="s">
        <v>516</v>
      </c>
      <c r="B243" s="11" t="s">
        <v>854</v>
      </c>
      <c r="C243" s="11" t="s">
        <v>512</v>
      </c>
      <c r="D243" s="11" t="s">
        <v>123</v>
      </c>
      <c r="E243" s="12" t="s">
        <v>39</v>
      </c>
      <c r="F243" s="11" t="s">
        <v>537</v>
      </c>
      <c r="G243" s="11" t="s">
        <v>17</v>
      </c>
      <c r="H243" s="13">
        <v>2010</v>
      </c>
      <c r="I243" s="14" t="s">
        <v>18</v>
      </c>
      <c r="J243" s="25">
        <v>4000</v>
      </c>
      <c r="K243" s="10" t="s">
        <v>975</v>
      </c>
      <c r="L243" s="25"/>
      <c r="M243" s="11" t="s">
        <v>26</v>
      </c>
      <c r="N243" s="11" t="s">
        <v>47</v>
      </c>
      <c r="O243" s="11" t="s">
        <v>241</v>
      </c>
      <c r="P243" s="15">
        <v>20728.658692940298</v>
      </c>
    </row>
    <row r="244" spans="1:16" ht="24" x14ac:dyDescent="0.25">
      <c r="A244" s="10" t="s">
        <v>572</v>
      </c>
      <c r="B244" s="11" t="s">
        <v>854</v>
      </c>
      <c r="C244" s="11" t="s">
        <v>573</v>
      </c>
      <c r="D244" s="11" t="s">
        <v>67</v>
      </c>
      <c r="E244" s="12" t="s">
        <v>39</v>
      </c>
      <c r="F244" s="11" t="s">
        <v>537</v>
      </c>
      <c r="G244" s="11" t="s">
        <v>17</v>
      </c>
      <c r="H244" s="13">
        <v>2008</v>
      </c>
      <c r="I244" s="14" t="s">
        <v>18</v>
      </c>
      <c r="J244" s="25">
        <v>2000</v>
      </c>
      <c r="K244" s="10" t="s">
        <v>975</v>
      </c>
      <c r="L244" s="25">
        <v>242000</v>
      </c>
      <c r="M244" s="11" t="s">
        <v>19</v>
      </c>
      <c r="N244" s="11" t="s">
        <v>47</v>
      </c>
      <c r="O244" s="11" t="s">
        <v>68</v>
      </c>
      <c r="P244" s="15">
        <v>10364.3293464702</v>
      </c>
    </row>
    <row r="245" spans="1:16" ht="24" x14ac:dyDescent="0.25">
      <c r="A245" s="10" t="s">
        <v>574</v>
      </c>
      <c r="B245" s="11" t="s">
        <v>854</v>
      </c>
      <c r="C245" s="11" t="s">
        <v>575</v>
      </c>
      <c r="D245" s="11" t="s">
        <v>576</v>
      </c>
      <c r="E245" s="12" t="s">
        <v>39</v>
      </c>
      <c r="F245" s="11" t="s">
        <v>42</v>
      </c>
      <c r="G245" s="11" t="s">
        <v>17</v>
      </c>
      <c r="H245" s="13">
        <v>2006</v>
      </c>
      <c r="I245" s="14" t="s">
        <v>18</v>
      </c>
      <c r="J245" s="25">
        <v>1240</v>
      </c>
      <c r="K245" s="10" t="s">
        <v>1038</v>
      </c>
      <c r="L245" s="25">
        <v>2908000</v>
      </c>
      <c r="M245" s="11" t="s">
        <v>26</v>
      </c>
      <c r="N245" s="11" t="s">
        <v>1129</v>
      </c>
      <c r="O245" s="11" t="s">
        <v>577</v>
      </c>
      <c r="P245" s="15">
        <v>6425.8841948115096</v>
      </c>
    </row>
    <row r="246" spans="1:16" ht="24" x14ac:dyDescent="0.25">
      <c r="A246" s="10" t="s">
        <v>589</v>
      </c>
      <c r="B246" s="11" t="s">
        <v>854</v>
      </c>
      <c r="C246" s="11" t="s">
        <v>240</v>
      </c>
      <c r="D246" s="11" t="s">
        <v>240</v>
      </c>
      <c r="E246" s="12" t="s">
        <v>39</v>
      </c>
      <c r="F246" s="11" t="s">
        <v>537</v>
      </c>
      <c r="G246" s="11" t="s">
        <v>17</v>
      </c>
      <c r="H246" s="13">
        <v>2009</v>
      </c>
      <c r="I246" s="14" t="s">
        <v>18</v>
      </c>
      <c r="J246" s="25">
        <v>4200</v>
      </c>
      <c r="K246" s="10" t="s">
        <v>975</v>
      </c>
      <c r="L246" s="25"/>
      <c r="M246" s="11" t="s">
        <v>26</v>
      </c>
      <c r="N246" s="11" t="s">
        <v>1033</v>
      </c>
      <c r="O246" s="11" t="s">
        <v>241</v>
      </c>
      <c r="P246" s="15">
        <v>21765.091627587401</v>
      </c>
    </row>
    <row r="247" spans="1:16" ht="24" x14ac:dyDescent="0.25">
      <c r="A247" s="10" t="s">
        <v>707</v>
      </c>
      <c r="B247" s="11" t="s">
        <v>860</v>
      </c>
      <c r="C247" s="11" t="s">
        <v>525</v>
      </c>
      <c r="D247" s="11" t="s">
        <v>249</v>
      </c>
      <c r="E247" s="12" t="s">
        <v>39</v>
      </c>
      <c r="F247" s="11" t="s">
        <v>537</v>
      </c>
      <c r="G247" s="11" t="s">
        <v>17</v>
      </c>
      <c r="H247" s="13">
        <v>2009</v>
      </c>
      <c r="I247" s="14" t="s">
        <v>18</v>
      </c>
      <c r="J247" s="25">
        <v>2000</v>
      </c>
      <c r="K247" s="10" t="s">
        <v>975</v>
      </c>
      <c r="L247" s="25"/>
      <c r="M247" s="11" t="s">
        <v>19</v>
      </c>
      <c r="N247" s="11" t="s">
        <v>47</v>
      </c>
      <c r="O247" s="11" t="s">
        <v>252</v>
      </c>
      <c r="P247" s="15">
        <v>3429.2611131600001</v>
      </c>
    </row>
    <row r="248" spans="1:16" ht="24" x14ac:dyDescent="0.25">
      <c r="A248" s="10" t="s">
        <v>727</v>
      </c>
      <c r="B248" s="11" t="s">
        <v>854</v>
      </c>
      <c r="C248" s="11" t="s">
        <v>728</v>
      </c>
      <c r="D248" s="11" t="s">
        <v>729</v>
      </c>
      <c r="E248" s="12" t="s">
        <v>39</v>
      </c>
      <c r="F248" s="11" t="s">
        <v>42</v>
      </c>
      <c r="G248" s="11" t="s">
        <v>17</v>
      </c>
      <c r="H248" s="13">
        <v>2005</v>
      </c>
      <c r="I248" s="14" t="s">
        <v>18</v>
      </c>
      <c r="J248" s="25">
        <v>810</v>
      </c>
      <c r="K248" s="10" t="s">
        <v>975</v>
      </c>
      <c r="L248" s="25"/>
      <c r="M248" s="11" t="s">
        <v>19</v>
      </c>
      <c r="N248" s="11" t="s">
        <v>1039</v>
      </c>
      <c r="O248" s="11" t="s">
        <v>241</v>
      </c>
      <c r="P248" s="15">
        <v>4197.5533853204197</v>
      </c>
    </row>
    <row r="249" spans="1:16" ht="24" x14ac:dyDescent="0.25">
      <c r="A249" s="10" t="s">
        <v>748</v>
      </c>
      <c r="B249" s="11" t="s">
        <v>854</v>
      </c>
      <c r="C249" s="11" t="s">
        <v>963</v>
      </c>
      <c r="D249" s="11" t="s">
        <v>415</v>
      </c>
      <c r="E249" s="12" t="s">
        <v>39</v>
      </c>
      <c r="F249" s="11" t="s">
        <v>192</v>
      </c>
      <c r="G249" s="11" t="s">
        <v>17</v>
      </c>
      <c r="H249" s="13">
        <v>1999</v>
      </c>
      <c r="I249" s="14" t="s">
        <v>18</v>
      </c>
      <c r="J249" s="25">
        <v>1800</v>
      </c>
      <c r="K249" s="10" t="s">
        <v>975</v>
      </c>
      <c r="L249" s="25">
        <v>200000</v>
      </c>
      <c r="M249" s="11" t="s">
        <v>1072</v>
      </c>
      <c r="N249" s="11" t="s">
        <v>964</v>
      </c>
      <c r="O249" s="11" t="s">
        <v>975</v>
      </c>
      <c r="P249" s="15">
        <v>9327.8964118231506</v>
      </c>
    </row>
    <row r="250" spans="1:16" ht="48" x14ac:dyDescent="0.25">
      <c r="A250" s="10" t="s">
        <v>770</v>
      </c>
      <c r="B250" s="11" t="s">
        <v>854</v>
      </c>
      <c r="C250" s="11" t="s">
        <v>771</v>
      </c>
      <c r="D250" s="11" t="s">
        <v>772</v>
      </c>
      <c r="E250" s="12" t="s">
        <v>39</v>
      </c>
      <c r="F250" s="11" t="s">
        <v>974</v>
      </c>
      <c r="G250" s="11" t="s">
        <v>17</v>
      </c>
      <c r="H250" s="13">
        <v>2012</v>
      </c>
      <c r="I250" s="14" t="s">
        <v>18</v>
      </c>
      <c r="J250" s="25">
        <v>200</v>
      </c>
      <c r="K250" s="10" t="s">
        <v>975</v>
      </c>
      <c r="L250" s="25"/>
      <c r="M250" s="11" t="s">
        <v>26</v>
      </c>
      <c r="N250" s="11" t="s">
        <v>773</v>
      </c>
      <c r="O250" s="11" t="s">
        <v>68</v>
      </c>
      <c r="P250" s="15">
        <v>342.926111316</v>
      </c>
    </row>
    <row r="251" spans="1:16" ht="24" x14ac:dyDescent="0.25">
      <c r="A251" s="10" t="s">
        <v>774</v>
      </c>
      <c r="B251" s="11" t="s">
        <v>854</v>
      </c>
      <c r="C251" s="11" t="s">
        <v>541</v>
      </c>
      <c r="D251" s="11" t="s">
        <v>949</v>
      </c>
      <c r="E251" s="12" t="s">
        <v>39</v>
      </c>
      <c r="F251" s="11" t="s">
        <v>42</v>
      </c>
      <c r="G251" s="11" t="s">
        <v>17</v>
      </c>
      <c r="H251" s="13">
        <v>2013</v>
      </c>
      <c r="I251" s="14" t="s">
        <v>18</v>
      </c>
      <c r="J251" s="25">
        <v>8500</v>
      </c>
      <c r="K251" s="10" t="s">
        <v>975</v>
      </c>
      <c r="L251" s="25">
        <v>200000</v>
      </c>
      <c r="M251" s="11" t="s">
        <v>975</v>
      </c>
      <c r="N251" s="11" t="s">
        <v>1040</v>
      </c>
      <c r="O251" s="11" t="s">
        <v>775</v>
      </c>
      <c r="P251" s="15">
        <v>44048.399722498201</v>
      </c>
    </row>
    <row r="252" spans="1:16" x14ac:dyDescent="0.25">
      <c r="A252" s="10" t="s">
        <v>930</v>
      </c>
      <c r="B252" s="11" t="s">
        <v>854</v>
      </c>
      <c r="C252" s="11" t="s">
        <v>199</v>
      </c>
      <c r="D252" s="11" t="s">
        <v>199</v>
      </c>
      <c r="E252" s="12" t="s">
        <v>39</v>
      </c>
      <c r="F252" s="11" t="s">
        <v>42</v>
      </c>
      <c r="G252" s="11" t="s">
        <v>17</v>
      </c>
      <c r="H252" s="13">
        <v>2013</v>
      </c>
      <c r="I252" s="14" t="s">
        <v>18</v>
      </c>
      <c r="J252" s="25">
        <v>1450</v>
      </c>
      <c r="K252" s="10" t="s">
        <v>975</v>
      </c>
      <c r="L252" s="25"/>
      <c r="M252" s="11" t="s">
        <v>19</v>
      </c>
      <c r="N252" s="11" t="s">
        <v>997</v>
      </c>
      <c r="O252" s="11" t="s">
        <v>252</v>
      </c>
      <c r="P252" s="15">
        <v>7514.13877619087</v>
      </c>
    </row>
    <row r="253" spans="1:16" ht="24" x14ac:dyDescent="0.25">
      <c r="A253" s="10" t="s">
        <v>788</v>
      </c>
      <c r="B253" s="11" t="s">
        <v>854</v>
      </c>
      <c r="C253" s="11" t="s">
        <v>789</v>
      </c>
      <c r="D253" s="11" t="s">
        <v>199</v>
      </c>
      <c r="E253" s="12" t="s">
        <v>39</v>
      </c>
      <c r="F253" s="11" t="s">
        <v>537</v>
      </c>
      <c r="G253" s="11" t="s">
        <v>17</v>
      </c>
      <c r="H253" s="13">
        <v>2009</v>
      </c>
      <c r="I253" s="14" t="s">
        <v>18</v>
      </c>
      <c r="J253" s="25"/>
      <c r="K253" s="10" t="s">
        <v>975</v>
      </c>
      <c r="L253" s="25"/>
      <c r="M253" s="11" t="s">
        <v>19</v>
      </c>
      <c r="N253" s="11" t="s">
        <v>47</v>
      </c>
      <c r="O253" s="11" t="s">
        <v>200</v>
      </c>
      <c r="P253" s="15" t="s">
        <v>975</v>
      </c>
    </row>
    <row r="254" spans="1:16" ht="24" x14ac:dyDescent="0.25">
      <c r="A254" s="10" t="s">
        <v>820</v>
      </c>
      <c r="B254" s="11" t="s">
        <v>854</v>
      </c>
      <c r="C254" s="11" t="s">
        <v>821</v>
      </c>
      <c r="D254" s="11" t="s">
        <v>772</v>
      </c>
      <c r="E254" s="12" t="s">
        <v>39</v>
      </c>
      <c r="F254" s="11" t="s">
        <v>42</v>
      </c>
      <c r="G254" s="11" t="s">
        <v>17</v>
      </c>
      <c r="H254" s="13">
        <v>2005</v>
      </c>
      <c r="I254" s="14" t="s">
        <v>18</v>
      </c>
      <c r="J254" s="25">
        <v>880</v>
      </c>
      <c r="K254" s="10" t="s">
        <v>1009</v>
      </c>
      <c r="L254" s="25"/>
      <c r="M254" s="11" t="s">
        <v>26</v>
      </c>
      <c r="N254" s="11" t="s">
        <v>1129</v>
      </c>
      <c r="O254" s="11" t="s">
        <v>68</v>
      </c>
      <c r="P254" s="15">
        <v>1508.8748897903999</v>
      </c>
    </row>
    <row r="255" spans="1:16" ht="36" x14ac:dyDescent="0.25">
      <c r="A255" s="10" t="s">
        <v>834</v>
      </c>
      <c r="B255" s="11" t="s">
        <v>854</v>
      </c>
      <c r="C255" s="11" t="s">
        <v>239</v>
      </c>
      <c r="D255" s="11" t="s">
        <v>240</v>
      </c>
      <c r="E255" s="12" t="s">
        <v>39</v>
      </c>
      <c r="F255" s="11" t="s">
        <v>537</v>
      </c>
      <c r="G255" s="11" t="s">
        <v>17</v>
      </c>
      <c r="H255" s="13">
        <v>2012</v>
      </c>
      <c r="I255" s="14" t="s">
        <v>18</v>
      </c>
      <c r="J255" s="25">
        <v>3500</v>
      </c>
      <c r="K255" s="10" t="s">
        <v>975</v>
      </c>
      <c r="L255" s="25">
        <v>242000</v>
      </c>
      <c r="M255" s="11" t="s">
        <v>1059</v>
      </c>
      <c r="N255" s="11" t="s">
        <v>1041</v>
      </c>
      <c r="O255" s="11" t="s">
        <v>241</v>
      </c>
      <c r="P255" s="15">
        <v>6001.2069480299897</v>
      </c>
    </row>
    <row r="256" spans="1:16" ht="24" x14ac:dyDescent="0.25">
      <c r="A256" s="10" t="s">
        <v>835</v>
      </c>
      <c r="B256" s="11" t="s">
        <v>854</v>
      </c>
      <c r="C256" s="11" t="s">
        <v>836</v>
      </c>
      <c r="D256" s="11" t="s">
        <v>429</v>
      </c>
      <c r="E256" s="12" t="s">
        <v>39</v>
      </c>
      <c r="F256" s="11" t="s">
        <v>537</v>
      </c>
      <c r="G256" s="11" t="s">
        <v>17</v>
      </c>
      <c r="H256" s="13">
        <v>2012</v>
      </c>
      <c r="I256" s="14" t="s">
        <v>18</v>
      </c>
      <c r="J256" s="25">
        <v>2000</v>
      </c>
      <c r="K256" s="10" t="s">
        <v>975</v>
      </c>
      <c r="L256" s="25"/>
      <c r="M256" s="11" t="s">
        <v>19</v>
      </c>
      <c r="N256" s="11" t="s">
        <v>47</v>
      </c>
      <c r="O256" s="11" t="s">
        <v>975</v>
      </c>
      <c r="P256" s="15">
        <v>3429.2611131600001</v>
      </c>
    </row>
    <row r="257" spans="1:16" ht="24" x14ac:dyDescent="0.25">
      <c r="A257" s="10" t="s">
        <v>837</v>
      </c>
      <c r="B257" s="11" t="s">
        <v>854</v>
      </c>
      <c r="C257" s="11" t="s">
        <v>240</v>
      </c>
      <c r="D257" s="11" t="s">
        <v>240</v>
      </c>
      <c r="E257" s="12" t="s">
        <v>39</v>
      </c>
      <c r="F257" s="11" t="s">
        <v>537</v>
      </c>
      <c r="G257" s="11" t="s">
        <v>17</v>
      </c>
      <c r="H257" s="13">
        <v>2012</v>
      </c>
      <c r="I257" s="14" t="s">
        <v>18</v>
      </c>
      <c r="J257" s="25">
        <v>2100</v>
      </c>
      <c r="K257" s="10" t="s">
        <v>984</v>
      </c>
      <c r="L257" s="25">
        <v>231000</v>
      </c>
      <c r="M257" s="11" t="s">
        <v>19</v>
      </c>
      <c r="N257" s="11" t="s">
        <v>47</v>
      </c>
      <c r="O257" s="11" t="s">
        <v>975</v>
      </c>
      <c r="P257" s="15">
        <v>3600.7241688180002</v>
      </c>
    </row>
    <row r="258" spans="1:16" ht="36" x14ac:dyDescent="0.25">
      <c r="A258" s="10" t="s">
        <v>838</v>
      </c>
      <c r="B258" s="11" t="s">
        <v>854</v>
      </c>
      <c r="C258" s="11" t="s">
        <v>683</v>
      </c>
      <c r="D258" s="11" t="s">
        <v>684</v>
      </c>
      <c r="E258" s="12" t="s">
        <v>39</v>
      </c>
      <c r="F258" s="11" t="s">
        <v>537</v>
      </c>
      <c r="G258" s="11" t="s">
        <v>17</v>
      </c>
      <c r="H258" s="13">
        <v>2012</v>
      </c>
      <c r="I258" s="14" t="s">
        <v>489</v>
      </c>
      <c r="J258" s="25">
        <v>4000</v>
      </c>
      <c r="K258" s="10" t="s">
        <v>975</v>
      </c>
      <c r="L258" s="25"/>
      <c r="M258" s="11" t="s">
        <v>26</v>
      </c>
      <c r="N258" s="11" t="s">
        <v>47</v>
      </c>
      <c r="O258" s="11" t="s">
        <v>241</v>
      </c>
      <c r="P258" s="15">
        <v>2983.1419780533402</v>
      </c>
    </row>
    <row r="259" spans="1:16" ht="24" x14ac:dyDescent="0.25">
      <c r="A259" s="10" t="s">
        <v>839</v>
      </c>
      <c r="B259" s="11" t="s">
        <v>854</v>
      </c>
      <c r="C259" s="11" t="s">
        <v>240</v>
      </c>
      <c r="D259" s="11" t="s">
        <v>240</v>
      </c>
      <c r="E259" s="12" t="s">
        <v>39</v>
      </c>
      <c r="F259" s="11" t="s">
        <v>537</v>
      </c>
      <c r="G259" s="11" t="s">
        <v>17</v>
      </c>
      <c r="H259" s="13">
        <v>2012</v>
      </c>
      <c r="I259" s="14" t="s">
        <v>18</v>
      </c>
      <c r="J259" s="25">
        <v>550</v>
      </c>
      <c r="K259" s="10" t="s">
        <v>975</v>
      </c>
      <c r="L259" s="25"/>
      <c r="M259" s="11" t="s">
        <v>26</v>
      </c>
      <c r="N259" s="11" t="s">
        <v>47</v>
      </c>
      <c r="O259" s="11" t="s">
        <v>975</v>
      </c>
      <c r="P259" s="15">
        <v>943.04680611899903</v>
      </c>
    </row>
    <row r="260" spans="1:16" ht="36" x14ac:dyDescent="0.25">
      <c r="A260" s="10" t="s">
        <v>840</v>
      </c>
      <c r="B260" s="11" t="s">
        <v>854</v>
      </c>
      <c r="C260" s="11" t="s">
        <v>841</v>
      </c>
      <c r="D260" s="11" t="s">
        <v>842</v>
      </c>
      <c r="E260" s="12" t="s">
        <v>843</v>
      </c>
      <c r="F260" s="11" t="s">
        <v>42</v>
      </c>
      <c r="G260" s="11" t="s">
        <v>17</v>
      </c>
      <c r="H260" s="13">
        <v>2003</v>
      </c>
      <c r="I260" s="14" t="s">
        <v>58</v>
      </c>
      <c r="J260" s="25">
        <v>5000</v>
      </c>
      <c r="K260" s="10" t="s">
        <v>975</v>
      </c>
      <c r="L260" s="25"/>
      <c r="M260" s="11" t="s">
        <v>26</v>
      </c>
      <c r="N260" s="11" t="s">
        <v>1066</v>
      </c>
      <c r="O260" s="11" t="s">
        <v>975</v>
      </c>
      <c r="P260" s="15">
        <v>663.28085410769097</v>
      </c>
    </row>
    <row r="261" spans="1:16" ht="36" x14ac:dyDescent="0.25">
      <c r="A261" s="10" t="s">
        <v>844</v>
      </c>
      <c r="B261" s="11" t="s">
        <v>854</v>
      </c>
      <c r="C261" s="11" t="s">
        <v>841</v>
      </c>
      <c r="D261" s="11" t="s">
        <v>842</v>
      </c>
      <c r="E261" s="12" t="s">
        <v>843</v>
      </c>
      <c r="F261" s="11" t="s">
        <v>42</v>
      </c>
      <c r="G261" s="11" t="s">
        <v>17</v>
      </c>
      <c r="H261" s="13">
        <v>2004</v>
      </c>
      <c r="I261" s="14" t="s">
        <v>58</v>
      </c>
      <c r="J261" s="25">
        <v>18000</v>
      </c>
      <c r="K261" s="10" t="s">
        <v>975</v>
      </c>
      <c r="L261" s="25"/>
      <c r="M261" s="11" t="s">
        <v>26</v>
      </c>
      <c r="N261" s="11" t="s">
        <v>1066</v>
      </c>
      <c r="O261" s="11" t="s">
        <v>975</v>
      </c>
      <c r="P261" s="15">
        <v>4760.3738850026702</v>
      </c>
    </row>
  </sheetData>
  <sortState ref="A2:AA440">
    <sortCondition ref="G2:G440"/>
    <sortCondition ref="E2:E440"/>
    <sortCondition ref="A2:A440"/>
  </sortState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Normal="100" workbookViewId="0">
      <selection activeCell="E49" sqref="E49"/>
    </sheetView>
  </sheetViews>
  <sheetFormatPr defaultRowHeight="12" x14ac:dyDescent="0.25"/>
  <cols>
    <col min="1" max="1" width="39.85546875" style="1" bestFit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9" width="15" style="1" customWidth="1"/>
    <col min="10" max="10" width="12" style="1" customWidth="1"/>
    <col min="11" max="11" width="23" style="1" customWidth="1"/>
    <col min="12" max="12" width="20.7109375" style="1" customWidth="1"/>
    <col min="13" max="13" width="22.140625" style="1" customWidth="1"/>
    <col min="14" max="14" width="16.5703125" style="1" customWidth="1"/>
    <col min="15" max="15" width="20.42578125" style="1" customWidth="1"/>
    <col min="16" max="16" width="63.140625" style="1" customWidth="1"/>
    <col min="17" max="16384" width="9.140625" style="1"/>
  </cols>
  <sheetData>
    <row r="1" spans="1:16" ht="23.25" customHeight="1" x14ac:dyDescent="0.25">
      <c r="A1" s="3" t="s">
        <v>0</v>
      </c>
      <c r="B1" s="4" t="s">
        <v>1139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967</v>
      </c>
      <c r="I1" s="4" t="s">
        <v>968</v>
      </c>
      <c r="J1" s="4" t="s">
        <v>7</v>
      </c>
      <c r="K1" s="4" t="s">
        <v>8</v>
      </c>
      <c r="L1" s="4" t="s">
        <v>852</v>
      </c>
      <c r="M1" s="4" t="s">
        <v>853</v>
      </c>
      <c r="N1" s="4" t="s">
        <v>9</v>
      </c>
      <c r="O1" s="4" t="s">
        <v>1130</v>
      </c>
      <c r="P1" s="4" t="s">
        <v>11</v>
      </c>
    </row>
    <row r="2" spans="1:16" x14ac:dyDescent="0.25">
      <c r="A2" s="26" t="s">
        <v>171</v>
      </c>
      <c r="B2" s="26" t="s">
        <v>854</v>
      </c>
      <c r="C2" s="26" t="s">
        <v>172</v>
      </c>
      <c r="D2" s="26" t="s">
        <v>172</v>
      </c>
      <c r="E2" s="27" t="s">
        <v>24</v>
      </c>
      <c r="F2" s="26" t="s">
        <v>28</v>
      </c>
      <c r="G2" s="26">
        <v>1998</v>
      </c>
      <c r="H2" s="26">
        <v>2004</v>
      </c>
      <c r="I2" s="28" t="s">
        <v>975</v>
      </c>
      <c r="J2" s="26" t="s">
        <v>18</v>
      </c>
      <c r="K2" s="26">
        <v>175</v>
      </c>
      <c r="L2" s="26" t="s">
        <v>975</v>
      </c>
      <c r="M2" s="26"/>
      <c r="N2" s="26" t="s">
        <v>26</v>
      </c>
      <c r="O2" s="26" t="s">
        <v>1042</v>
      </c>
      <c r="P2" s="26" t="s">
        <v>975</v>
      </c>
    </row>
    <row r="3" spans="1:16" x14ac:dyDescent="0.25">
      <c r="A3" s="26" t="s">
        <v>291</v>
      </c>
      <c r="B3" s="26" t="s">
        <v>854</v>
      </c>
      <c r="C3" s="26" t="s">
        <v>292</v>
      </c>
      <c r="D3" s="26" t="s">
        <v>293</v>
      </c>
      <c r="E3" s="27" t="s">
        <v>24</v>
      </c>
      <c r="F3" s="26" t="s">
        <v>537</v>
      </c>
      <c r="G3" s="26">
        <v>2006</v>
      </c>
      <c r="H3" s="26">
        <v>2007</v>
      </c>
      <c r="I3" s="28" t="s">
        <v>868</v>
      </c>
      <c r="J3" s="26" t="s">
        <v>18</v>
      </c>
      <c r="K3" s="26">
        <v>1100</v>
      </c>
      <c r="L3" s="26" t="s">
        <v>975</v>
      </c>
      <c r="M3" s="29">
        <v>42740</v>
      </c>
      <c r="N3" s="26" t="s">
        <v>19</v>
      </c>
      <c r="O3" s="26" t="s">
        <v>1042</v>
      </c>
      <c r="P3" s="26" t="s">
        <v>76</v>
      </c>
    </row>
    <row r="4" spans="1:16" x14ac:dyDescent="0.25">
      <c r="A4" s="26" t="s">
        <v>448</v>
      </c>
      <c r="B4" s="26" t="s">
        <v>856</v>
      </c>
      <c r="C4" s="26" t="s">
        <v>393</v>
      </c>
      <c r="D4" s="26" t="s">
        <v>447</v>
      </c>
      <c r="E4" s="27" t="s">
        <v>24</v>
      </c>
      <c r="F4" s="26" t="s">
        <v>42</v>
      </c>
      <c r="G4" s="26">
        <v>2003</v>
      </c>
      <c r="H4" s="26">
        <v>2008</v>
      </c>
      <c r="I4" s="28" t="s">
        <v>975</v>
      </c>
      <c r="J4" s="26" t="s">
        <v>18</v>
      </c>
      <c r="K4" s="26"/>
      <c r="L4" s="26" t="s">
        <v>975</v>
      </c>
      <c r="M4" s="26"/>
      <c r="N4" s="26" t="s">
        <v>26</v>
      </c>
      <c r="O4" s="26" t="s">
        <v>1131</v>
      </c>
      <c r="P4" s="26" t="s">
        <v>975</v>
      </c>
    </row>
    <row r="5" spans="1:16" x14ac:dyDescent="0.25">
      <c r="A5" s="26" t="s">
        <v>449</v>
      </c>
      <c r="B5" s="26" t="s">
        <v>856</v>
      </c>
      <c r="C5" s="26" t="s">
        <v>446</v>
      </c>
      <c r="D5" s="26" t="s">
        <v>447</v>
      </c>
      <c r="E5" s="27" t="s">
        <v>24</v>
      </c>
      <c r="F5" s="26" t="s">
        <v>537</v>
      </c>
      <c r="G5" s="26">
        <v>2001</v>
      </c>
      <c r="H5" s="26">
        <v>2009</v>
      </c>
      <c r="I5" s="28" t="s">
        <v>975</v>
      </c>
      <c r="J5" s="26" t="s">
        <v>18</v>
      </c>
      <c r="K5" s="26">
        <v>3225</v>
      </c>
      <c r="L5" s="26" t="s">
        <v>858</v>
      </c>
      <c r="M5" s="29">
        <v>108077</v>
      </c>
      <c r="N5" s="26" t="s">
        <v>26</v>
      </c>
      <c r="O5" s="26" t="s">
        <v>1131</v>
      </c>
      <c r="P5" s="26" t="s">
        <v>975</v>
      </c>
    </row>
    <row r="6" spans="1:16" x14ac:dyDescent="0.25">
      <c r="A6" s="26" t="s">
        <v>449</v>
      </c>
      <c r="B6" s="26" t="s">
        <v>856</v>
      </c>
      <c r="C6" s="26" t="s">
        <v>446</v>
      </c>
      <c r="D6" s="26" t="s">
        <v>447</v>
      </c>
      <c r="E6" s="27" t="s">
        <v>24</v>
      </c>
      <c r="F6" s="26" t="s">
        <v>537</v>
      </c>
      <c r="G6" s="26">
        <v>2006</v>
      </c>
      <c r="H6" s="26">
        <v>2009</v>
      </c>
      <c r="I6" s="28" t="s">
        <v>975</v>
      </c>
      <c r="J6" s="26" t="s">
        <v>18</v>
      </c>
      <c r="K6" s="26">
        <v>3225</v>
      </c>
      <c r="L6" s="26" t="s">
        <v>858</v>
      </c>
      <c r="M6" s="29"/>
      <c r="N6" s="26" t="s">
        <v>26</v>
      </c>
      <c r="O6" s="26" t="s">
        <v>1131</v>
      </c>
      <c r="P6" s="26" t="s">
        <v>975</v>
      </c>
    </row>
    <row r="7" spans="1:16" x14ac:dyDescent="0.25">
      <c r="A7" s="26" t="s">
        <v>479</v>
      </c>
      <c r="B7" s="26" t="s">
        <v>854</v>
      </c>
      <c r="C7" s="26" t="s">
        <v>404</v>
      </c>
      <c r="D7" s="26" t="s">
        <v>404</v>
      </c>
      <c r="E7" s="27" t="s">
        <v>24</v>
      </c>
      <c r="F7" s="26" t="s">
        <v>537</v>
      </c>
      <c r="G7" s="26">
        <v>2005</v>
      </c>
      <c r="H7" s="26">
        <v>2008</v>
      </c>
      <c r="I7" s="28" t="s">
        <v>975</v>
      </c>
      <c r="J7" s="26" t="s">
        <v>18</v>
      </c>
      <c r="K7" s="26">
        <v>2000</v>
      </c>
      <c r="L7" s="26" t="s">
        <v>975</v>
      </c>
      <c r="M7" s="29">
        <v>44193</v>
      </c>
      <c r="N7" s="26" t="s">
        <v>26</v>
      </c>
      <c r="O7" s="26" t="s">
        <v>1042</v>
      </c>
      <c r="P7" s="26" t="s">
        <v>975</v>
      </c>
    </row>
    <row r="8" spans="1:16" x14ac:dyDescent="0.25">
      <c r="A8" s="26" t="s">
        <v>498</v>
      </c>
      <c r="B8" s="26" t="s">
        <v>854</v>
      </c>
      <c r="C8" s="26" t="s">
        <v>404</v>
      </c>
      <c r="D8" s="26" t="s">
        <v>404</v>
      </c>
      <c r="E8" s="27" t="s">
        <v>24</v>
      </c>
      <c r="F8" s="26" t="s">
        <v>28</v>
      </c>
      <c r="G8" s="26">
        <v>2006</v>
      </c>
      <c r="H8" s="26">
        <v>2009</v>
      </c>
      <c r="I8" s="28" t="s">
        <v>975</v>
      </c>
      <c r="J8" s="26" t="s">
        <v>18</v>
      </c>
      <c r="K8" s="26">
        <v>2640</v>
      </c>
      <c r="L8" s="26" t="s">
        <v>975</v>
      </c>
      <c r="M8" s="26">
        <v>55000</v>
      </c>
      <c r="N8" s="26" t="s">
        <v>1063</v>
      </c>
      <c r="O8" s="26" t="s">
        <v>499</v>
      </c>
      <c r="P8" s="26" t="s">
        <v>975</v>
      </c>
    </row>
    <row r="9" spans="1:16" x14ac:dyDescent="0.25">
      <c r="A9" s="26" t="s">
        <v>667</v>
      </c>
      <c r="B9" s="26" t="s">
        <v>854</v>
      </c>
      <c r="C9" s="26" t="s">
        <v>404</v>
      </c>
      <c r="D9" s="26" t="s">
        <v>404</v>
      </c>
      <c r="E9" s="27" t="s">
        <v>24</v>
      </c>
      <c r="F9" s="26" t="s">
        <v>28</v>
      </c>
      <c r="G9" s="26">
        <v>1982</v>
      </c>
      <c r="H9" s="26">
        <v>2008</v>
      </c>
      <c r="I9" s="28" t="s">
        <v>975</v>
      </c>
      <c r="J9" s="26" t="s">
        <v>531</v>
      </c>
      <c r="K9" s="26">
        <v>7500</v>
      </c>
      <c r="L9" s="26" t="s">
        <v>975</v>
      </c>
      <c r="M9" s="29">
        <v>94500</v>
      </c>
      <c r="N9" s="26" t="s">
        <v>19</v>
      </c>
      <c r="O9" s="26" t="s">
        <v>499</v>
      </c>
      <c r="P9" s="26" t="s">
        <v>1043</v>
      </c>
    </row>
    <row r="10" spans="1:16" ht="36" x14ac:dyDescent="0.25">
      <c r="A10" s="26" t="s">
        <v>705</v>
      </c>
      <c r="B10" s="26" t="s">
        <v>854</v>
      </c>
      <c r="C10" s="26" t="s">
        <v>706</v>
      </c>
      <c r="D10" s="26" t="s">
        <v>700</v>
      </c>
      <c r="E10" s="27" t="s">
        <v>24</v>
      </c>
      <c r="F10" s="26" t="s">
        <v>28</v>
      </c>
      <c r="G10" s="26">
        <v>2007</v>
      </c>
      <c r="H10" s="26">
        <v>2009</v>
      </c>
      <c r="I10" s="28" t="s">
        <v>890</v>
      </c>
      <c r="J10" s="26" t="s">
        <v>18</v>
      </c>
      <c r="K10" s="26">
        <v>240</v>
      </c>
      <c r="L10" s="26" t="s">
        <v>874</v>
      </c>
      <c r="M10" s="29">
        <v>12000</v>
      </c>
      <c r="N10" s="26" t="s">
        <v>1132</v>
      </c>
      <c r="O10" s="26" t="s">
        <v>975</v>
      </c>
      <c r="P10" s="26" t="s">
        <v>975</v>
      </c>
    </row>
    <row r="11" spans="1:16" ht="24" x14ac:dyDescent="0.25">
      <c r="A11" s="26" t="s">
        <v>779</v>
      </c>
      <c r="B11" s="26" t="s">
        <v>854</v>
      </c>
      <c r="C11" s="26" t="s">
        <v>780</v>
      </c>
      <c r="D11" s="26" t="s">
        <v>388</v>
      </c>
      <c r="E11" s="27" t="s">
        <v>24</v>
      </c>
      <c r="F11" s="26" t="s">
        <v>537</v>
      </c>
      <c r="G11" s="26">
        <v>2004</v>
      </c>
      <c r="H11" s="26">
        <v>2009</v>
      </c>
      <c r="I11" s="28" t="s">
        <v>895</v>
      </c>
      <c r="J11" s="26" t="s">
        <v>18</v>
      </c>
      <c r="K11" s="26">
        <v>624</v>
      </c>
      <c r="L11" s="26" t="s">
        <v>975</v>
      </c>
      <c r="M11" s="29">
        <v>33935</v>
      </c>
      <c r="N11" s="26" t="s">
        <v>26</v>
      </c>
      <c r="O11" s="26" t="s">
        <v>1042</v>
      </c>
      <c r="P11" s="26" t="s">
        <v>975</v>
      </c>
    </row>
    <row r="12" spans="1:16" x14ac:dyDescent="0.25">
      <c r="A12" s="26" t="s">
        <v>784</v>
      </c>
      <c r="B12" s="26" t="s">
        <v>854</v>
      </c>
      <c r="C12" s="26" t="s">
        <v>785</v>
      </c>
      <c r="D12" s="26" t="s">
        <v>75</v>
      </c>
      <c r="E12" s="27" t="s">
        <v>24</v>
      </c>
      <c r="F12" s="26" t="s">
        <v>28</v>
      </c>
      <c r="G12" s="26">
        <v>2008</v>
      </c>
      <c r="H12" s="26">
        <v>2010</v>
      </c>
      <c r="I12" s="28" t="s">
        <v>975</v>
      </c>
      <c r="J12" s="26" t="s">
        <v>18</v>
      </c>
      <c r="K12" s="26">
        <v>5000</v>
      </c>
      <c r="L12" s="26" t="s">
        <v>975</v>
      </c>
      <c r="M12" s="29">
        <v>300000</v>
      </c>
      <c r="N12" s="26" t="s">
        <v>1057</v>
      </c>
      <c r="O12" s="26" t="s">
        <v>786</v>
      </c>
      <c r="P12" s="26" t="s">
        <v>76</v>
      </c>
    </row>
    <row r="13" spans="1:16" x14ac:dyDescent="0.25">
      <c r="A13" s="26" t="s">
        <v>234</v>
      </c>
      <c r="B13" s="26" t="s">
        <v>854</v>
      </c>
      <c r="C13" s="26" t="s">
        <v>235</v>
      </c>
      <c r="D13" s="26" t="s">
        <v>236</v>
      </c>
      <c r="E13" s="27" t="s">
        <v>237</v>
      </c>
      <c r="F13" s="26" t="s">
        <v>42</v>
      </c>
      <c r="G13" s="26">
        <v>1997</v>
      </c>
      <c r="H13" s="26"/>
      <c r="I13" s="28" t="s">
        <v>975</v>
      </c>
      <c r="J13" s="26" t="s">
        <v>18</v>
      </c>
      <c r="K13" s="26">
        <v>600</v>
      </c>
      <c r="L13" s="26" t="s">
        <v>975</v>
      </c>
      <c r="M13" s="26">
        <v>42500</v>
      </c>
      <c r="N13" s="26" t="s">
        <v>26</v>
      </c>
      <c r="O13" s="26" t="s">
        <v>1044</v>
      </c>
      <c r="P13" s="26" t="s">
        <v>975</v>
      </c>
    </row>
    <row r="14" spans="1:16" ht="24" x14ac:dyDescent="0.25">
      <c r="A14" s="26" t="s">
        <v>354</v>
      </c>
      <c r="B14" s="26" t="s">
        <v>854</v>
      </c>
      <c r="C14" s="26" t="s">
        <v>355</v>
      </c>
      <c r="D14" s="26" t="s">
        <v>356</v>
      </c>
      <c r="E14" s="27" t="s">
        <v>51</v>
      </c>
      <c r="F14" s="26" t="s">
        <v>537</v>
      </c>
      <c r="G14" s="26">
        <v>2002</v>
      </c>
      <c r="H14" s="26">
        <v>2007</v>
      </c>
      <c r="I14" s="28" t="s">
        <v>869</v>
      </c>
      <c r="J14" s="26" t="s">
        <v>18</v>
      </c>
      <c r="K14" s="26">
        <v>380</v>
      </c>
      <c r="L14" s="26" t="s">
        <v>975</v>
      </c>
      <c r="M14" s="26"/>
      <c r="N14" s="26" t="s">
        <v>26</v>
      </c>
      <c r="O14" s="26" t="s">
        <v>975</v>
      </c>
      <c r="P14" s="26" t="s">
        <v>975</v>
      </c>
    </row>
    <row r="15" spans="1:16" x14ac:dyDescent="0.25">
      <c r="A15" s="26" t="s">
        <v>528</v>
      </c>
      <c r="B15" s="26" t="s">
        <v>854</v>
      </c>
      <c r="C15" s="26" t="s">
        <v>529</v>
      </c>
      <c r="D15" s="26" t="s">
        <v>530</v>
      </c>
      <c r="E15" s="27" t="s">
        <v>51</v>
      </c>
      <c r="F15" s="26" t="s">
        <v>974</v>
      </c>
      <c r="G15" s="26">
        <v>1972</v>
      </c>
      <c r="H15" s="26"/>
      <c r="I15" s="28" t="s">
        <v>975</v>
      </c>
      <c r="J15" s="26" t="s">
        <v>531</v>
      </c>
      <c r="K15" s="26">
        <v>1150</v>
      </c>
      <c r="L15" s="26" t="s">
        <v>975</v>
      </c>
      <c r="M15" s="26"/>
      <c r="N15" s="26" t="s">
        <v>1063</v>
      </c>
      <c r="O15" s="26" t="s">
        <v>532</v>
      </c>
      <c r="P15" s="26" t="s">
        <v>975</v>
      </c>
    </row>
    <row r="16" spans="1:16" ht="60" x14ac:dyDescent="0.25">
      <c r="A16" s="26" t="s">
        <v>738</v>
      </c>
      <c r="B16" s="26" t="s">
        <v>854</v>
      </c>
      <c r="C16" s="26" t="s">
        <v>739</v>
      </c>
      <c r="D16" s="26" t="s">
        <v>740</v>
      </c>
      <c r="E16" s="27" t="s">
        <v>51</v>
      </c>
      <c r="F16" s="26" t="s">
        <v>42</v>
      </c>
      <c r="G16" s="26">
        <v>2001</v>
      </c>
      <c r="H16" s="26">
        <v>2004</v>
      </c>
      <c r="I16" s="28" t="s">
        <v>893</v>
      </c>
      <c r="J16" s="26" t="s">
        <v>58</v>
      </c>
      <c r="K16" s="26">
        <v>5000</v>
      </c>
      <c r="L16" s="26" t="s">
        <v>975</v>
      </c>
      <c r="M16" s="26"/>
      <c r="N16" s="26" t="s">
        <v>26</v>
      </c>
      <c r="O16" s="26" t="s">
        <v>975</v>
      </c>
      <c r="P16" s="26" t="s">
        <v>975</v>
      </c>
    </row>
    <row r="17" spans="1:16" x14ac:dyDescent="0.25">
      <c r="A17" s="26" t="s">
        <v>745</v>
      </c>
      <c r="B17" s="26" t="s">
        <v>854</v>
      </c>
      <c r="C17" s="26" t="s">
        <v>975</v>
      </c>
      <c r="D17" s="26" t="s">
        <v>975</v>
      </c>
      <c r="E17" s="27" t="s">
        <v>51</v>
      </c>
      <c r="F17" s="26" t="s">
        <v>42</v>
      </c>
      <c r="G17" s="26">
        <v>1999</v>
      </c>
      <c r="H17" s="26"/>
      <c r="I17" s="28" t="s">
        <v>975</v>
      </c>
      <c r="J17" s="26" t="s">
        <v>58</v>
      </c>
      <c r="K17" s="26">
        <v>5000</v>
      </c>
      <c r="L17" s="26" t="s">
        <v>975</v>
      </c>
      <c r="M17" s="26"/>
      <c r="N17" s="26" t="s">
        <v>26</v>
      </c>
      <c r="O17" s="26" t="s">
        <v>1042</v>
      </c>
      <c r="P17" s="26" t="s">
        <v>975</v>
      </c>
    </row>
    <row r="18" spans="1:16" x14ac:dyDescent="0.25">
      <c r="A18" s="26" t="s">
        <v>813</v>
      </c>
      <c r="B18" s="26" t="s">
        <v>854</v>
      </c>
      <c r="C18" s="26" t="s">
        <v>814</v>
      </c>
      <c r="D18" s="26" t="s">
        <v>98</v>
      </c>
      <c r="E18" s="27" t="s">
        <v>34</v>
      </c>
      <c r="F18" s="26" t="s">
        <v>74</v>
      </c>
      <c r="G18" s="26">
        <v>2008</v>
      </c>
      <c r="H18" s="26">
        <v>2009</v>
      </c>
      <c r="I18" s="28" t="s">
        <v>897</v>
      </c>
      <c r="J18" s="26" t="s">
        <v>18</v>
      </c>
      <c r="K18" s="26"/>
      <c r="L18" s="26" t="s">
        <v>975</v>
      </c>
      <c r="M18" s="29"/>
      <c r="N18" s="26" t="s">
        <v>1057</v>
      </c>
      <c r="O18" s="26" t="s">
        <v>815</v>
      </c>
      <c r="P18" s="26" t="s">
        <v>975</v>
      </c>
    </row>
    <row r="19" spans="1:16" x14ac:dyDescent="0.25">
      <c r="A19" s="26" t="s">
        <v>816</v>
      </c>
      <c r="B19" s="26" t="s">
        <v>854</v>
      </c>
      <c r="C19" s="26" t="s">
        <v>817</v>
      </c>
      <c r="D19" s="26" t="s">
        <v>818</v>
      </c>
      <c r="E19" s="27" t="s">
        <v>34</v>
      </c>
      <c r="F19" s="26" t="s">
        <v>74</v>
      </c>
      <c r="G19" s="26">
        <v>2004</v>
      </c>
      <c r="H19" s="26">
        <v>2009</v>
      </c>
      <c r="I19" s="28" t="s">
        <v>897</v>
      </c>
      <c r="J19" s="26" t="s">
        <v>18</v>
      </c>
      <c r="K19" s="26">
        <v>2900</v>
      </c>
      <c r="L19" s="26" t="s">
        <v>975</v>
      </c>
      <c r="M19" s="26">
        <v>55700</v>
      </c>
      <c r="N19" s="26" t="s">
        <v>1057</v>
      </c>
      <c r="O19" s="26" t="s">
        <v>815</v>
      </c>
      <c r="P19" s="26" t="s">
        <v>819</v>
      </c>
    </row>
    <row r="20" spans="1:16" x14ac:dyDescent="0.25">
      <c r="A20" s="26" t="s">
        <v>680</v>
      </c>
      <c r="B20" s="26" t="s">
        <v>854</v>
      </c>
      <c r="C20" s="26" t="s">
        <v>678</v>
      </c>
      <c r="D20" s="26" t="s">
        <v>681</v>
      </c>
      <c r="E20" s="27" t="s">
        <v>57</v>
      </c>
      <c r="F20" s="26" t="s">
        <v>537</v>
      </c>
      <c r="G20" s="26">
        <v>2005</v>
      </c>
      <c r="H20" s="26">
        <v>2011</v>
      </c>
      <c r="I20" s="28" t="s">
        <v>975</v>
      </c>
      <c r="J20" s="26" t="s">
        <v>18</v>
      </c>
      <c r="K20" s="26">
        <v>650</v>
      </c>
      <c r="L20" s="26" t="s">
        <v>975</v>
      </c>
      <c r="M20" s="26"/>
      <c r="N20" s="26" t="s">
        <v>26</v>
      </c>
      <c r="O20" s="26" t="s">
        <v>47</v>
      </c>
      <c r="P20" s="26" t="s">
        <v>682</v>
      </c>
    </row>
    <row r="21" spans="1:16" ht="60" x14ac:dyDescent="0.25">
      <c r="A21" s="26" t="s">
        <v>830</v>
      </c>
      <c r="B21" s="26" t="s">
        <v>871</v>
      </c>
      <c r="C21" s="26" t="s">
        <v>827</v>
      </c>
      <c r="D21" s="26" t="s">
        <v>756</v>
      </c>
      <c r="E21" s="27" t="s">
        <v>828</v>
      </c>
      <c r="F21" s="26" t="s">
        <v>537</v>
      </c>
      <c r="G21" s="26">
        <v>2009</v>
      </c>
      <c r="H21" s="26">
        <v>2011</v>
      </c>
      <c r="I21" s="28" t="s">
        <v>898</v>
      </c>
      <c r="J21" s="26" t="s">
        <v>18</v>
      </c>
      <c r="K21" s="26">
        <v>30</v>
      </c>
      <c r="L21" s="26" t="s">
        <v>975</v>
      </c>
      <c r="M21" s="29"/>
      <c r="N21" s="26" t="s">
        <v>1063</v>
      </c>
      <c r="O21" s="26" t="s">
        <v>829</v>
      </c>
      <c r="P21" s="26" t="s">
        <v>975</v>
      </c>
    </row>
    <row r="22" spans="1:16" ht="24" x14ac:dyDescent="0.25">
      <c r="A22" s="26" t="s">
        <v>305</v>
      </c>
      <c r="B22" s="26" t="s">
        <v>854</v>
      </c>
      <c r="C22" s="26" t="s">
        <v>306</v>
      </c>
      <c r="D22" s="26" t="s">
        <v>307</v>
      </c>
      <c r="E22" s="27" t="s">
        <v>85</v>
      </c>
      <c r="F22" s="26" t="s">
        <v>537</v>
      </c>
      <c r="G22" s="26">
        <v>1981</v>
      </c>
      <c r="H22" s="26">
        <v>2002</v>
      </c>
      <c r="I22" s="28" t="s">
        <v>869</v>
      </c>
      <c r="J22" s="26" t="s">
        <v>18</v>
      </c>
      <c r="K22" s="26">
        <v>720</v>
      </c>
      <c r="L22" s="26" t="s">
        <v>975</v>
      </c>
      <c r="M22" s="29">
        <v>53500</v>
      </c>
      <c r="N22" s="26" t="s">
        <v>26</v>
      </c>
      <c r="O22" s="26" t="s">
        <v>975</v>
      </c>
      <c r="P22" s="26" t="s">
        <v>975</v>
      </c>
    </row>
    <row r="23" spans="1:16" x14ac:dyDescent="0.25">
      <c r="A23" s="26" t="s">
        <v>346</v>
      </c>
      <c r="B23" s="26" t="s">
        <v>856</v>
      </c>
      <c r="C23" s="26" t="s">
        <v>347</v>
      </c>
      <c r="D23" s="26" t="s">
        <v>348</v>
      </c>
      <c r="E23" s="27" t="s">
        <v>85</v>
      </c>
      <c r="F23" s="26" t="s">
        <v>42</v>
      </c>
      <c r="G23" s="26">
        <v>2012</v>
      </c>
      <c r="H23" s="26">
        <v>2015</v>
      </c>
      <c r="I23" s="28" t="s">
        <v>975</v>
      </c>
      <c r="J23" s="26" t="s">
        <v>58</v>
      </c>
      <c r="K23" s="26"/>
      <c r="L23" s="26" t="s">
        <v>857</v>
      </c>
      <c r="M23" s="26">
        <v>1000000</v>
      </c>
      <c r="N23" s="26" t="s">
        <v>26</v>
      </c>
      <c r="O23" s="26" t="s">
        <v>349</v>
      </c>
      <c r="P23" s="26" t="s">
        <v>350</v>
      </c>
    </row>
    <row r="24" spans="1:16" x14ac:dyDescent="0.25">
      <c r="A24" s="26" t="s">
        <v>915</v>
      </c>
      <c r="B24" s="26" t="s">
        <v>856</v>
      </c>
      <c r="C24" s="26" t="s">
        <v>347</v>
      </c>
      <c r="D24" s="26" t="s">
        <v>348</v>
      </c>
      <c r="E24" s="27" t="s">
        <v>85</v>
      </c>
      <c r="F24" s="26" t="s">
        <v>974</v>
      </c>
      <c r="G24" s="26">
        <v>2008</v>
      </c>
      <c r="H24" s="26">
        <v>2015</v>
      </c>
      <c r="I24" s="28" t="s">
        <v>975</v>
      </c>
      <c r="J24" s="26" t="s">
        <v>58</v>
      </c>
      <c r="K24" s="26">
        <v>12000</v>
      </c>
      <c r="L24" s="26" t="s">
        <v>916</v>
      </c>
      <c r="M24" s="26"/>
      <c r="N24" s="26" t="s">
        <v>975</v>
      </c>
      <c r="O24" s="26" t="s">
        <v>349</v>
      </c>
      <c r="P24" s="26" t="s">
        <v>975</v>
      </c>
    </row>
    <row r="25" spans="1:16" x14ac:dyDescent="0.25">
      <c r="A25" s="26" t="s">
        <v>602</v>
      </c>
      <c r="B25" s="26" t="s">
        <v>854</v>
      </c>
      <c r="C25" s="26" t="s">
        <v>603</v>
      </c>
      <c r="D25" s="26" t="s">
        <v>604</v>
      </c>
      <c r="E25" s="27" t="s">
        <v>147</v>
      </c>
      <c r="F25" s="26" t="s">
        <v>28</v>
      </c>
      <c r="G25" s="26">
        <v>1998</v>
      </c>
      <c r="H25" s="26">
        <v>2006</v>
      </c>
      <c r="I25" s="28" t="s">
        <v>975</v>
      </c>
      <c r="J25" s="26" t="s">
        <v>58</v>
      </c>
      <c r="K25" s="26">
        <v>145</v>
      </c>
      <c r="L25" s="26" t="s">
        <v>975</v>
      </c>
      <c r="M25" s="26"/>
      <c r="N25" s="26" t="s">
        <v>26</v>
      </c>
      <c r="O25" s="26" t="s">
        <v>1133</v>
      </c>
      <c r="P25" s="26" t="s">
        <v>975</v>
      </c>
    </row>
    <row r="26" spans="1:16" ht="72" x14ac:dyDescent="0.25">
      <c r="A26" s="26" t="s">
        <v>693</v>
      </c>
      <c r="B26" s="26" t="s">
        <v>854</v>
      </c>
      <c r="C26" s="26" t="s">
        <v>694</v>
      </c>
      <c r="D26" s="26" t="s">
        <v>595</v>
      </c>
      <c r="E26" s="27" t="s">
        <v>147</v>
      </c>
      <c r="F26" s="26" t="s">
        <v>42</v>
      </c>
      <c r="G26" s="26">
        <v>2009</v>
      </c>
      <c r="H26" s="26">
        <v>2010</v>
      </c>
      <c r="I26" s="28" t="s">
        <v>889</v>
      </c>
      <c r="J26" s="26" t="s">
        <v>148</v>
      </c>
      <c r="K26" s="26">
        <v>120000</v>
      </c>
      <c r="L26" s="26" t="s">
        <v>975</v>
      </c>
      <c r="M26" s="29"/>
      <c r="N26" s="26" t="s">
        <v>26</v>
      </c>
      <c r="O26" s="26" t="s">
        <v>149</v>
      </c>
      <c r="P26" s="26" t="s">
        <v>975</v>
      </c>
    </row>
    <row r="27" spans="1:16" x14ac:dyDescent="0.25">
      <c r="A27" s="26" t="s">
        <v>256</v>
      </c>
      <c r="B27" s="26" t="s">
        <v>854</v>
      </c>
      <c r="C27" s="26" t="s">
        <v>257</v>
      </c>
      <c r="D27" s="26" t="s">
        <v>78</v>
      </c>
      <c r="E27" s="27" t="s">
        <v>79</v>
      </c>
      <c r="F27" s="26" t="s">
        <v>42</v>
      </c>
      <c r="G27" s="26">
        <v>1983</v>
      </c>
      <c r="H27" s="26">
        <v>2008</v>
      </c>
      <c r="I27" s="28" t="s">
        <v>975</v>
      </c>
      <c r="J27" s="26" t="s">
        <v>138</v>
      </c>
      <c r="K27" s="26">
        <v>70000</v>
      </c>
      <c r="L27" s="26" t="s">
        <v>975</v>
      </c>
      <c r="M27" s="26">
        <v>42000</v>
      </c>
      <c r="N27" s="26" t="s">
        <v>26</v>
      </c>
      <c r="O27" s="26" t="s">
        <v>1134</v>
      </c>
      <c r="P27" s="26" t="s">
        <v>975</v>
      </c>
    </row>
    <row r="28" spans="1:16" ht="48" x14ac:dyDescent="0.25">
      <c r="A28" s="26" t="s">
        <v>405</v>
      </c>
      <c r="B28" s="26" t="s">
        <v>854</v>
      </c>
      <c r="C28" s="26" t="s">
        <v>406</v>
      </c>
      <c r="D28" s="26" t="s">
        <v>407</v>
      </c>
      <c r="E28" s="27" t="s">
        <v>79</v>
      </c>
      <c r="F28" s="26" t="s">
        <v>192</v>
      </c>
      <c r="G28" s="26">
        <v>2003</v>
      </c>
      <c r="H28" s="26"/>
      <c r="I28" s="28" t="s">
        <v>876</v>
      </c>
      <c r="J28" s="26" t="s">
        <v>408</v>
      </c>
      <c r="K28" s="26">
        <v>12000</v>
      </c>
      <c r="L28" s="26" t="s">
        <v>975</v>
      </c>
      <c r="M28" s="26"/>
      <c r="N28" s="26" t="s">
        <v>26</v>
      </c>
      <c r="O28" s="26" t="s">
        <v>409</v>
      </c>
      <c r="P28" s="26" t="s">
        <v>975</v>
      </c>
    </row>
    <row r="29" spans="1:16" ht="48" x14ac:dyDescent="0.25">
      <c r="A29" s="26" t="s">
        <v>367</v>
      </c>
      <c r="B29" s="26" t="s">
        <v>854</v>
      </c>
      <c r="C29" s="26" t="s">
        <v>368</v>
      </c>
      <c r="D29" s="26" t="s">
        <v>369</v>
      </c>
      <c r="E29" s="27" t="s">
        <v>254</v>
      </c>
      <c r="F29" s="26" t="s">
        <v>42</v>
      </c>
      <c r="G29" s="26">
        <v>2007</v>
      </c>
      <c r="H29" s="26">
        <v>2007</v>
      </c>
      <c r="I29" s="28" t="s">
        <v>872</v>
      </c>
      <c r="J29" s="26" t="s">
        <v>52</v>
      </c>
      <c r="K29" s="26">
        <v>28000</v>
      </c>
      <c r="L29" s="26" t="s">
        <v>1045</v>
      </c>
      <c r="M29" s="26"/>
      <c r="N29" s="26" t="s">
        <v>1056</v>
      </c>
      <c r="O29" s="26" t="s">
        <v>370</v>
      </c>
      <c r="P29" s="26" t="s">
        <v>975</v>
      </c>
    </row>
    <row r="30" spans="1:16" x14ac:dyDescent="0.25">
      <c r="A30" s="26" t="s">
        <v>564</v>
      </c>
      <c r="B30" s="26" t="s">
        <v>854</v>
      </c>
      <c r="C30" s="26" t="s">
        <v>565</v>
      </c>
      <c r="D30" s="26" t="s">
        <v>1046</v>
      </c>
      <c r="E30" s="27" t="s">
        <v>566</v>
      </c>
      <c r="F30" s="26" t="s">
        <v>1012</v>
      </c>
      <c r="G30" s="26">
        <v>2008</v>
      </c>
      <c r="H30" s="26">
        <v>2009</v>
      </c>
      <c r="I30" s="28" t="s">
        <v>975</v>
      </c>
      <c r="J30" s="26" t="s">
        <v>18</v>
      </c>
      <c r="K30" s="26"/>
      <c r="L30" s="26" t="s">
        <v>975</v>
      </c>
      <c r="M30" s="29"/>
      <c r="N30" s="26" t="s">
        <v>26</v>
      </c>
      <c r="O30" s="26" t="s">
        <v>1047</v>
      </c>
      <c r="P30" s="26" t="s">
        <v>975</v>
      </c>
    </row>
    <row r="31" spans="1:16" x14ac:dyDescent="0.25">
      <c r="A31" s="26" t="s">
        <v>207</v>
      </c>
      <c r="B31" s="26" t="s">
        <v>854</v>
      </c>
      <c r="C31" s="26" t="s">
        <v>208</v>
      </c>
      <c r="D31" s="26" t="s">
        <v>209</v>
      </c>
      <c r="E31" s="27" t="s">
        <v>16</v>
      </c>
      <c r="F31" s="26" t="s">
        <v>42</v>
      </c>
      <c r="G31" s="26">
        <v>1985</v>
      </c>
      <c r="H31" s="26"/>
      <c r="I31" s="28" t="s">
        <v>975</v>
      </c>
      <c r="J31" s="26" t="s">
        <v>18</v>
      </c>
      <c r="K31" s="26">
        <v>270</v>
      </c>
      <c r="L31" s="26" t="s">
        <v>975</v>
      </c>
      <c r="M31" s="26">
        <v>25000</v>
      </c>
      <c r="N31" s="26" t="s">
        <v>19</v>
      </c>
      <c r="O31" s="26" t="s">
        <v>210</v>
      </c>
      <c r="P31" s="26" t="s">
        <v>975</v>
      </c>
    </row>
    <row r="32" spans="1:16" ht="36" x14ac:dyDescent="0.25">
      <c r="A32" s="26" t="s">
        <v>308</v>
      </c>
      <c r="B32" s="26" t="s">
        <v>854</v>
      </c>
      <c r="C32" s="26" t="s">
        <v>309</v>
      </c>
      <c r="D32" s="26" t="s">
        <v>310</v>
      </c>
      <c r="E32" s="27" t="s">
        <v>16</v>
      </c>
      <c r="F32" s="26" t="s">
        <v>192</v>
      </c>
      <c r="G32" s="26">
        <v>2001</v>
      </c>
      <c r="H32" s="26">
        <v>2003</v>
      </c>
      <c r="I32" s="28" t="s">
        <v>870</v>
      </c>
      <c r="J32" s="26" t="s">
        <v>18</v>
      </c>
      <c r="K32" s="26">
        <v>100</v>
      </c>
      <c r="L32" s="26" t="s">
        <v>975</v>
      </c>
      <c r="M32" s="29"/>
      <c r="N32" s="26" t="s">
        <v>1056</v>
      </c>
      <c r="O32" s="26" t="s">
        <v>311</v>
      </c>
      <c r="P32" s="26" t="s">
        <v>975</v>
      </c>
    </row>
    <row r="33" spans="1:16" x14ac:dyDescent="0.25">
      <c r="A33" s="26" t="s">
        <v>701</v>
      </c>
      <c r="B33" s="26" t="s">
        <v>854</v>
      </c>
      <c r="C33" s="26" t="s">
        <v>702</v>
      </c>
      <c r="D33" s="26" t="s">
        <v>41</v>
      </c>
      <c r="E33" s="27" t="s">
        <v>16</v>
      </c>
      <c r="F33" s="26" t="s">
        <v>703</v>
      </c>
      <c r="G33" s="26"/>
      <c r="H33" s="26"/>
      <c r="I33" s="28" t="s">
        <v>975</v>
      </c>
      <c r="J33" s="26" t="s">
        <v>18</v>
      </c>
      <c r="K33" s="26">
        <v>236</v>
      </c>
      <c r="L33" s="26" t="s">
        <v>975</v>
      </c>
      <c r="M33" s="26">
        <v>6000</v>
      </c>
      <c r="N33" s="26" t="s">
        <v>26</v>
      </c>
      <c r="O33" s="26" t="s">
        <v>704</v>
      </c>
      <c r="P33" s="26" t="s">
        <v>975</v>
      </c>
    </row>
    <row r="34" spans="1:16" x14ac:dyDescent="0.25">
      <c r="A34" s="26" t="s">
        <v>935</v>
      </c>
      <c r="B34" s="26" t="s">
        <v>854</v>
      </c>
      <c r="C34" s="26" t="s">
        <v>936</v>
      </c>
      <c r="D34" s="26" t="s">
        <v>90</v>
      </c>
      <c r="E34" s="27" t="s">
        <v>91</v>
      </c>
      <c r="F34" s="26" t="s">
        <v>42</v>
      </c>
      <c r="G34" s="26">
        <v>2002</v>
      </c>
      <c r="H34" s="26"/>
      <c r="I34" s="28" t="s">
        <v>975</v>
      </c>
      <c r="J34" s="26" t="s">
        <v>18</v>
      </c>
      <c r="K34" s="26">
        <v>350</v>
      </c>
      <c r="L34" s="26" t="s">
        <v>975</v>
      </c>
      <c r="M34" s="29"/>
      <c r="N34" s="26" t="s">
        <v>19</v>
      </c>
      <c r="O34" s="26" t="s">
        <v>937</v>
      </c>
      <c r="P34" s="26" t="s">
        <v>975</v>
      </c>
    </row>
    <row r="35" spans="1:16" ht="36" x14ac:dyDescent="0.25">
      <c r="A35" s="26" t="s">
        <v>223</v>
      </c>
      <c r="B35" s="26" t="s">
        <v>854</v>
      </c>
      <c r="C35" s="26" t="s">
        <v>224</v>
      </c>
      <c r="D35" s="26" t="s">
        <v>225</v>
      </c>
      <c r="E35" s="27" t="s">
        <v>91</v>
      </c>
      <c r="F35" s="26" t="s">
        <v>537</v>
      </c>
      <c r="G35" s="26">
        <v>1997</v>
      </c>
      <c r="H35" s="26">
        <v>2000</v>
      </c>
      <c r="I35" s="28" t="s">
        <v>864</v>
      </c>
      <c r="J35" s="26" t="s">
        <v>18</v>
      </c>
      <c r="K35" s="26">
        <v>1000</v>
      </c>
      <c r="L35" s="26" t="s">
        <v>1048</v>
      </c>
      <c r="M35" s="26">
        <v>42000</v>
      </c>
      <c r="N35" s="26" t="s">
        <v>26</v>
      </c>
      <c r="O35" s="26" t="s">
        <v>1042</v>
      </c>
      <c r="P35" s="26" t="s">
        <v>975</v>
      </c>
    </row>
    <row r="36" spans="1:16" x14ac:dyDescent="0.25">
      <c r="A36" s="26" t="s">
        <v>136</v>
      </c>
      <c r="B36" s="26" t="s">
        <v>854</v>
      </c>
      <c r="C36" s="26" t="s">
        <v>137</v>
      </c>
      <c r="D36" s="26" t="s">
        <v>137</v>
      </c>
      <c r="E36" s="27" t="s">
        <v>59</v>
      </c>
      <c r="F36" s="26" t="s">
        <v>537</v>
      </c>
      <c r="G36" s="26">
        <v>1985</v>
      </c>
      <c r="H36" s="26">
        <v>2008</v>
      </c>
      <c r="I36" s="28" t="s">
        <v>975</v>
      </c>
      <c r="J36" s="26" t="s">
        <v>138</v>
      </c>
      <c r="K36" s="26">
        <v>72000</v>
      </c>
      <c r="L36" s="26" t="s">
        <v>975</v>
      </c>
      <c r="M36" s="29">
        <v>28000</v>
      </c>
      <c r="N36" s="26" t="s">
        <v>975</v>
      </c>
      <c r="O36" s="26" t="s">
        <v>139</v>
      </c>
      <c r="P36" s="26" t="s">
        <v>975</v>
      </c>
    </row>
    <row r="37" spans="1:16" x14ac:dyDescent="0.25">
      <c r="A37" s="26" t="s">
        <v>846</v>
      </c>
      <c r="B37" s="26" t="s">
        <v>854</v>
      </c>
      <c r="C37" s="26" t="s">
        <v>847</v>
      </c>
      <c r="D37" s="26" t="s">
        <v>260</v>
      </c>
      <c r="E37" s="27" t="s">
        <v>59</v>
      </c>
      <c r="F37" s="26" t="s">
        <v>42</v>
      </c>
      <c r="G37" s="26">
        <v>2007</v>
      </c>
      <c r="H37" s="26">
        <v>2009</v>
      </c>
      <c r="I37" s="28" t="s">
        <v>975</v>
      </c>
      <c r="J37" s="26" t="s">
        <v>52</v>
      </c>
      <c r="K37" s="26">
        <v>121000</v>
      </c>
      <c r="L37" s="26" t="s">
        <v>975</v>
      </c>
      <c r="M37" s="26"/>
      <c r="N37" s="26" t="s">
        <v>19</v>
      </c>
      <c r="O37" s="26" t="s">
        <v>1135</v>
      </c>
      <c r="P37" s="26" t="s">
        <v>975</v>
      </c>
    </row>
    <row r="38" spans="1:16" ht="60" x14ac:dyDescent="0.25">
      <c r="A38" s="26" t="s">
        <v>153</v>
      </c>
      <c r="B38" s="26" t="s">
        <v>854</v>
      </c>
      <c r="C38" s="26" t="s">
        <v>154</v>
      </c>
      <c r="D38" s="26" t="s">
        <v>155</v>
      </c>
      <c r="E38" s="27" t="s">
        <v>156</v>
      </c>
      <c r="F38" s="26" t="s">
        <v>28</v>
      </c>
      <c r="G38" s="26">
        <v>2008</v>
      </c>
      <c r="H38" s="26">
        <v>2009</v>
      </c>
      <c r="I38" s="28" t="s">
        <v>863</v>
      </c>
      <c r="J38" s="26" t="s">
        <v>18</v>
      </c>
      <c r="K38" s="26">
        <v>980</v>
      </c>
      <c r="L38" s="26" t="s">
        <v>975</v>
      </c>
      <c r="M38" s="29">
        <v>47000</v>
      </c>
      <c r="N38" s="26" t="s">
        <v>19</v>
      </c>
      <c r="O38" s="26" t="s">
        <v>157</v>
      </c>
      <c r="P38" s="26" t="s">
        <v>975</v>
      </c>
    </row>
    <row r="39" spans="1:16" x14ac:dyDescent="0.25">
      <c r="A39" s="26" t="s">
        <v>432</v>
      </c>
      <c r="B39" s="26" t="s">
        <v>856</v>
      </c>
      <c r="C39" s="26" t="s">
        <v>433</v>
      </c>
      <c r="D39" s="26" t="s">
        <v>434</v>
      </c>
      <c r="E39" s="27" t="s">
        <v>156</v>
      </c>
      <c r="F39" s="26" t="s">
        <v>42</v>
      </c>
      <c r="G39" s="26">
        <v>2008</v>
      </c>
      <c r="H39" s="26">
        <v>2013</v>
      </c>
      <c r="I39" s="28" t="s">
        <v>975</v>
      </c>
      <c r="J39" s="26" t="s">
        <v>18</v>
      </c>
      <c r="K39" s="26">
        <v>10000</v>
      </c>
      <c r="L39" s="26" t="s">
        <v>878</v>
      </c>
      <c r="M39" s="29">
        <v>2739726</v>
      </c>
      <c r="N39" s="26" t="s">
        <v>1057</v>
      </c>
      <c r="O39" s="26" t="s">
        <v>1049</v>
      </c>
      <c r="P39" s="26" t="s">
        <v>1050</v>
      </c>
    </row>
    <row r="40" spans="1:16" x14ac:dyDescent="0.25">
      <c r="A40" s="26" t="s">
        <v>474</v>
      </c>
      <c r="B40" s="26" t="s">
        <v>854</v>
      </c>
      <c r="C40" s="26" t="s">
        <v>475</v>
      </c>
      <c r="D40" s="26" t="s">
        <v>453</v>
      </c>
      <c r="E40" s="27" t="s">
        <v>156</v>
      </c>
      <c r="F40" s="26" t="s">
        <v>537</v>
      </c>
      <c r="G40" s="26">
        <v>1998</v>
      </c>
      <c r="H40" s="26"/>
      <c r="I40" s="28" t="s">
        <v>975</v>
      </c>
      <c r="J40" s="26" t="s">
        <v>18</v>
      </c>
      <c r="K40" s="26">
        <v>455</v>
      </c>
      <c r="L40" s="26" t="s">
        <v>975</v>
      </c>
      <c r="M40" s="29">
        <v>14000</v>
      </c>
      <c r="N40" s="26" t="s">
        <v>19</v>
      </c>
      <c r="O40" s="26" t="s">
        <v>1051</v>
      </c>
      <c r="P40" s="26" t="s">
        <v>975</v>
      </c>
    </row>
    <row r="41" spans="1:16" ht="48" x14ac:dyDescent="0.25">
      <c r="A41" s="26" t="s">
        <v>1052</v>
      </c>
      <c r="B41" s="26" t="s">
        <v>854</v>
      </c>
      <c r="C41" s="26" t="s">
        <v>1053</v>
      </c>
      <c r="D41" s="26" t="s">
        <v>1054</v>
      </c>
      <c r="E41" s="27" t="s">
        <v>73</v>
      </c>
      <c r="F41" s="26" t="s">
        <v>74</v>
      </c>
      <c r="G41" s="26">
        <v>2002</v>
      </c>
      <c r="H41" s="26">
        <v>2005</v>
      </c>
      <c r="I41" s="28" t="s">
        <v>1055</v>
      </c>
      <c r="J41" s="26" t="s">
        <v>58</v>
      </c>
      <c r="K41" s="26">
        <v>650</v>
      </c>
      <c r="L41" s="26" t="s">
        <v>975</v>
      </c>
      <c r="M41" s="29"/>
      <c r="N41" s="26" t="s">
        <v>19</v>
      </c>
      <c r="O41" s="26" t="s">
        <v>1136</v>
      </c>
      <c r="P41" s="26" t="s">
        <v>975</v>
      </c>
    </row>
    <row r="42" spans="1:16" ht="72" x14ac:dyDescent="0.25">
      <c r="A42" s="26" t="s">
        <v>517</v>
      </c>
      <c r="B42" s="26" t="s">
        <v>854</v>
      </c>
      <c r="C42" s="26" t="s">
        <v>518</v>
      </c>
      <c r="D42" s="26" t="s">
        <v>519</v>
      </c>
      <c r="E42" s="27" t="s">
        <v>245</v>
      </c>
      <c r="F42" s="26" t="s">
        <v>28</v>
      </c>
      <c r="G42" s="26">
        <v>1994</v>
      </c>
      <c r="H42" s="26">
        <v>2005</v>
      </c>
      <c r="I42" s="28" t="s">
        <v>883</v>
      </c>
      <c r="J42" s="26" t="s">
        <v>520</v>
      </c>
      <c r="K42" s="26">
        <v>3000</v>
      </c>
      <c r="L42" s="26" t="s">
        <v>975</v>
      </c>
      <c r="M42" s="29">
        <v>12000</v>
      </c>
      <c r="N42" s="26" t="s">
        <v>26</v>
      </c>
      <c r="O42" s="26" t="s">
        <v>1137</v>
      </c>
      <c r="P42" s="26" t="s">
        <v>975</v>
      </c>
    </row>
    <row r="43" spans="1:16" x14ac:dyDescent="0.25">
      <c r="A43" s="26" t="s">
        <v>330</v>
      </c>
      <c r="B43" s="26" t="s">
        <v>871</v>
      </c>
      <c r="C43" s="26" t="s">
        <v>331</v>
      </c>
      <c r="D43" s="26" t="s">
        <v>332</v>
      </c>
      <c r="E43" s="27" t="s">
        <v>60</v>
      </c>
      <c r="F43" s="26" t="s">
        <v>537</v>
      </c>
      <c r="G43" s="26">
        <v>2005</v>
      </c>
      <c r="H43" s="26">
        <v>2009</v>
      </c>
      <c r="I43" s="28" t="s">
        <v>975</v>
      </c>
      <c r="J43" s="26" t="s">
        <v>18</v>
      </c>
      <c r="K43" s="26">
        <v>160</v>
      </c>
      <c r="L43" s="26" t="s">
        <v>975</v>
      </c>
      <c r="M43" s="29">
        <v>5000</v>
      </c>
      <c r="N43" s="26" t="s">
        <v>19</v>
      </c>
      <c r="O43" s="26" t="s">
        <v>1123</v>
      </c>
      <c r="P43" s="26" t="s">
        <v>333</v>
      </c>
    </row>
    <row r="44" spans="1:16" x14ac:dyDescent="0.25">
      <c r="A44" s="26" t="s">
        <v>334</v>
      </c>
      <c r="B44" s="26" t="s">
        <v>854</v>
      </c>
      <c r="C44" s="26" t="s">
        <v>335</v>
      </c>
      <c r="D44" s="26" t="s">
        <v>113</v>
      </c>
      <c r="E44" s="27" t="s">
        <v>60</v>
      </c>
      <c r="F44" s="26" t="s">
        <v>537</v>
      </c>
      <c r="G44" s="26">
        <v>1982</v>
      </c>
      <c r="H44" s="26"/>
      <c r="I44" s="28" t="s">
        <v>975</v>
      </c>
      <c r="J44" s="26" t="s">
        <v>18</v>
      </c>
      <c r="K44" s="26">
        <v>380</v>
      </c>
      <c r="L44" s="26" t="s">
        <v>975</v>
      </c>
      <c r="M44" s="29">
        <v>37500</v>
      </c>
      <c r="N44" s="26" t="s">
        <v>1071</v>
      </c>
      <c r="O44" s="26" t="s">
        <v>336</v>
      </c>
      <c r="P44" s="26" t="s">
        <v>975</v>
      </c>
    </row>
    <row r="45" spans="1:16" ht="36" x14ac:dyDescent="0.25">
      <c r="A45" s="26" t="s">
        <v>570</v>
      </c>
      <c r="B45" s="26" t="s">
        <v>854</v>
      </c>
      <c r="C45" s="26" t="s">
        <v>571</v>
      </c>
      <c r="D45" s="26" t="s">
        <v>332</v>
      </c>
      <c r="E45" s="27" t="s">
        <v>60</v>
      </c>
      <c r="F45" s="26" t="s">
        <v>992</v>
      </c>
      <c r="G45" s="26">
        <v>2005</v>
      </c>
      <c r="H45" s="26">
        <v>2009</v>
      </c>
      <c r="I45" s="28" t="s">
        <v>884</v>
      </c>
      <c r="J45" s="26" t="s">
        <v>18</v>
      </c>
      <c r="K45" s="26">
        <v>250</v>
      </c>
      <c r="L45" s="26" t="s">
        <v>975</v>
      </c>
      <c r="M45" s="26"/>
      <c r="N45" s="26" t="s">
        <v>19</v>
      </c>
      <c r="O45" s="26" t="s">
        <v>975</v>
      </c>
      <c r="P45" s="26" t="s">
        <v>975</v>
      </c>
    </row>
    <row r="46" spans="1:16" ht="72" x14ac:dyDescent="0.25">
      <c r="A46" s="26" t="s">
        <v>274</v>
      </c>
      <c r="B46" s="26" t="s">
        <v>854</v>
      </c>
      <c r="C46" s="26" t="s">
        <v>275</v>
      </c>
      <c r="D46" s="26" t="s">
        <v>276</v>
      </c>
      <c r="E46" s="27" t="s">
        <v>39</v>
      </c>
      <c r="F46" s="26" t="s">
        <v>537</v>
      </c>
      <c r="G46" s="26">
        <v>2004</v>
      </c>
      <c r="H46" s="26">
        <v>2011</v>
      </c>
      <c r="I46" s="28" t="s">
        <v>866</v>
      </c>
      <c r="J46" s="26" t="s">
        <v>18</v>
      </c>
      <c r="K46" s="26">
        <v>1100</v>
      </c>
      <c r="L46" s="26" t="s">
        <v>975</v>
      </c>
      <c r="M46" s="26"/>
      <c r="N46" s="26" t="s">
        <v>19</v>
      </c>
      <c r="O46" s="26" t="s">
        <v>47</v>
      </c>
      <c r="P46" s="26" t="s">
        <v>252</v>
      </c>
    </row>
    <row r="47" spans="1:16" x14ac:dyDescent="0.25">
      <c r="A47" s="26" t="s">
        <v>299</v>
      </c>
      <c r="B47" s="26" t="s">
        <v>854</v>
      </c>
      <c r="C47" s="26" t="s">
        <v>300</v>
      </c>
      <c r="D47" s="26" t="s">
        <v>121</v>
      </c>
      <c r="E47" s="27" t="s">
        <v>39</v>
      </c>
      <c r="F47" s="26" t="s">
        <v>28</v>
      </c>
      <c r="G47" s="26">
        <v>1995</v>
      </c>
      <c r="H47" s="26">
        <v>2004</v>
      </c>
      <c r="I47" s="28" t="s">
        <v>975</v>
      </c>
      <c r="J47" s="26" t="s">
        <v>18</v>
      </c>
      <c r="K47" s="26">
        <v>1600</v>
      </c>
      <c r="L47" s="26" t="s">
        <v>975</v>
      </c>
      <c r="M47" s="26"/>
      <c r="N47" s="26" t="s">
        <v>1063</v>
      </c>
      <c r="O47" s="26" t="s">
        <v>975</v>
      </c>
      <c r="P47" s="26" t="s">
        <v>975</v>
      </c>
    </row>
    <row r="48" spans="1:16" x14ac:dyDescent="0.25">
      <c r="A48" s="26" t="s">
        <v>299</v>
      </c>
      <c r="B48" s="26" t="s">
        <v>854</v>
      </c>
      <c r="C48" s="26" t="s">
        <v>300</v>
      </c>
      <c r="D48" s="26" t="s">
        <v>121</v>
      </c>
      <c r="E48" s="27" t="s">
        <v>39</v>
      </c>
      <c r="F48" s="26" t="s">
        <v>537</v>
      </c>
      <c r="G48" s="26">
        <v>2006</v>
      </c>
      <c r="H48" s="26">
        <v>2014</v>
      </c>
      <c r="I48" s="28" t="s">
        <v>975</v>
      </c>
      <c r="J48" s="26" t="s">
        <v>18</v>
      </c>
      <c r="K48" s="26">
        <v>1600</v>
      </c>
      <c r="L48" s="26" t="s">
        <v>975</v>
      </c>
      <c r="M48" s="26"/>
      <c r="N48" s="26" t="s">
        <v>19</v>
      </c>
      <c r="O48" s="26" t="s">
        <v>47</v>
      </c>
      <c r="P48" s="26" t="s">
        <v>975</v>
      </c>
    </row>
    <row r="49" spans="1:16" ht="48" x14ac:dyDescent="0.25">
      <c r="A49" s="26" t="s">
        <v>480</v>
      </c>
      <c r="B49" s="26" t="s">
        <v>854</v>
      </c>
      <c r="C49" s="26" t="s">
        <v>481</v>
      </c>
      <c r="D49" s="26" t="s">
        <v>199</v>
      </c>
      <c r="E49" s="27" t="s">
        <v>39</v>
      </c>
      <c r="F49" s="26" t="s">
        <v>537</v>
      </c>
      <c r="G49" s="26">
        <v>2006</v>
      </c>
      <c r="H49" s="26">
        <v>2011</v>
      </c>
      <c r="I49" s="28" t="s">
        <v>879</v>
      </c>
      <c r="J49" s="26" t="s">
        <v>18</v>
      </c>
      <c r="K49" s="26">
        <v>2550</v>
      </c>
      <c r="L49" s="26" t="s">
        <v>975</v>
      </c>
      <c r="M49" s="26"/>
      <c r="N49" s="26" t="s">
        <v>19</v>
      </c>
      <c r="O49" s="26" t="s">
        <v>47</v>
      </c>
      <c r="P49" s="26" t="s">
        <v>200</v>
      </c>
    </row>
    <row r="50" spans="1:16" x14ac:dyDescent="0.25">
      <c r="A50" s="26" t="s">
        <v>513</v>
      </c>
      <c r="B50" s="26" t="s">
        <v>854</v>
      </c>
      <c r="C50" s="26" t="s">
        <v>514</v>
      </c>
      <c r="D50" s="26" t="s">
        <v>515</v>
      </c>
      <c r="E50" s="27" t="s">
        <v>39</v>
      </c>
      <c r="F50" s="26" t="s">
        <v>42</v>
      </c>
      <c r="G50" s="26">
        <v>1988</v>
      </c>
      <c r="H50" s="26">
        <v>2008</v>
      </c>
      <c r="I50" s="28" t="s">
        <v>882</v>
      </c>
      <c r="J50" s="26" t="s">
        <v>232</v>
      </c>
      <c r="K50" s="26">
        <v>500000</v>
      </c>
      <c r="L50" s="26" t="s">
        <v>975</v>
      </c>
      <c r="M50" s="26"/>
      <c r="N50" s="26" t="s">
        <v>26</v>
      </c>
      <c r="O50" s="26" t="s">
        <v>233</v>
      </c>
      <c r="P50" s="26" t="s">
        <v>975</v>
      </c>
    </row>
    <row r="51" spans="1:16" x14ac:dyDescent="0.25">
      <c r="A51" s="26" t="s">
        <v>615</v>
      </c>
      <c r="B51" s="26" t="s">
        <v>854</v>
      </c>
      <c r="C51" s="26" t="s">
        <v>616</v>
      </c>
      <c r="D51" s="26" t="s">
        <v>617</v>
      </c>
      <c r="E51" s="27" t="s">
        <v>39</v>
      </c>
      <c r="F51" s="26" t="s">
        <v>537</v>
      </c>
      <c r="G51" s="26">
        <v>2005</v>
      </c>
      <c r="H51" s="26">
        <v>2009</v>
      </c>
      <c r="I51" s="28" t="s">
        <v>975</v>
      </c>
      <c r="J51" s="26" t="s">
        <v>18</v>
      </c>
      <c r="K51" s="26">
        <v>1200</v>
      </c>
      <c r="L51" s="26" t="s">
        <v>975</v>
      </c>
      <c r="M51" s="26"/>
      <c r="N51" s="26" t="s">
        <v>19</v>
      </c>
      <c r="O51" s="26" t="s">
        <v>47</v>
      </c>
      <c r="P51" s="26" t="s">
        <v>200</v>
      </c>
    </row>
    <row r="52" spans="1:16" x14ac:dyDescent="0.25">
      <c r="A52" s="26" t="s">
        <v>615</v>
      </c>
      <c r="B52" s="26" t="s">
        <v>854</v>
      </c>
      <c r="C52" s="26" t="s">
        <v>616</v>
      </c>
      <c r="D52" s="26" t="s">
        <v>617</v>
      </c>
      <c r="E52" s="27" t="s">
        <v>39</v>
      </c>
      <c r="F52" s="26" t="s">
        <v>537</v>
      </c>
      <c r="G52" s="26">
        <v>2009</v>
      </c>
      <c r="H52" s="26">
        <v>2015</v>
      </c>
      <c r="I52" s="28" t="s">
        <v>975</v>
      </c>
      <c r="J52" s="26" t="s">
        <v>18</v>
      </c>
      <c r="K52" s="26">
        <v>1200</v>
      </c>
      <c r="L52" s="26" t="s">
        <v>975</v>
      </c>
      <c r="M52" s="26"/>
      <c r="N52" s="26" t="s">
        <v>19</v>
      </c>
      <c r="O52" s="26" t="s">
        <v>47</v>
      </c>
      <c r="P52" s="26" t="s">
        <v>200</v>
      </c>
    </row>
    <row r="53" spans="1:16" ht="72" x14ac:dyDescent="0.25">
      <c r="A53" s="26" t="s">
        <v>708</v>
      </c>
      <c r="B53" s="26" t="s">
        <v>854</v>
      </c>
      <c r="C53" s="26" t="s">
        <v>709</v>
      </c>
      <c r="D53" s="26" t="s">
        <v>710</v>
      </c>
      <c r="E53" s="27" t="s">
        <v>39</v>
      </c>
      <c r="F53" s="26" t="s">
        <v>537</v>
      </c>
      <c r="G53" s="26">
        <v>2002</v>
      </c>
      <c r="H53" s="26">
        <v>2010</v>
      </c>
      <c r="I53" s="28" t="s">
        <v>891</v>
      </c>
      <c r="J53" s="26" t="s">
        <v>18</v>
      </c>
      <c r="K53" s="26">
        <v>1000</v>
      </c>
      <c r="L53" s="26" t="s">
        <v>975</v>
      </c>
      <c r="M53" s="26"/>
      <c r="N53" s="26" t="s">
        <v>26</v>
      </c>
      <c r="O53" s="26" t="s">
        <v>1042</v>
      </c>
      <c r="P53" s="26" t="s">
        <v>241</v>
      </c>
    </row>
    <row r="54" spans="1:16" x14ac:dyDescent="0.25">
      <c r="A54" s="26" t="s">
        <v>787</v>
      </c>
      <c r="B54" s="26" t="s">
        <v>854</v>
      </c>
      <c r="C54" s="26" t="s">
        <v>199</v>
      </c>
      <c r="D54" s="26" t="s">
        <v>199</v>
      </c>
      <c r="E54" s="27" t="s">
        <v>39</v>
      </c>
      <c r="F54" s="26" t="s">
        <v>42</v>
      </c>
      <c r="G54" s="26">
        <v>2004</v>
      </c>
      <c r="H54" s="26">
        <v>2013</v>
      </c>
      <c r="I54" s="28" t="s">
        <v>975</v>
      </c>
      <c r="J54" s="26" t="s">
        <v>18</v>
      </c>
      <c r="K54" s="26">
        <v>1200</v>
      </c>
      <c r="L54" s="26" t="s">
        <v>857</v>
      </c>
      <c r="M54" s="26"/>
      <c r="N54" s="26" t="s">
        <v>19</v>
      </c>
      <c r="O54" s="26" t="s">
        <v>1138</v>
      </c>
      <c r="P54" s="26" t="s">
        <v>252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pane ySplit="1" topLeftCell="A2" activePane="bottomLeft" state="frozen"/>
      <selection pane="bottomLeft" activeCell="H33" sqref="H33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20.42578125" style="1" bestFit="1" customWidth="1"/>
    <col min="10" max="10" width="14.28515625" style="1" bestFit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20.42578125" style="1" customWidth="1"/>
    <col min="15" max="16" width="23.28515625" style="1" customWidth="1"/>
    <col min="17" max="16384" width="9.140625" style="1"/>
  </cols>
  <sheetData>
    <row r="1" spans="1:16" ht="36" x14ac:dyDescent="0.25">
      <c r="A1" s="3" t="s">
        <v>0</v>
      </c>
      <c r="B1" s="4" t="s">
        <v>851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10</v>
      </c>
      <c r="O1" s="4" t="s">
        <v>11</v>
      </c>
      <c r="P1" s="5" t="s">
        <v>12</v>
      </c>
    </row>
    <row r="2" spans="1:16" ht="48" x14ac:dyDescent="0.25">
      <c r="A2" s="28" t="s">
        <v>945</v>
      </c>
      <c r="B2" s="28" t="s">
        <v>854</v>
      </c>
      <c r="C2" s="28" t="s">
        <v>946</v>
      </c>
      <c r="D2" s="28" t="s">
        <v>947</v>
      </c>
      <c r="E2" s="30" t="s">
        <v>828</v>
      </c>
      <c r="F2" s="28" t="s">
        <v>974</v>
      </c>
      <c r="G2" s="28" t="s">
        <v>17</v>
      </c>
      <c r="H2" s="28">
        <v>2014</v>
      </c>
      <c r="I2" s="28" t="s">
        <v>205</v>
      </c>
      <c r="J2" s="33">
        <v>168000</v>
      </c>
      <c r="K2" s="28" t="s">
        <v>975</v>
      </c>
      <c r="L2" s="33"/>
      <c r="M2" s="28" t="s">
        <v>26</v>
      </c>
      <c r="N2" s="28" t="s">
        <v>1081</v>
      </c>
      <c r="O2" s="28" t="s">
        <v>948</v>
      </c>
      <c r="P2" s="33">
        <v>5633.0571601256297</v>
      </c>
    </row>
    <row r="3" spans="1:16" ht="36" x14ac:dyDescent="0.25">
      <c r="A3" s="28" t="s">
        <v>144</v>
      </c>
      <c r="B3" s="28" t="s">
        <v>854</v>
      </c>
      <c r="C3" s="28" t="s">
        <v>145</v>
      </c>
      <c r="D3" s="28" t="s">
        <v>146</v>
      </c>
      <c r="E3" s="30" t="s">
        <v>147</v>
      </c>
      <c r="F3" s="28" t="s">
        <v>42</v>
      </c>
      <c r="G3" s="28" t="s">
        <v>17</v>
      </c>
      <c r="H3" s="28">
        <v>2005</v>
      </c>
      <c r="I3" s="28" t="s">
        <v>148</v>
      </c>
      <c r="J3" s="33">
        <v>270000</v>
      </c>
      <c r="K3" s="28" t="s">
        <v>975</v>
      </c>
      <c r="L3" s="33"/>
      <c r="M3" s="28" t="s">
        <v>1059</v>
      </c>
      <c r="N3" s="28" t="s">
        <v>149</v>
      </c>
      <c r="O3" s="28" t="s">
        <v>975</v>
      </c>
      <c r="P3" s="33">
        <v>158.55975162486601</v>
      </c>
    </row>
    <row r="4" spans="1:16" ht="24" x14ac:dyDescent="0.25">
      <c r="A4" s="28" t="s">
        <v>454</v>
      </c>
      <c r="B4" s="28" t="s">
        <v>854</v>
      </c>
      <c r="C4" s="28" t="s">
        <v>455</v>
      </c>
      <c r="D4" s="28" t="s">
        <v>456</v>
      </c>
      <c r="E4" s="30" t="s">
        <v>147</v>
      </c>
      <c r="F4" s="28" t="s">
        <v>42</v>
      </c>
      <c r="G4" s="28" t="s">
        <v>17</v>
      </c>
      <c r="H4" s="28">
        <v>2010</v>
      </c>
      <c r="I4" s="28" t="s">
        <v>148</v>
      </c>
      <c r="J4" s="33">
        <v>84000</v>
      </c>
      <c r="K4" s="28" t="s">
        <v>975</v>
      </c>
      <c r="L4" s="33">
        <v>70000</v>
      </c>
      <c r="M4" s="28" t="s">
        <v>19</v>
      </c>
      <c r="N4" s="28" t="s">
        <v>1000</v>
      </c>
      <c r="O4" s="28" t="s">
        <v>975</v>
      </c>
      <c r="P4" s="33">
        <v>49.329700505513799</v>
      </c>
    </row>
    <row r="5" spans="1:16" ht="24" x14ac:dyDescent="0.25">
      <c r="A5" s="28" t="s">
        <v>229</v>
      </c>
      <c r="B5" s="28" t="s">
        <v>854</v>
      </c>
      <c r="C5" s="28" t="s">
        <v>230</v>
      </c>
      <c r="D5" s="28" t="s">
        <v>231</v>
      </c>
      <c r="E5" s="30" t="s">
        <v>16</v>
      </c>
      <c r="F5" s="28" t="s">
        <v>42</v>
      </c>
      <c r="G5" s="28" t="s">
        <v>17</v>
      </c>
      <c r="H5" s="28">
        <v>2006</v>
      </c>
      <c r="I5" s="28" t="s">
        <v>232</v>
      </c>
      <c r="J5" s="33">
        <v>130000</v>
      </c>
      <c r="K5" s="28" t="s">
        <v>865</v>
      </c>
      <c r="L5" s="33"/>
      <c r="M5" s="28" t="s">
        <v>26</v>
      </c>
      <c r="N5" s="28" t="s">
        <v>233</v>
      </c>
      <c r="O5" s="28" t="s">
        <v>975</v>
      </c>
      <c r="P5" s="33" t="s">
        <v>975</v>
      </c>
    </row>
    <row r="6" spans="1:16" ht="24" x14ac:dyDescent="0.25">
      <c r="A6" s="28" t="s">
        <v>803</v>
      </c>
      <c r="B6" s="28" t="s">
        <v>854</v>
      </c>
      <c r="C6" s="28" t="s">
        <v>804</v>
      </c>
      <c r="D6" s="28" t="s">
        <v>618</v>
      </c>
      <c r="E6" s="30" t="s">
        <v>87</v>
      </c>
      <c r="F6" s="28" t="s">
        <v>537</v>
      </c>
      <c r="G6" s="28" t="s">
        <v>17</v>
      </c>
      <c r="H6" s="28">
        <v>2008</v>
      </c>
      <c r="I6" s="28" t="s">
        <v>586</v>
      </c>
      <c r="J6" s="33">
        <v>600000</v>
      </c>
      <c r="K6" s="28" t="s">
        <v>896</v>
      </c>
      <c r="L6" s="33"/>
      <c r="M6" s="28" t="s">
        <v>19</v>
      </c>
      <c r="N6" s="28" t="s">
        <v>47</v>
      </c>
      <c r="O6" s="28" t="s">
        <v>143</v>
      </c>
      <c r="P6" s="33">
        <v>17847.208652711499</v>
      </c>
    </row>
    <row r="7" spans="1:16" ht="36" x14ac:dyDescent="0.25">
      <c r="A7" s="28" t="s">
        <v>690</v>
      </c>
      <c r="B7" s="28" t="s">
        <v>854</v>
      </c>
      <c r="C7" s="28" t="s">
        <v>691</v>
      </c>
      <c r="D7" s="28" t="s">
        <v>160</v>
      </c>
      <c r="E7" s="30" t="s">
        <v>59</v>
      </c>
      <c r="F7" s="28" t="s">
        <v>42</v>
      </c>
      <c r="G7" s="28" t="s">
        <v>17</v>
      </c>
      <c r="H7" s="28">
        <v>2013</v>
      </c>
      <c r="I7" s="28" t="s">
        <v>692</v>
      </c>
      <c r="J7" s="33">
        <v>32450</v>
      </c>
      <c r="K7" s="28" t="s">
        <v>1018</v>
      </c>
      <c r="L7" s="33">
        <v>49093</v>
      </c>
      <c r="M7" s="28" t="s">
        <v>19</v>
      </c>
      <c r="N7" s="28" t="s">
        <v>980</v>
      </c>
      <c r="O7" s="28" t="s">
        <v>128</v>
      </c>
      <c r="P7" s="33">
        <v>1487.5341406914799</v>
      </c>
    </row>
    <row r="8" spans="1:16" x14ac:dyDescent="0.25">
      <c r="A8" s="28" t="s">
        <v>203</v>
      </c>
      <c r="B8" s="28" t="s">
        <v>854</v>
      </c>
      <c r="C8" s="28" t="s">
        <v>194</v>
      </c>
      <c r="D8" s="28" t="s">
        <v>204</v>
      </c>
      <c r="E8" s="30" t="s">
        <v>167</v>
      </c>
      <c r="F8" s="28" t="s">
        <v>537</v>
      </c>
      <c r="G8" s="28" t="s">
        <v>17</v>
      </c>
      <c r="H8" s="28">
        <v>2013</v>
      </c>
      <c r="I8" s="28" t="s">
        <v>205</v>
      </c>
      <c r="J8" s="33">
        <v>150000</v>
      </c>
      <c r="K8" s="28" t="s">
        <v>975</v>
      </c>
      <c r="L8" s="33"/>
      <c r="M8" s="28" t="s">
        <v>975</v>
      </c>
      <c r="N8" s="28" t="s">
        <v>206</v>
      </c>
      <c r="O8" s="28" t="s">
        <v>169</v>
      </c>
      <c r="P8" s="33">
        <v>2597.2087316153002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Normal="100" workbookViewId="0">
      <pane ySplit="1" topLeftCell="A2" activePane="bottomLeft" state="frozen"/>
      <selection pane="bottomLeft" activeCell="D21" sqref="D21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14.28515625" style="1" bestFit="1" customWidth="1"/>
    <col min="10" max="10" width="12.85546875" style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64" style="1" bestFit="1" customWidth="1"/>
    <col min="15" max="16" width="23.28515625" style="1" customWidth="1"/>
    <col min="17" max="16384" width="9.140625" style="1"/>
  </cols>
  <sheetData>
    <row r="1" spans="1:16" ht="36" x14ac:dyDescent="0.25">
      <c r="A1" s="3" t="s">
        <v>0</v>
      </c>
      <c r="B1" s="4" t="s">
        <v>1139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1130</v>
      </c>
      <c r="O1" s="4" t="s">
        <v>11</v>
      </c>
      <c r="P1" s="5" t="s">
        <v>12</v>
      </c>
    </row>
    <row r="2" spans="1:16" x14ac:dyDescent="0.25">
      <c r="A2" s="28" t="s">
        <v>733</v>
      </c>
      <c r="B2" s="28" t="s">
        <v>854</v>
      </c>
      <c r="C2" s="28" t="s">
        <v>734</v>
      </c>
      <c r="D2" s="28" t="s">
        <v>735</v>
      </c>
      <c r="E2" s="30" t="s">
        <v>46</v>
      </c>
      <c r="F2" s="28" t="s">
        <v>537</v>
      </c>
      <c r="G2" s="28" t="s">
        <v>17</v>
      </c>
      <c r="H2" s="28">
        <v>2009</v>
      </c>
      <c r="I2" s="28" t="s">
        <v>52</v>
      </c>
      <c r="J2" s="31">
        <v>5000</v>
      </c>
      <c r="K2" s="28" t="s">
        <v>975</v>
      </c>
      <c r="L2" s="32"/>
      <c r="M2" s="28" t="s">
        <v>975</v>
      </c>
      <c r="N2" s="28" t="s">
        <v>47</v>
      </c>
      <c r="O2" s="28" t="s">
        <v>975</v>
      </c>
      <c r="P2" s="33">
        <v>8403.5542782695102</v>
      </c>
    </row>
    <row r="3" spans="1:16" x14ac:dyDescent="0.25">
      <c r="A3" s="28" t="s">
        <v>933</v>
      </c>
      <c r="B3" s="28" t="s">
        <v>854</v>
      </c>
      <c r="C3" s="28" t="s">
        <v>697</v>
      </c>
      <c r="D3" s="28" t="s">
        <v>546</v>
      </c>
      <c r="E3" s="30" t="s">
        <v>51</v>
      </c>
      <c r="F3" s="28" t="s">
        <v>42</v>
      </c>
      <c r="G3" s="28" t="s">
        <v>17</v>
      </c>
      <c r="H3" s="28">
        <v>2011</v>
      </c>
      <c r="I3" s="28" t="s">
        <v>52</v>
      </c>
      <c r="J3" s="31">
        <v>4890</v>
      </c>
      <c r="K3" s="28" t="s">
        <v>987</v>
      </c>
      <c r="L3" s="32">
        <v>425392</v>
      </c>
      <c r="M3" s="28" t="s">
        <v>26</v>
      </c>
      <c r="N3" s="28" t="s">
        <v>988</v>
      </c>
      <c r="O3" s="28" t="s">
        <v>252</v>
      </c>
      <c r="P3" s="33">
        <v>11002.520277695099</v>
      </c>
    </row>
    <row r="4" spans="1:16" ht="24" x14ac:dyDescent="0.25">
      <c r="A4" s="28" t="s">
        <v>48</v>
      </c>
      <c r="B4" s="28" t="s">
        <v>854</v>
      </c>
      <c r="C4" s="28" t="s">
        <v>49</v>
      </c>
      <c r="D4" s="28" t="s">
        <v>50</v>
      </c>
      <c r="E4" s="30" t="s">
        <v>51</v>
      </c>
      <c r="F4" s="28" t="s">
        <v>537</v>
      </c>
      <c r="G4" s="28" t="s">
        <v>17</v>
      </c>
      <c r="H4" s="28">
        <v>2008</v>
      </c>
      <c r="I4" s="28" t="s">
        <v>52</v>
      </c>
      <c r="J4" s="31">
        <v>4000</v>
      </c>
      <c r="K4" s="28" t="s">
        <v>989</v>
      </c>
      <c r="L4" s="32">
        <v>1848700</v>
      </c>
      <c r="M4" s="28" t="s">
        <v>19</v>
      </c>
      <c r="N4" s="28" t="s">
        <v>47</v>
      </c>
      <c r="O4" s="28" t="s">
        <v>53</v>
      </c>
      <c r="P4" s="33">
        <v>3189.3889483596899</v>
      </c>
    </row>
    <row r="5" spans="1:16" ht="24" x14ac:dyDescent="0.25">
      <c r="A5" s="28" t="s">
        <v>394</v>
      </c>
      <c r="B5" s="28" t="s">
        <v>854</v>
      </c>
      <c r="C5" s="28" t="s">
        <v>395</v>
      </c>
      <c r="D5" s="28" t="s">
        <v>396</v>
      </c>
      <c r="E5" s="30" t="s">
        <v>397</v>
      </c>
      <c r="F5" s="28" t="s">
        <v>74</v>
      </c>
      <c r="G5" s="28" t="s">
        <v>17</v>
      </c>
      <c r="H5" s="28">
        <v>2012</v>
      </c>
      <c r="I5" s="28" t="s">
        <v>398</v>
      </c>
      <c r="J5" s="31">
        <v>2500</v>
      </c>
      <c r="K5" s="28" t="s">
        <v>975</v>
      </c>
      <c r="L5" s="30"/>
      <c r="M5" s="28" t="s">
        <v>26</v>
      </c>
      <c r="N5" s="28" t="s">
        <v>999</v>
      </c>
      <c r="O5" s="28" t="s">
        <v>399</v>
      </c>
      <c r="P5" s="33">
        <v>2453.3761141228401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zoomScaleNormal="100" workbookViewId="0">
      <pane ySplit="1" topLeftCell="A197" activePane="bottomLeft" state="frozen"/>
      <selection pane="bottomLeft" activeCell="E204" sqref="E204:S212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12" style="1" customWidth="1"/>
    <col min="10" max="10" width="13.140625" style="1" bestFit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20.42578125" style="1" customWidth="1"/>
    <col min="15" max="15" width="32.140625" style="1" customWidth="1"/>
    <col min="16" max="16" width="23.28515625" style="1" customWidth="1"/>
    <col min="17" max="16384" width="9.140625" style="1"/>
  </cols>
  <sheetData>
    <row r="1" spans="1:16" ht="36" x14ac:dyDescent="0.25">
      <c r="A1" s="3" t="s">
        <v>0</v>
      </c>
      <c r="B1" s="4" t="s">
        <v>1139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1130</v>
      </c>
      <c r="O1" s="4" t="s">
        <v>11</v>
      </c>
      <c r="P1" s="5" t="s">
        <v>12</v>
      </c>
    </row>
    <row r="2" spans="1:16" x14ac:dyDescent="0.25">
      <c r="A2" s="10" t="s">
        <v>717</v>
      </c>
      <c r="B2" s="11" t="s">
        <v>854</v>
      </c>
      <c r="C2" s="11" t="s">
        <v>718</v>
      </c>
      <c r="D2" s="11" t="s">
        <v>719</v>
      </c>
      <c r="E2" s="12" t="s">
        <v>720</v>
      </c>
      <c r="F2" s="11" t="s">
        <v>28</v>
      </c>
      <c r="G2" s="11" t="s">
        <v>17</v>
      </c>
      <c r="H2" s="13">
        <v>2011</v>
      </c>
      <c r="I2" s="14" t="s">
        <v>18</v>
      </c>
      <c r="J2" s="34">
        <v>15000</v>
      </c>
      <c r="K2" s="16" t="s">
        <v>975</v>
      </c>
      <c r="L2" s="17"/>
      <c r="M2" s="10" t="s">
        <v>26</v>
      </c>
      <c r="N2" s="11" t="s">
        <v>961</v>
      </c>
      <c r="O2" s="11" t="s">
        <v>962</v>
      </c>
      <c r="P2" s="35">
        <v>114908.211981972</v>
      </c>
    </row>
    <row r="3" spans="1:16" ht="24" x14ac:dyDescent="0.25">
      <c r="A3" s="10" t="s">
        <v>21</v>
      </c>
      <c r="B3" s="11" t="s">
        <v>854</v>
      </c>
      <c r="C3" s="11" t="s">
        <v>22</v>
      </c>
      <c r="D3" s="11" t="s">
        <v>23</v>
      </c>
      <c r="E3" s="12" t="s">
        <v>24</v>
      </c>
      <c r="F3" s="11" t="s">
        <v>42</v>
      </c>
      <c r="G3" s="11" t="s">
        <v>17</v>
      </c>
      <c r="H3" s="13">
        <v>2013</v>
      </c>
      <c r="I3" s="14" t="s">
        <v>18</v>
      </c>
      <c r="J3" s="34">
        <v>15500</v>
      </c>
      <c r="K3" s="16" t="s">
        <v>975</v>
      </c>
      <c r="L3" s="17">
        <v>600000</v>
      </c>
      <c r="M3" s="10" t="s">
        <v>975</v>
      </c>
      <c r="N3" s="11" t="s">
        <v>1064</v>
      </c>
      <c r="O3" s="11" t="s">
        <v>931</v>
      </c>
      <c r="P3" s="35">
        <v>79044.856373543706</v>
      </c>
    </row>
    <row r="4" spans="1:16" ht="24" x14ac:dyDescent="0.25">
      <c r="A4" s="10" t="s">
        <v>27</v>
      </c>
      <c r="B4" s="11" t="s">
        <v>854</v>
      </c>
      <c r="C4" s="11" t="s">
        <v>22</v>
      </c>
      <c r="D4" s="11" t="s">
        <v>23</v>
      </c>
      <c r="E4" s="12" t="s">
        <v>24</v>
      </c>
      <c r="F4" s="11" t="s">
        <v>28</v>
      </c>
      <c r="G4" s="11" t="s">
        <v>17</v>
      </c>
      <c r="H4" s="13">
        <v>2013</v>
      </c>
      <c r="I4" s="14" t="s">
        <v>18</v>
      </c>
      <c r="J4" s="34">
        <v>1700</v>
      </c>
      <c r="K4" s="16" t="s">
        <v>975</v>
      </c>
      <c r="L4" s="17">
        <v>50000</v>
      </c>
      <c r="M4" s="10" t="s">
        <v>26</v>
      </c>
      <c r="N4" s="11" t="s">
        <v>981</v>
      </c>
      <c r="O4" s="11" t="s">
        <v>931</v>
      </c>
      <c r="P4" s="35">
        <v>9609.0799547149309</v>
      </c>
    </row>
    <row r="5" spans="1:16" ht="60" x14ac:dyDescent="0.25">
      <c r="A5" s="10" t="s">
        <v>29</v>
      </c>
      <c r="B5" s="11" t="s">
        <v>854</v>
      </c>
      <c r="C5" s="11" t="s">
        <v>30</v>
      </c>
      <c r="D5" s="11" t="s">
        <v>31</v>
      </c>
      <c r="E5" s="12" t="s">
        <v>24</v>
      </c>
      <c r="F5" s="11" t="s">
        <v>28</v>
      </c>
      <c r="G5" s="11" t="s">
        <v>17</v>
      </c>
      <c r="H5" s="13">
        <v>2013</v>
      </c>
      <c r="I5" s="14" t="s">
        <v>18</v>
      </c>
      <c r="J5" s="34">
        <v>1700</v>
      </c>
      <c r="K5" s="16" t="s">
        <v>975</v>
      </c>
      <c r="L5" s="17">
        <v>90000</v>
      </c>
      <c r="M5" s="10" t="s">
        <v>26</v>
      </c>
      <c r="N5" s="11" t="s">
        <v>1065</v>
      </c>
      <c r="O5" s="11" t="s">
        <v>932</v>
      </c>
      <c r="P5" s="35">
        <v>9609.0799547149309</v>
      </c>
    </row>
    <row r="6" spans="1:16" ht="24" x14ac:dyDescent="0.25">
      <c r="A6" s="10" t="s">
        <v>115</v>
      </c>
      <c r="B6" s="11" t="s">
        <v>854</v>
      </c>
      <c r="C6" s="11" t="s">
        <v>116</v>
      </c>
      <c r="D6" s="11" t="s">
        <v>117</v>
      </c>
      <c r="E6" s="12" t="s">
        <v>24</v>
      </c>
      <c r="F6" s="11" t="s">
        <v>28</v>
      </c>
      <c r="G6" s="11" t="s">
        <v>17</v>
      </c>
      <c r="H6" s="13">
        <v>2009</v>
      </c>
      <c r="I6" s="14" t="s">
        <v>18</v>
      </c>
      <c r="J6" s="34">
        <v>300</v>
      </c>
      <c r="K6" s="16" t="s">
        <v>982</v>
      </c>
      <c r="L6" s="17">
        <v>25000</v>
      </c>
      <c r="M6" s="10" t="s">
        <v>19</v>
      </c>
      <c r="N6" s="11" t="s">
        <v>118</v>
      </c>
      <c r="O6" s="11" t="s">
        <v>76</v>
      </c>
      <c r="P6" s="35">
        <v>1895.99554765025</v>
      </c>
    </row>
    <row r="7" spans="1:16" x14ac:dyDescent="0.25">
      <c r="A7" s="10" t="s">
        <v>161</v>
      </c>
      <c r="B7" s="11" t="s">
        <v>854</v>
      </c>
      <c r="C7" s="11" t="s">
        <v>162</v>
      </c>
      <c r="D7" s="11" t="s">
        <v>162</v>
      </c>
      <c r="E7" s="12" t="s">
        <v>24</v>
      </c>
      <c r="F7" s="11" t="s">
        <v>28</v>
      </c>
      <c r="G7" s="11" t="s">
        <v>17</v>
      </c>
      <c r="H7" s="13">
        <v>2008</v>
      </c>
      <c r="I7" s="14" t="s">
        <v>18</v>
      </c>
      <c r="J7" s="34">
        <v>3300</v>
      </c>
      <c r="K7" s="16" t="s">
        <v>975</v>
      </c>
      <c r="L7" s="17"/>
      <c r="M7" s="10" t="s">
        <v>26</v>
      </c>
      <c r="N7" s="11" t="s">
        <v>1042</v>
      </c>
      <c r="O7" s="11" t="s">
        <v>163</v>
      </c>
      <c r="P7" s="35">
        <v>20855.951024152801</v>
      </c>
    </row>
    <row r="8" spans="1:16" x14ac:dyDescent="0.25">
      <c r="A8" s="10" t="s">
        <v>173</v>
      </c>
      <c r="B8" s="11" t="s">
        <v>854</v>
      </c>
      <c r="C8" s="11" t="s">
        <v>30</v>
      </c>
      <c r="D8" s="11" t="s">
        <v>31</v>
      </c>
      <c r="E8" s="12" t="s">
        <v>24</v>
      </c>
      <c r="F8" s="11" t="s">
        <v>28</v>
      </c>
      <c r="G8" s="11" t="s">
        <v>17</v>
      </c>
      <c r="H8" s="13">
        <v>2008</v>
      </c>
      <c r="I8" s="14" t="s">
        <v>18</v>
      </c>
      <c r="J8" s="34">
        <v>900</v>
      </c>
      <c r="K8" s="16" t="s">
        <v>975</v>
      </c>
      <c r="L8" s="17">
        <v>33000</v>
      </c>
      <c r="M8" s="10" t="s">
        <v>26</v>
      </c>
      <c r="N8" s="11" t="s">
        <v>1042</v>
      </c>
      <c r="O8" s="11" t="s">
        <v>975</v>
      </c>
      <c r="P8" s="35">
        <v>4742.2409635314498</v>
      </c>
    </row>
    <row r="9" spans="1:16" ht="36" x14ac:dyDescent="0.25">
      <c r="A9" s="10" t="s">
        <v>178</v>
      </c>
      <c r="B9" s="11" t="s">
        <v>854</v>
      </c>
      <c r="C9" s="11" t="s">
        <v>179</v>
      </c>
      <c r="D9" s="11" t="s">
        <v>180</v>
      </c>
      <c r="E9" s="12" t="s">
        <v>24</v>
      </c>
      <c r="F9" s="11" t="s">
        <v>28</v>
      </c>
      <c r="G9" s="11" t="s">
        <v>17</v>
      </c>
      <c r="H9" s="13">
        <v>2009</v>
      </c>
      <c r="I9" s="14" t="s">
        <v>18</v>
      </c>
      <c r="J9" s="34">
        <v>3213</v>
      </c>
      <c r="K9" s="16" t="s">
        <v>975</v>
      </c>
      <c r="L9" s="17"/>
      <c r="M9" s="10" t="s">
        <v>26</v>
      </c>
      <c r="N9" s="11" t="s">
        <v>1066</v>
      </c>
      <c r="O9" s="11" t="s">
        <v>76</v>
      </c>
      <c r="P9" s="35">
        <v>14979.6726488447</v>
      </c>
    </row>
    <row r="10" spans="1:16" ht="36" x14ac:dyDescent="0.25">
      <c r="A10" s="10" t="s">
        <v>211</v>
      </c>
      <c r="B10" s="11" t="s">
        <v>854</v>
      </c>
      <c r="C10" s="11" t="s">
        <v>212</v>
      </c>
      <c r="D10" s="11" t="s">
        <v>213</v>
      </c>
      <c r="E10" s="12" t="s">
        <v>24</v>
      </c>
      <c r="F10" s="11" t="s">
        <v>28</v>
      </c>
      <c r="G10" s="11" t="s">
        <v>17</v>
      </c>
      <c r="H10" s="13">
        <v>2004</v>
      </c>
      <c r="I10" s="14" t="s">
        <v>18</v>
      </c>
      <c r="J10" s="34">
        <v>5000</v>
      </c>
      <c r="K10" s="16" t="s">
        <v>874</v>
      </c>
      <c r="L10" s="17">
        <v>432000</v>
      </c>
      <c r="M10" s="10" t="s">
        <v>1059</v>
      </c>
      <c r="N10" s="11" t="s">
        <v>1067</v>
      </c>
      <c r="O10" s="11" t="s">
        <v>975</v>
      </c>
      <c r="P10" s="35">
        <v>31599.925794170798</v>
      </c>
    </row>
    <row r="11" spans="1:16" x14ac:dyDescent="0.25">
      <c r="A11" s="10" t="s">
        <v>294</v>
      </c>
      <c r="B11" s="11" t="s">
        <v>854</v>
      </c>
      <c r="C11" s="11" t="s">
        <v>295</v>
      </c>
      <c r="D11" s="11" t="s">
        <v>213</v>
      </c>
      <c r="E11" s="12" t="s">
        <v>24</v>
      </c>
      <c r="F11" s="11" t="s">
        <v>42</v>
      </c>
      <c r="G11" s="11" t="s">
        <v>17</v>
      </c>
      <c r="H11" s="13">
        <v>2013</v>
      </c>
      <c r="I11" s="14" t="s">
        <v>18</v>
      </c>
      <c r="J11" s="34"/>
      <c r="K11" s="16" t="s">
        <v>975</v>
      </c>
      <c r="L11" s="17"/>
      <c r="M11" s="10" t="s">
        <v>975</v>
      </c>
      <c r="N11" s="11" t="s">
        <v>294</v>
      </c>
      <c r="O11" s="11" t="s">
        <v>975</v>
      </c>
      <c r="P11" s="35" t="s">
        <v>975</v>
      </c>
    </row>
    <row r="12" spans="1:16" ht="24" x14ac:dyDescent="0.25">
      <c r="A12" s="10" t="s">
        <v>321</v>
      </c>
      <c r="B12" s="11" t="s">
        <v>854</v>
      </c>
      <c r="C12" s="11" t="s">
        <v>322</v>
      </c>
      <c r="D12" s="11" t="s">
        <v>323</v>
      </c>
      <c r="E12" s="12" t="s">
        <v>24</v>
      </c>
      <c r="F12" s="11" t="s">
        <v>42</v>
      </c>
      <c r="G12" s="11" t="s">
        <v>17</v>
      </c>
      <c r="H12" s="13">
        <v>2008</v>
      </c>
      <c r="I12" s="14" t="s">
        <v>18</v>
      </c>
      <c r="J12" s="34">
        <v>2513</v>
      </c>
      <c r="K12" s="16" t="s">
        <v>983</v>
      </c>
      <c r="L12" s="17">
        <v>165000</v>
      </c>
      <c r="M12" s="10" t="s">
        <v>19</v>
      </c>
      <c r="N12" s="11" t="s">
        <v>324</v>
      </c>
      <c r="O12" s="11" t="s">
        <v>325</v>
      </c>
      <c r="P12" s="35">
        <v>6360.3840837443704</v>
      </c>
    </row>
    <row r="13" spans="1:16" ht="84" x14ac:dyDescent="0.25">
      <c r="A13" s="10" t="s">
        <v>419</v>
      </c>
      <c r="B13" s="11" t="s">
        <v>854</v>
      </c>
      <c r="C13" s="11" t="s">
        <v>420</v>
      </c>
      <c r="D13" s="11" t="s">
        <v>404</v>
      </c>
      <c r="E13" s="12" t="s">
        <v>24</v>
      </c>
      <c r="F13" s="11" t="s">
        <v>28</v>
      </c>
      <c r="G13" s="11" t="s">
        <v>17</v>
      </c>
      <c r="H13" s="13">
        <v>2008</v>
      </c>
      <c r="I13" s="14" t="s">
        <v>18</v>
      </c>
      <c r="J13" s="34">
        <v>3300</v>
      </c>
      <c r="K13" s="16" t="s">
        <v>975</v>
      </c>
      <c r="L13" s="17"/>
      <c r="M13" s="10" t="s">
        <v>26</v>
      </c>
      <c r="N13" s="11" t="s">
        <v>1068</v>
      </c>
      <c r="O13" s="11" t="s">
        <v>975</v>
      </c>
      <c r="P13" s="35">
        <v>2000.70840762331</v>
      </c>
    </row>
    <row r="14" spans="1:16" ht="60" x14ac:dyDescent="0.25">
      <c r="A14" s="10" t="s">
        <v>419</v>
      </c>
      <c r="B14" s="11" t="s">
        <v>854</v>
      </c>
      <c r="C14" s="11" t="s">
        <v>420</v>
      </c>
      <c r="D14" s="11" t="s">
        <v>404</v>
      </c>
      <c r="E14" s="12" t="s">
        <v>24</v>
      </c>
      <c r="F14" s="11" t="s">
        <v>28</v>
      </c>
      <c r="G14" s="11" t="s">
        <v>17</v>
      </c>
      <c r="H14" s="13">
        <v>2005</v>
      </c>
      <c r="I14" s="14" t="s">
        <v>18</v>
      </c>
      <c r="J14" s="34">
        <v>3300</v>
      </c>
      <c r="K14" s="16" t="s">
        <v>975</v>
      </c>
      <c r="L14" s="17"/>
      <c r="M14" s="10" t="s">
        <v>26</v>
      </c>
      <c r="N14" s="11" t="s">
        <v>1069</v>
      </c>
      <c r="O14" s="11" t="s">
        <v>975</v>
      </c>
      <c r="P14" s="35">
        <v>2000.70840762331</v>
      </c>
    </row>
    <row r="15" spans="1:16" ht="60" x14ac:dyDescent="0.25">
      <c r="A15" s="10" t="s">
        <v>419</v>
      </c>
      <c r="B15" s="11" t="s">
        <v>854</v>
      </c>
      <c r="C15" s="11" t="s">
        <v>420</v>
      </c>
      <c r="D15" s="11" t="s">
        <v>404</v>
      </c>
      <c r="E15" s="12" t="s">
        <v>24</v>
      </c>
      <c r="F15" s="11" t="s">
        <v>28</v>
      </c>
      <c r="G15" s="11" t="s">
        <v>17</v>
      </c>
      <c r="H15" s="13">
        <v>2004</v>
      </c>
      <c r="I15" s="14" t="s">
        <v>18</v>
      </c>
      <c r="J15" s="34">
        <v>3900</v>
      </c>
      <c r="K15" s="16" t="s">
        <v>975</v>
      </c>
      <c r="L15" s="17">
        <v>756000</v>
      </c>
      <c r="M15" s="10" t="s">
        <v>26</v>
      </c>
      <c r="N15" s="11" t="s">
        <v>1069</v>
      </c>
      <c r="O15" s="11" t="s">
        <v>975</v>
      </c>
      <c r="P15" s="35">
        <v>2388.0150570143401</v>
      </c>
    </row>
    <row r="16" spans="1:16" x14ac:dyDescent="0.25">
      <c r="A16" s="10" t="s">
        <v>533</v>
      </c>
      <c r="B16" s="11" t="s">
        <v>854</v>
      </c>
      <c r="C16" s="11" t="s">
        <v>534</v>
      </c>
      <c r="D16" s="11" t="s">
        <v>447</v>
      </c>
      <c r="E16" s="12" t="s">
        <v>24</v>
      </c>
      <c r="F16" s="11" t="s">
        <v>537</v>
      </c>
      <c r="G16" s="11" t="s">
        <v>17</v>
      </c>
      <c r="H16" s="13">
        <v>2004</v>
      </c>
      <c r="I16" s="14" t="s">
        <v>18</v>
      </c>
      <c r="J16" s="34">
        <v>2000</v>
      </c>
      <c r="K16" s="16" t="s">
        <v>975</v>
      </c>
      <c r="L16" s="17">
        <v>87000</v>
      </c>
      <c r="M16" s="10" t="s">
        <v>26</v>
      </c>
      <c r="N16" s="11" t="s">
        <v>1042</v>
      </c>
      <c r="O16" s="11" t="s">
        <v>975</v>
      </c>
      <c r="P16" s="35">
        <v>331.75775111990401</v>
      </c>
    </row>
    <row r="17" spans="1:16" ht="24" x14ac:dyDescent="0.25">
      <c r="A17" s="10" t="s">
        <v>560</v>
      </c>
      <c r="B17" s="11" t="s">
        <v>854</v>
      </c>
      <c r="C17" s="11" t="s">
        <v>30</v>
      </c>
      <c r="D17" s="11" t="s">
        <v>31</v>
      </c>
      <c r="E17" s="12" t="s">
        <v>24</v>
      </c>
      <c r="F17" s="11" t="s">
        <v>42</v>
      </c>
      <c r="G17" s="11" t="s">
        <v>17</v>
      </c>
      <c r="H17" s="13">
        <v>2011</v>
      </c>
      <c r="I17" s="14" t="s">
        <v>18</v>
      </c>
      <c r="J17" s="34">
        <v>1500</v>
      </c>
      <c r="K17" s="16" t="s">
        <v>975</v>
      </c>
      <c r="L17" s="17"/>
      <c r="M17" s="10" t="s">
        <v>26</v>
      </c>
      <c r="N17" s="11" t="s">
        <v>118</v>
      </c>
      <c r="O17" s="11" t="s">
        <v>975</v>
      </c>
      <c r="P17" s="35">
        <v>7588.4863794126604</v>
      </c>
    </row>
    <row r="18" spans="1:16" ht="48" x14ac:dyDescent="0.25">
      <c r="A18" s="10" t="s">
        <v>905</v>
      </c>
      <c r="B18" s="11" t="s">
        <v>856</v>
      </c>
      <c r="C18" s="11" t="s">
        <v>906</v>
      </c>
      <c r="D18" s="11" t="s">
        <v>404</v>
      </c>
      <c r="E18" s="12" t="s">
        <v>24</v>
      </c>
      <c r="F18" s="11" t="s">
        <v>537</v>
      </c>
      <c r="G18" s="11" t="s">
        <v>17</v>
      </c>
      <c r="H18" s="13">
        <v>2014</v>
      </c>
      <c r="I18" s="14" t="s">
        <v>18</v>
      </c>
      <c r="J18" s="34">
        <v>2000</v>
      </c>
      <c r="K18" s="16" t="s">
        <v>975</v>
      </c>
      <c r="L18" s="17"/>
      <c r="M18" s="10" t="s">
        <v>1056</v>
      </c>
      <c r="N18" s="11" t="s">
        <v>1070</v>
      </c>
      <c r="O18" s="11" t="s">
        <v>975</v>
      </c>
      <c r="P18" s="35">
        <v>12639.9703176683</v>
      </c>
    </row>
    <row r="19" spans="1:16" ht="24" x14ac:dyDescent="0.25">
      <c r="A19" s="10" t="s">
        <v>721</v>
      </c>
      <c r="B19" s="11" t="s">
        <v>854</v>
      </c>
      <c r="C19" s="11" t="s">
        <v>722</v>
      </c>
      <c r="D19" s="11" t="s">
        <v>117</v>
      </c>
      <c r="E19" s="12" t="s">
        <v>24</v>
      </c>
      <c r="F19" s="11" t="s">
        <v>28</v>
      </c>
      <c r="G19" s="11" t="s">
        <v>17</v>
      </c>
      <c r="H19" s="13">
        <v>2004</v>
      </c>
      <c r="I19" s="14" t="s">
        <v>18</v>
      </c>
      <c r="J19" s="34">
        <v>362</v>
      </c>
      <c r="K19" s="16" t="s">
        <v>975</v>
      </c>
      <c r="L19" s="17">
        <v>14832</v>
      </c>
      <c r="M19" s="10" t="s">
        <v>19</v>
      </c>
      <c r="N19" s="11" t="s">
        <v>118</v>
      </c>
      <c r="O19" s="11" t="s">
        <v>975</v>
      </c>
      <c r="P19" s="35">
        <v>1951.1491656246999</v>
      </c>
    </row>
    <row r="20" spans="1:16" ht="24" x14ac:dyDescent="0.25">
      <c r="A20" s="10" t="s">
        <v>749</v>
      </c>
      <c r="B20" s="11" t="s">
        <v>854</v>
      </c>
      <c r="C20" s="11" t="s">
        <v>750</v>
      </c>
      <c r="D20" s="11" t="s">
        <v>31</v>
      </c>
      <c r="E20" s="12" t="s">
        <v>24</v>
      </c>
      <c r="F20" s="11" t="s">
        <v>28</v>
      </c>
      <c r="G20" s="11" t="s">
        <v>17</v>
      </c>
      <c r="H20" s="13">
        <v>2008</v>
      </c>
      <c r="I20" s="14" t="s">
        <v>18</v>
      </c>
      <c r="J20" s="34">
        <v>900</v>
      </c>
      <c r="K20" s="16" t="s">
        <v>984</v>
      </c>
      <c r="L20" s="17">
        <v>113000</v>
      </c>
      <c r="M20" s="10" t="s">
        <v>26</v>
      </c>
      <c r="N20" s="11" t="s">
        <v>1042</v>
      </c>
      <c r="O20" s="11" t="s">
        <v>751</v>
      </c>
      <c r="P20" s="35">
        <v>5687.9866429507501</v>
      </c>
    </row>
    <row r="21" spans="1:16" ht="24" x14ac:dyDescent="0.25">
      <c r="A21" s="18" t="s">
        <v>781</v>
      </c>
      <c r="B21" s="19" t="s">
        <v>854</v>
      </c>
      <c r="C21" s="19" t="s">
        <v>30</v>
      </c>
      <c r="D21" s="19" t="s">
        <v>31</v>
      </c>
      <c r="E21" s="20" t="s">
        <v>24</v>
      </c>
      <c r="F21" s="19" t="s">
        <v>28</v>
      </c>
      <c r="G21" s="19" t="s">
        <v>17</v>
      </c>
      <c r="H21" s="21">
        <v>2013</v>
      </c>
      <c r="I21" s="22" t="s">
        <v>18</v>
      </c>
      <c r="J21" s="36">
        <v>1810</v>
      </c>
      <c r="K21" s="23" t="s">
        <v>975</v>
      </c>
      <c r="L21" s="24"/>
      <c r="M21" s="18" t="s">
        <v>1071</v>
      </c>
      <c r="N21" s="19" t="s">
        <v>1042</v>
      </c>
      <c r="O21" s="19" t="s">
        <v>985</v>
      </c>
      <c r="P21" s="37">
        <v>9169.3835068835306</v>
      </c>
    </row>
    <row r="22" spans="1:16" ht="24" x14ac:dyDescent="0.25">
      <c r="A22" s="10" t="s">
        <v>351</v>
      </c>
      <c r="B22" s="11" t="s">
        <v>854</v>
      </c>
      <c r="C22" s="11" t="s">
        <v>352</v>
      </c>
      <c r="D22" s="11" t="s">
        <v>353</v>
      </c>
      <c r="E22" s="12" t="s">
        <v>237</v>
      </c>
      <c r="F22" s="11" t="s">
        <v>537</v>
      </c>
      <c r="G22" s="11" t="s">
        <v>17</v>
      </c>
      <c r="H22" s="13">
        <v>1997</v>
      </c>
      <c r="I22" s="14" t="s">
        <v>18</v>
      </c>
      <c r="J22" s="34">
        <v>250</v>
      </c>
      <c r="K22" s="16" t="s">
        <v>975</v>
      </c>
      <c r="L22" s="17">
        <v>14000</v>
      </c>
      <c r="M22" s="10" t="s">
        <v>1056</v>
      </c>
      <c r="N22" s="11" t="s">
        <v>1042</v>
      </c>
      <c r="O22" s="11" t="s">
        <v>975</v>
      </c>
      <c r="P22" s="35">
        <v>1309.8388063421201</v>
      </c>
    </row>
    <row r="23" spans="1:16" ht="24" x14ac:dyDescent="0.25">
      <c r="A23" s="18" t="s">
        <v>43</v>
      </c>
      <c r="B23" s="19" t="s">
        <v>854</v>
      </c>
      <c r="C23" s="19" t="s">
        <v>44</v>
      </c>
      <c r="D23" s="19" t="s">
        <v>45</v>
      </c>
      <c r="E23" s="20" t="s">
        <v>46</v>
      </c>
      <c r="F23" s="19" t="s">
        <v>537</v>
      </c>
      <c r="G23" s="19" t="s">
        <v>17</v>
      </c>
      <c r="H23" s="21">
        <v>2012</v>
      </c>
      <c r="I23" s="22" t="s">
        <v>18</v>
      </c>
      <c r="J23" s="36">
        <v>5000</v>
      </c>
      <c r="K23" s="23" t="s">
        <v>975</v>
      </c>
      <c r="L23" s="24"/>
      <c r="M23" s="18" t="s">
        <v>26</v>
      </c>
      <c r="N23" s="19" t="s">
        <v>47</v>
      </c>
      <c r="O23" s="19" t="s">
        <v>975</v>
      </c>
      <c r="P23" s="37">
        <v>20024.2252336458</v>
      </c>
    </row>
    <row r="24" spans="1:16" ht="24" x14ac:dyDescent="0.25">
      <c r="A24" s="18" t="s">
        <v>764</v>
      </c>
      <c r="B24" s="19" t="s">
        <v>871</v>
      </c>
      <c r="C24" s="19" t="s">
        <v>765</v>
      </c>
      <c r="D24" s="19" t="s">
        <v>766</v>
      </c>
      <c r="E24" s="20" t="s">
        <v>46</v>
      </c>
      <c r="F24" s="19" t="s">
        <v>192</v>
      </c>
      <c r="G24" s="19" t="s">
        <v>17</v>
      </c>
      <c r="H24" s="21">
        <v>2000</v>
      </c>
      <c r="I24" s="22" t="s">
        <v>18</v>
      </c>
      <c r="J24" s="36">
        <v>500</v>
      </c>
      <c r="K24" s="23" t="s">
        <v>975</v>
      </c>
      <c r="L24" s="24"/>
      <c r="M24" s="18" t="s">
        <v>1056</v>
      </c>
      <c r="N24" s="19" t="s">
        <v>975</v>
      </c>
      <c r="O24" s="19" t="s">
        <v>975</v>
      </c>
      <c r="P24" s="37">
        <v>2984.45349267748</v>
      </c>
    </row>
    <row r="25" spans="1:16" ht="24" x14ac:dyDescent="0.25">
      <c r="A25" s="18" t="s">
        <v>831</v>
      </c>
      <c r="B25" s="19" t="s">
        <v>854</v>
      </c>
      <c r="C25" s="19" t="s">
        <v>832</v>
      </c>
      <c r="D25" s="19" t="s">
        <v>833</v>
      </c>
      <c r="E25" s="20" t="s">
        <v>763</v>
      </c>
      <c r="F25" s="19" t="s">
        <v>537</v>
      </c>
      <c r="G25" s="19" t="s">
        <v>17</v>
      </c>
      <c r="H25" s="21">
        <v>2006</v>
      </c>
      <c r="I25" s="22" t="s">
        <v>18</v>
      </c>
      <c r="J25" s="36">
        <v>1135</v>
      </c>
      <c r="K25" s="23" t="s">
        <v>975</v>
      </c>
      <c r="L25" s="24">
        <v>58000</v>
      </c>
      <c r="M25" s="18" t="s">
        <v>1072</v>
      </c>
      <c r="N25" s="19" t="s">
        <v>47</v>
      </c>
      <c r="O25" s="19" t="s">
        <v>975</v>
      </c>
      <c r="P25" s="37">
        <v>6468.2283652941296</v>
      </c>
    </row>
    <row r="26" spans="1:16" x14ac:dyDescent="0.25">
      <c r="A26" s="10" t="s">
        <v>752</v>
      </c>
      <c r="B26" s="11" t="s">
        <v>854</v>
      </c>
      <c r="C26" s="11" t="s">
        <v>753</v>
      </c>
      <c r="D26" s="11" t="s">
        <v>754</v>
      </c>
      <c r="E26" s="12" t="s">
        <v>51</v>
      </c>
      <c r="F26" s="11" t="s">
        <v>537</v>
      </c>
      <c r="G26" s="11" t="s">
        <v>17</v>
      </c>
      <c r="H26" s="13">
        <v>2002</v>
      </c>
      <c r="I26" s="14" t="s">
        <v>18</v>
      </c>
      <c r="J26" s="34">
        <v>700</v>
      </c>
      <c r="K26" s="16" t="s">
        <v>975</v>
      </c>
      <c r="L26" s="17"/>
      <c r="M26" s="10" t="s">
        <v>19</v>
      </c>
      <c r="N26" s="11" t="s">
        <v>755</v>
      </c>
      <c r="O26" s="11" t="s">
        <v>252</v>
      </c>
      <c r="P26" s="35">
        <v>1323.4804608601901</v>
      </c>
    </row>
    <row r="27" spans="1:16" ht="36" x14ac:dyDescent="0.25">
      <c r="A27" s="10" t="s">
        <v>32</v>
      </c>
      <c r="B27" s="11" t="s">
        <v>854</v>
      </c>
      <c r="C27" s="11" t="s">
        <v>33</v>
      </c>
      <c r="D27" s="11" t="s">
        <v>33</v>
      </c>
      <c r="E27" s="12" t="s">
        <v>34</v>
      </c>
      <c r="F27" s="11" t="s">
        <v>537</v>
      </c>
      <c r="G27" s="11" t="s">
        <v>17</v>
      </c>
      <c r="H27" s="13">
        <v>2011</v>
      </c>
      <c r="I27" s="14" t="s">
        <v>18</v>
      </c>
      <c r="J27" s="34">
        <v>15000</v>
      </c>
      <c r="K27" s="16" t="s">
        <v>855</v>
      </c>
      <c r="L27" s="17"/>
      <c r="M27" s="10" t="s">
        <v>26</v>
      </c>
      <c r="N27" s="11" t="s">
        <v>1073</v>
      </c>
      <c r="O27" s="11" t="s">
        <v>35</v>
      </c>
      <c r="P27" s="35">
        <v>98968.863535544602</v>
      </c>
    </row>
    <row r="28" spans="1:16" ht="24" x14ac:dyDescent="0.25">
      <c r="A28" s="10" t="s">
        <v>92</v>
      </c>
      <c r="B28" s="11" t="s">
        <v>860</v>
      </c>
      <c r="C28" s="11" t="s">
        <v>93</v>
      </c>
      <c r="D28" s="11" t="s">
        <v>94</v>
      </c>
      <c r="E28" s="12" t="s">
        <v>34</v>
      </c>
      <c r="F28" s="11" t="s">
        <v>42</v>
      </c>
      <c r="G28" s="11" t="s">
        <v>17</v>
      </c>
      <c r="H28" s="13">
        <v>2012</v>
      </c>
      <c r="I28" s="14" t="s">
        <v>18</v>
      </c>
      <c r="J28" s="34">
        <v>8900</v>
      </c>
      <c r="K28" s="16" t="s">
        <v>975</v>
      </c>
      <c r="L28" s="17"/>
      <c r="M28" s="10" t="s">
        <v>26</v>
      </c>
      <c r="N28" s="11" t="s">
        <v>990</v>
      </c>
      <c r="O28" s="11" t="s">
        <v>95</v>
      </c>
      <c r="P28" s="35">
        <v>58721.5256977565</v>
      </c>
    </row>
    <row r="29" spans="1:16" ht="36" x14ac:dyDescent="0.25">
      <c r="A29" s="10" t="s">
        <v>96</v>
      </c>
      <c r="B29" s="11" t="s">
        <v>854</v>
      </c>
      <c r="C29" s="11" t="s">
        <v>33</v>
      </c>
      <c r="D29" s="11" t="s">
        <v>33</v>
      </c>
      <c r="E29" s="12" t="s">
        <v>34</v>
      </c>
      <c r="F29" s="11" t="s">
        <v>42</v>
      </c>
      <c r="G29" s="11" t="s">
        <v>17</v>
      </c>
      <c r="H29" s="13">
        <v>2009</v>
      </c>
      <c r="I29" s="14" t="s">
        <v>18</v>
      </c>
      <c r="J29" s="34">
        <v>7200</v>
      </c>
      <c r="K29" s="16" t="s">
        <v>975</v>
      </c>
      <c r="L29" s="17"/>
      <c r="M29" s="10" t="s">
        <v>19</v>
      </c>
      <c r="N29" s="11" t="s">
        <v>991</v>
      </c>
      <c r="O29" s="11" t="s">
        <v>95</v>
      </c>
      <c r="P29" s="35">
        <v>47505.054497061399</v>
      </c>
    </row>
    <row r="30" spans="1:16" ht="60" x14ac:dyDescent="0.25">
      <c r="A30" s="10" t="s">
        <v>97</v>
      </c>
      <c r="B30" s="11" t="s">
        <v>854</v>
      </c>
      <c r="C30" s="11" t="s">
        <v>98</v>
      </c>
      <c r="D30" s="11" t="s">
        <v>98</v>
      </c>
      <c r="E30" s="12" t="s">
        <v>34</v>
      </c>
      <c r="F30" s="11" t="s">
        <v>537</v>
      </c>
      <c r="G30" s="11" t="s">
        <v>17</v>
      </c>
      <c r="H30" s="13">
        <v>2008</v>
      </c>
      <c r="I30" s="14" t="s">
        <v>18</v>
      </c>
      <c r="J30" s="34">
        <v>4700</v>
      </c>
      <c r="K30" s="16" t="s">
        <v>861</v>
      </c>
      <c r="L30" s="17"/>
      <c r="M30" s="10" t="s">
        <v>26</v>
      </c>
      <c r="N30" s="11" t="s">
        <v>1074</v>
      </c>
      <c r="O30" s="11" t="s">
        <v>95</v>
      </c>
      <c r="P30" s="35">
        <v>31010.243907804001</v>
      </c>
    </row>
    <row r="31" spans="1:16" ht="36" x14ac:dyDescent="0.25">
      <c r="A31" s="10" t="s">
        <v>280</v>
      </c>
      <c r="B31" s="11" t="s">
        <v>854</v>
      </c>
      <c r="C31" s="11" t="s">
        <v>281</v>
      </c>
      <c r="D31" s="11" t="s">
        <v>94</v>
      </c>
      <c r="E31" s="12" t="s">
        <v>34</v>
      </c>
      <c r="F31" s="11" t="s">
        <v>537</v>
      </c>
      <c r="G31" s="11" t="s">
        <v>17</v>
      </c>
      <c r="H31" s="13">
        <v>2008</v>
      </c>
      <c r="I31" s="14" t="s">
        <v>18</v>
      </c>
      <c r="J31" s="34">
        <v>10000</v>
      </c>
      <c r="K31" s="16" t="s">
        <v>855</v>
      </c>
      <c r="L31" s="17"/>
      <c r="M31" s="10" t="s">
        <v>19</v>
      </c>
      <c r="N31" s="11" t="s">
        <v>1075</v>
      </c>
      <c r="O31" s="11" t="s">
        <v>95</v>
      </c>
      <c r="P31" s="35">
        <v>65979.242357029696</v>
      </c>
    </row>
    <row r="32" spans="1:16" ht="36" x14ac:dyDescent="0.25">
      <c r="A32" s="18" t="s">
        <v>467</v>
      </c>
      <c r="B32" s="19" t="s">
        <v>854</v>
      </c>
      <c r="C32" s="19" t="s">
        <v>468</v>
      </c>
      <c r="D32" s="19" t="s">
        <v>469</v>
      </c>
      <c r="E32" s="20" t="s">
        <v>34</v>
      </c>
      <c r="F32" s="19" t="s">
        <v>42</v>
      </c>
      <c r="G32" s="19" t="s">
        <v>17</v>
      </c>
      <c r="H32" s="21">
        <v>2010</v>
      </c>
      <c r="I32" s="22" t="s">
        <v>18</v>
      </c>
      <c r="J32" s="36">
        <v>5500</v>
      </c>
      <c r="K32" s="23" t="s">
        <v>975</v>
      </c>
      <c r="L32" s="24"/>
      <c r="M32" s="18" t="s">
        <v>19</v>
      </c>
      <c r="N32" s="19" t="s">
        <v>991</v>
      </c>
      <c r="O32" s="19" t="s">
        <v>470</v>
      </c>
      <c r="P32" s="37">
        <v>36288.583296366298</v>
      </c>
    </row>
    <row r="33" spans="1:16" ht="36" x14ac:dyDescent="0.25">
      <c r="A33" s="10" t="s">
        <v>421</v>
      </c>
      <c r="B33" s="11" t="s">
        <v>854</v>
      </c>
      <c r="C33" s="11" t="s">
        <v>422</v>
      </c>
      <c r="D33" s="11" t="s">
        <v>423</v>
      </c>
      <c r="E33" s="12" t="s">
        <v>57</v>
      </c>
      <c r="F33" s="11" t="s">
        <v>537</v>
      </c>
      <c r="G33" s="11" t="s">
        <v>17</v>
      </c>
      <c r="H33" s="13">
        <v>2002</v>
      </c>
      <c r="I33" s="14" t="s">
        <v>18</v>
      </c>
      <c r="J33" s="34">
        <v>1400</v>
      </c>
      <c r="K33" s="16" t="s">
        <v>877</v>
      </c>
      <c r="L33" s="17"/>
      <c r="M33" s="10" t="s">
        <v>19</v>
      </c>
      <c r="N33" s="11" t="s">
        <v>1042</v>
      </c>
      <c r="O33" s="11" t="s">
        <v>424</v>
      </c>
      <c r="P33" s="35">
        <v>7662.2552997168696</v>
      </c>
    </row>
    <row r="34" spans="1:16" ht="24" x14ac:dyDescent="0.25">
      <c r="A34" s="18" t="s">
        <v>440</v>
      </c>
      <c r="B34" s="19" t="s">
        <v>854</v>
      </c>
      <c r="C34" s="19" t="s">
        <v>441</v>
      </c>
      <c r="D34" s="19" t="s">
        <v>442</v>
      </c>
      <c r="E34" s="20" t="s">
        <v>57</v>
      </c>
      <c r="F34" s="19" t="s">
        <v>537</v>
      </c>
      <c r="G34" s="19" t="s">
        <v>17</v>
      </c>
      <c r="H34" s="21">
        <v>2008</v>
      </c>
      <c r="I34" s="22" t="s">
        <v>18</v>
      </c>
      <c r="J34" s="36">
        <v>850</v>
      </c>
      <c r="K34" s="23" t="s">
        <v>975</v>
      </c>
      <c r="L34" s="24">
        <v>22000</v>
      </c>
      <c r="M34" s="18" t="s">
        <v>19</v>
      </c>
      <c r="N34" s="19" t="s">
        <v>47</v>
      </c>
      <c r="O34" s="19" t="s">
        <v>682</v>
      </c>
      <c r="P34" s="37">
        <v>1750.2244498304301</v>
      </c>
    </row>
    <row r="35" spans="1:16" ht="24" x14ac:dyDescent="0.25">
      <c r="A35" s="10" t="s">
        <v>129</v>
      </c>
      <c r="B35" s="11" t="s">
        <v>854</v>
      </c>
      <c r="C35" s="11" t="s">
        <v>130</v>
      </c>
      <c r="D35" s="11" t="s">
        <v>131</v>
      </c>
      <c r="E35" s="12" t="s">
        <v>102</v>
      </c>
      <c r="F35" s="11" t="s">
        <v>537</v>
      </c>
      <c r="G35" s="11" t="s">
        <v>17</v>
      </c>
      <c r="H35" s="13">
        <v>2005</v>
      </c>
      <c r="I35" s="14" t="s">
        <v>18</v>
      </c>
      <c r="J35" s="34">
        <v>3600</v>
      </c>
      <c r="K35" s="16" t="s">
        <v>975</v>
      </c>
      <c r="L35" s="17"/>
      <c r="M35" s="10" t="s">
        <v>26</v>
      </c>
      <c r="N35" s="11" t="s">
        <v>47</v>
      </c>
      <c r="O35" s="11" t="s">
        <v>975</v>
      </c>
      <c r="P35" s="35">
        <v>19454.9331366238</v>
      </c>
    </row>
    <row r="36" spans="1:16" ht="48" x14ac:dyDescent="0.25">
      <c r="A36" s="10" t="s">
        <v>302</v>
      </c>
      <c r="B36" s="11" t="s">
        <v>854</v>
      </c>
      <c r="C36" s="11" t="s">
        <v>130</v>
      </c>
      <c r="D36" s="11" t="s">
        <v>131</v>
      </c>
      <c r="E36" s="12" t="s">
        <v>102</v>
      </c>
      <c r="F36" s="11" t="s">
        <v>992</v>
      </c>
      <c r="G36" s="11" t="s">
        <v>17</v>
      </c>
      <c r="H36" s="13">
        <v>2004</v>
      </c>
      <c r="I36" s="14" t="s">
        <v>18</v>
      </c>
      <c r="J36" s="34">
        <v>3000</v>
      </c>
      <c r="K36" s="16" t="s">
        <v>975</v>
      </c>
      <c r="L36" s="17">
        <v>200000</v>
      </c>
      <c r="M36" s="10" t="s">
        <v>26</v>
      </c>
      <c r="N36" s="11" t="s">
        <v>1076</v>
      </c>
      <c r="O36" s="11" t="s">
        <v>975</v>
      </c>
      <c r="P36" s="35">
        <v>5970.5885452339198</v>
      </c>
    </row>
    <row r="37" spans="1:16" ht="24" x14ac:dyDescent="0.25">
      <c r="A37" s="10" t="s">
        <v>303</v>
      </c>
      <c r="B37" s="11" t="s">
        <v>854</v>
      </c>
      <c r="C37" s="11" t="s">
        <v>130</v>
      </c>
      <c r="D37" s="11" t="s">
        <v>131</v>
      </c>
      <c r="E37" s="12" t="s">
        <v>102</v>
      </c>
      <c r="F37" s="11" t="s">
        <v>537</v>
      </c>
      <c r="G37" s="11" t="s">
        <v>17</v>
      </c>
      <c r="H37" s="13">
        <v>2008</v>
      </c>
      <c r="I37" s="14" t="s">
        <v>18</v>
      </c>
      <c r="J37" s="34">
        <v>9000</v>
      </c>
      <c r="K37" s="16" t="s">
        <v>975</v>
      </c>
      <c r="L37" s="17">
        <v>1200000</v>
      </c>
      <c r="M37" s="10" t="s">
        <v>1077</v>
      </c>
      <c r="N37" s="11" t="s">
        <v>47</v>
      </c>
      <c r="O37" s="11" t="s">
        <v>304</v>
      </c>
      <c r="P37" s="35">
        <v>17911.765635701799</v>
      </c>
    </row>
    <row r="38" spans="1:16" ht="24" x14ac:dyDescent="0.25">
      <c r="A38" s="10" t="s">
        <v>417</v>
      </c>
      <c r="B38" s="11" t="s">
        <v>854</v>
      </c>
      <c r="C38" s="11" t="s">
        <v>130</v>
      </c>
      <c r="D38" s="11" t="s">
        <v>131</v>
      </c>
      <c r="E38" s="12" t="s">
        <v>102</v>
      </c>
      <c r="F38" s="11" t="s">
        <v>537</v>
      </c>
      <c r="G38" s="11" t="s">
        <v>17</v>
      </c>
      <c r="H38" s="13">
        <v>2002</v>
      </c>
      <c r="I38" s="14" t="s">
        <v>18</v>
      </c>
      <c r="J38" s="34">
        <v>3750</v>
      </c>
      <c r="K38" s="16" t="s">
        <v>975</v>
      </c>
      <c r="L38" s="17"/>
      <c r="M38" s="10" t="s">
        <v>19</v>
      </c>
      <c r="N38" s="11" t="s">
        <v>47</v>
      </c>
      <c r="O38" s="11" t="s">
        <v>304</v>
      </c>
      <c r="P38" s="35">
        <v>7463.23568154241</v>
      </c>
    </row>
    <row r="39" spans="1:16" ht="36" x14ac:dyDescent="0.25">
      <c r="A39" s="10" t="s">
        <v>418</v>
      </c>
      <c r="B39" s="11" t="s">
        <v>854</v>
      </c>
      <c r="C39" s="11" t="s">
        <v>41</v>
      </c>
      <c r="D39" s="11" t="s">
        <v>131</v>
      </c>
      <c r="E39" s="12" t="s">
        <v>102</v>
      </c>
      <c r="F39" s="11" t="s">
        <v>537</v>
      </c>
      <c r="G39" s="11" t="s">
        <v>17</v>
      </c>
      <c r="H39" s="13">
        <v>2007</v>
      </c>
      <c r="I39" s="14" t="s">
        <v>18</v>
      </c>
      <c r="J39" s="34">
        <v>3500</v>
      </c>
      <c r="K39" s="16" t="s">
        <v>975</v>
      </c>
      <c r="L39" s="17"/>
      <c r="M39" s="10" t="s">
        <v>19</v>
      </c>
      <c r="N39" s="11" t="s">
        <v>1078</v>
      </c>
      <c r="O39" s="11" t="s">
        <v>975</v>
      </c>
      <c r="P39" s="35">
        <v>18914.518327273101</v>
      </c>
    </row>
    <row r="40" spans="1:16" ht="48" x14ac:dyDescent="0.25">
      <c r="A40" s="18" t="s">
        <v>942</v>
      </c>
      <c r="B40" s="19" t="s">
        <v>854</v>
      </c>
      <c r="C40" s="19" t="s">
        <v>940</v>
      </c>
      <c r="D40" s="19" t="s">
        <v>722</v>
      </c>
      <c r="E40" s="20" t="s">
        <v>102</v>
      </c>
      <c r="F40" s="19" t="s">
        <v>42</v>
      </c>
      <c r="G40" s="19" t="s">
        <v>17</v>
      </c>
      <c r="H40" s="21">
        <v>2013</v>
      </c>
      <c r="I40" s="22" t="s">
        <v>18</v>
      </c>
      <c r="J40" s="36">
        <v>2100</v>
      </c>
      <c r="K40" s="23" t="s">
        <v>943</v>
      </c>
      <c r="L40" s="24"/>
      <c r="M40" s="18" t="s">
        <v>26</v>
      </c>
      <c r="N40" s="19" t="s">
        <v>1079</v>
      </c>
      <c r="O40" s="19" t="s">
        <v>944</v>
      </c>
      <c r="P40" s="37">
        <v>11348.7109963639</v>
      </c>
    </row>
    <row r="41" spans="1:16" ht="24" x14ac:dyDescent="0.25">
      <c r="A41" s="18" t="s">
        <v>826</v>
      </c>
      <c r="B41" s="19" t="s">
        <v>854</v>
      </c>
      <c r="C41" s="19" t="s">
        <v>130</v>
      </c>
      <c r="D41" s="19" t="s">
        <v>131</v>
      </c>
      <c r="E41" s="20" t="s">
        <v>102</v>
      </c>
      <c r="F41" s="19" t="s">
        <v>537</v>
      </c>
      <c r="G41" s="19" t="s">
        <v>17</v>
      </c>
      <c r="H41" s="21">
        <v>2006</v>
      </c>
      <c r="I41" s="22" t="s">
        <v>18</v>
      </c>
      <c r="J41" s="36">
        <v>7000</v>
      </c>
      <c r="K41" s="23" t="s">
        <v>975</v>
      </c>
      <c r="L41" s="24"/>
      <c r="M41" s="18" t="s">
        <v>1063</v>
      </c>
      <c r="N41" s="19" t="s">
        <v>47</v>
      </c>
      <c r="O41" s="19" t="s">
        <v>975</v>
      </c>
      <c r="P41" s="37">
        <v>37829.036654546202</v>
      </c>
    </row>
    <row r="42" spans="1:16" ht="24" x14ac:dyDescent="0.25">
      <c r="A42" s="10" t="s">
        <v>460</v>
      </c>
      <c r="B42" s="11" t="s">
        <v>854</v>
      </c>
      <c r="C42" s="11" t="s">
        <v>262</v>
      </c>
      <c r="D42" s="11" t="s">
        <v>461</v>
      </c>
      <c r="E42" s="12" t="s">
        <v>83</v>
      </c>
      <c r="F42" s="11" t="s">
        <v>42</v>
      </c>
      <c r="G42" s="11" t="s">
        <v>17</v>
      </c>
      <c r="H42" s="13">
        <v>2011</v>
      </c>
      <c r="I42" s="14" t="s">
        <v>18</v>
      </c>
      <c r="J42" s="34">
        <v>300</v>
      </c>
      <c r="K42" s="16" t="s">
        <v>858</v>
      </c>
      <c r="L42" s="17"/>
      <c r="M42" s="10" t="s">
        <v>19</v>
      </c>
      <c r="N42" s="11" t="s">
        <v>1082</v>
      </c>
      <c r="O42" s="11" t="s">
        <v>135</v>
      </c>
      <c r="P42" s="35">
        <v>1555.95261087672</v>
      </c>
    </row>
    <row r="43" spans="1:16" ht="24" x14ac:dyDescent="0.25">
      <c r="A43" s="10" t="s">
        <v>907</v>
      </c>
      <c r="B43" s="11" t="s">
        <v>908</v>
      </c>
      <c r="C43" s="11" t="s">
        <v>81</v>
      </c>
      <c r="D43" s="11" t="s">
        <v>82</v>
      </c>
      <c r="E43" s="12" t="s">
        <v>83</v>
      </c>
      <c r="F43" s="11" t="s">
        <v>42</v>
      </c>
      <c r="G43" s="11" t="s">
        <v>17</v>
      </c>
      <c r="H43" s="13">
        <v>2013</v>
      </c>
      <c r="I43" s="14" t="s">
        <v>18</v>
      </c>
      <c r="J43" s="34">
        <v>425</v>
      </c>
      <c r="K43" s="16" t="s">
        <v>909</v>
      </c>
      <c r="L43" s="17"/>
      <c r="M43" s="10" t="s">
        <v>19</v>
      </c>
      <c r="N43" s="11" t="s">
        <v>1083</v>
      </c>
      <c r="O43" s="11" t="s">
        <v>975</v>
      </c>
      <c r="P43" s="35">
        <v>1578.7451785921601</v>
      </c>
    </row>
    <row r="44" spans="1:16" ht="24" x14ac:dyDescent="0.25">
      <c r="A44" s="10" t="s">
        <v>599</v>
      </c>
      <c r="B44" s="11" t="s">
        <v>854</v>
      </c>
      <c r="C44" s="11" t="s">
        <v>600</v>
      </c>
      <c r="D44" s="11" t="s">
        <v>601</v>
      </c>
      <c r="E44" s="12" t="s">
        <v>83</v>
      </c>
      <c r="F44" s="11" t="s">
        <v>537</v>
      </c>
      <c r="G44" s="11" t="s">
        <v>17</v>
      </c>
      <c r="H44" s="13">
        <v>2011</v>
      </c>
      <c r="I44" s="14" t="s">
        <v>18</v>
      </c>
      <c r="J44" s="34">
        <v>650</v>
      </c>
      <c r="K44" s="16" t="s">
        <v>975</v>
      </c>
      <c r="L44" s="17">
        <v>59000</v>
      </c>
      <c r="M44" s="10" t="s">
        <v>19</v>
      </c>
      <c r="N44" s="11" t="s">
        <v>47</v>
      </c>
      <c r="O44" s="11" t="s">
        <v>135</v>
      </c>
      <c r="P44" s="35">
        <v>1138.46508355269</v>
      </c>
    </row>
    <row r="45" spans="1:16" x14ac:dyDescent="0.25">
      <c r="A45" s="10" t="s">
        <v>471</v>
      </c>
      <c r="B45" s="11" t="s">
        <v>854</v>
      </c>
      <c r="C45" s="11" t="s">
        <v>472</v>
      </c>
      <c r="D45" s="11" t="s">
        <v>473</v>
      </c>
      <c r="E45" s="12" t="s">
        <v>285</v>
      </c>
      <c r="F45" s="11" t="s">
        <v>28</v>
      </c>
      <c r="G45" s="11" t="s">
        <v>17</v>
      </c>
      <c r="H45" s="13">
        <v>2010</v>
      </c>
      <c r="I45" s="14" t="s">
        <v>18</v>
      </c>
      <c r="J45" s="34">
        <v>656</v>
      </c>
      <c r="K45" s="16" t="s">
        <v>984</v>
      </c>
      <c r="L45" s="17">
        <v>19334</v>
      </c>
      <c r="M45" s="10" t="s">
        <v>26</v>
      </c>
      <c r="N45" s="11" t="s">
        <v>471</v>
      </c>
      <c r="O45" s="11" t="s">
        <v>975</v>
      </c>
      <c r="P45" s="35">
        <v>3058.6806826223401</v>
      </c>
    </row>
    <row r="46" spans="1:16" ht="24" x14ac:dyDescent="0.25">
      <c r="A46" s="10" t="s">
        <v>910</v>
      </c>
      <c r="B46" s="11" t="s">
        <v>871</v>
      </c>
      <c r="C46" s="11" t="s">
        <v>767</v>
      </c>
      <c r="D46" s="11" t="s">
        <v>768</v>
      </c>
      <c r="E46" s="12" t="s">
        <v>285</v>
      </c>
      <c r="F46" s="11" t="s">
        <v>42</v>
      </c>
      <c r="G46" s="11" t="s">
        <v>17</v>
      </c>
      <c r="H46" s="13">
        <v>1994</v>
      </c>
      <c r="I46" s="14" t="s">
        <v>18</v>
      </c>
      <c r="J46" s="34">
        <v>145</v>
      </c>
      <c r="K46" s="16" t="s">
        <v>975</v>
      </c>
      <c r="L46" s="17">
        <v>13000</v>
      </c>
      <c r="M46" s="10" t="s">
        <v>1056</v>
      </c>
      <c r="N46" s="11" t="s">
        <v>769</v>
      </c>
      <c r="O46" s="11" t="s">
        <v>975</v>
      </c>
      <c r="P46" s="35">
        <v>674.37909407512996</v>
      </c>
    </row>
    <row r="47" spans="1:16" ht="24" x14ac:dyDescent="0.25">
      <c r="A47" s="10" t="s">
        <v>711</v>
      </c>
      <c r="B47" s="11" t="s">
        <v>854</v>
      </c>
      <c r="C47" s="11" t="s">
        <v>712</v>
      </c>
      <c r="D47" s="11" t="s">
        <v>713</v>
      </c>
      <c r="E47" s="12" t="s">
        <v>633</v>
      </c>
      <c r="F47" s="11" t="s">
        <v>42</v>
      </c>
      <c r="G47" s="11" t="s">
        <v>17</v>
      </c>
      <c r="H47" s="13">
        <v>2011</v>
      </c>
      <c r="I47" s="14" t="s">
        <v>18</v>
      </c>
      <c r="J47" s="34">
        <v>1500</v>
      </c>
      <c r="K47" s="16" t="s">
        <v>888</v>
      </c>
      <c r="L47" s="17"/>
      <c r="M47" s="10" t="s">
        <v>26</v>
      </c>
      <c r="N47" s="11" t="s">
        <v>993</v>
      </c>
      <c r="O47" s="11" t="s">
        <v>975</v>
      </c>
      <c r="P47" s="35">
        <v>2208.22968792548</v>
      </c>
    </row>
    <row r="48" spans="1:16" ht="24" x14ac:dyDescent="0.25">
      <c r="A48" s="10" t="s">
        <v>1141</v>
      </c>
      <c r="B48" s="11" t="s">
        <v>854</v>
      </c>
      <c r="C48" s="11" t="s">
        <v>263</v>
      </c>
      <c r="D48" s="11" t="s">
        <v>264</v>
      </c>
      <c r="E48" s="12" t="s">
        <v>85</v>
      </c>
      <c r="F48" s="11" t="s">
        <v>42</v>
      </c>
      <c r="G48" s="11" t="s">
        <v>17</v>
      </c>
      <c r="H48" s="13">
        <v>2007</v>
      </c>
      <c r="I48" s="14" t="s">
        <v>18</v>
      </c>
      <c r="J48" s="34">
        <v>1000</v>
      </c>
      <c r="K48" s="16" t="s">
        <v>975</v>
      </c>
      <c r="L48" s="17"/>
      <c r="M48" s="10" t="s">
        <v>19</v>
      </c>
      <c r="N48" s="11" t="s">
        <v>1084</v>
      </c>
      <c r="O48" s="11" t="s">
        <v>975</v>
      </c>
      <c r="P48" s="35">
        <v>1684.01215378393</v>
      </c>
    </row>
    <row r="49" spans="1:16" ht="72" x14ac:dyDescent="0.25">
      <c r="A49" s="10" t="s">
        <v>364</v>
      </c>
      <c r="B49" s="11" t="s">
        <v>860</v>
      </c>
      <c r="C49" s="11" t="s">
        <v>155</v>
      </c>
      <c r="D49" s="11" t="s">
        <v>365</v>
      </c>
      <c r="E49" s="12" t="s">
        <v>85</v>
      </c>
      <c r="F49" s="11" t="s">
        <v>42</v>
      </c>
      <c r="G49" s="11" t="s">
        <v>17</v>
      </c>
      <c r="H49" s="13">
        <v>2011</v>
      </c>
      <c r="I49" s="14" t="s">
        <v>366</v>
      </c>
      <c r="J49" s="34">
        <v>16450</v>
      </c>
      <c r="K49" s="16" t="s">
        <v>994</v>
      </c>
      <c r="L49" s="17"/>
      <c r="M49" s="10" t="s">
        <v>1059</v>
      </c>
      <c r="N49" s="11" t="s">
        <v>1085</v>
      </c>
      <c r="O49" s="11" t="s">
        <v>975</v>
      </c>
      <c r="P49" s="35">
        <v>4700.1155286549802</v>
      </c>
    </row>
    <row r="50" spans="1:16" ht="36" x14ac:dyDescent="0.25">
      <c r="A50" s="10" t="s">
        <v>376</v>
      </c>
      <c r="B50" s="11" t="s">
        <v>854</v>
      </c>
      <c r="C50" s="11" t="s">
        <v>377</v>
      </c>
      <c r="D50" s="11" t="s">
        <v>164</v>
      </c>
      <c r="E50" s="12" t="s">
        <v>85</v>
      </c>
      <c r="F50" s="11" t="s">
        <v>42</v>
      </c>
      <c r="G50" s="11" t="s">
        <v>17</v>
      </c>
      <c r="H50" s="13">
        <v>2007</v>
      </c>
      <c r="I50" s="14" t="s">
        <v>18</v>
      </c>
      <c r="J50" s="34">
        <v>3200</v>
      </c>
      <c r="K50" s="16" t="s">
        <v>975</v>
      </c>
      <c r="L50" s="17">
        <v>329000</v>
      </c>
      <c r="M50" s="10" t="s">
        <v>26</v>
      </c>
      <c r="N50" s="11" t="s">
        <v>1086</v>
      </c>
      <c r="O50" s="11" t="s">
        <v>350</v>
      </c>
      <c r="P50" s="35">
        <v>5388.8388921085698</v>
      </c>
    </row>
    <row r="51" spans="1:16" ht="24" x14ac:dyDescent="0.25">
      <c r="A51" s="10" t="s">
        <v>912</v>
      </c>
      <c r="B51" s="11" t="s">
        <v>854</v>
      </c>
      <c r="C51" s="11" t="s">
        <v>913</v>
      </c>
      <c r="D51" s="11" t="s">
        <v>914</v>
      </c>
      <c r="E51" s="12" t="s">
        <v>85</v>
      </c>
      <c r="F51" s="11" t="s">
        <v>42</v>
      </c>
      <c r="G51" s="11" t="s">
        <v>17</v>
      </c>
      <c r="H51" s="13">
        <v>2013</v>
      </c>
      <c r="I51" s="14" t="s">
        <v>18</v>
      </c>
      <c r="J51" s="34">
        <v>360</v>
      </c>
      <c r="K51" s="16" t="s">
        <v>859</v>
      </c>
      <c r="L51" s="17"/>
      <c r="M51" s="10" t="s">
        <v>26</v>
      </c>
      <c r="N51" s="11" t="s">
        <v>995</v>
      </c>
      <c r="O51" s="11" t="s">
        <v>975</v>
      </c>
      <c r="P51" s="35">
        <v>434.96640903257202</v>
      </c>
    </row>
    <row r="52" spans="1:16" ht="84" x14ac:dyDescent="0.25">
      <c r="A52" s="10" t="s">
        <v>674</v>
      </c>
      <c r="B52" s="11" t="s">
        <v>860</v>
      </c>
      <c r="C52" s="11" t="s">
        <v>675</v>
      </c>
      <c r="D52" s="11" t="s">
        <v>365</v>
      </c>
      <c r="E52" s="12" t="s">
        <v>85</v>
      </c>
      <c r="F52" s="11" t="s">
        <v>42</v>
      </c>
      <c r="G52" s="11" t="s">
        <v>17</v>
      </c>
      <c r="H52" s="13">
        <v>2008</v>
      </c>
      <c r="I52" s="14" t="s">
        <v>416</v>
      </c>
      <c r="J52" s="34">
        <v>12800</v>
      </c>
      <c r="K52" s="16" t="s">
        <v>996</v>
      </c>
      <c r="L52" s="17">
        <v>324000</v>
      </c>
      <c r="M52" s="10" t="s">
        <v>19</v>
      </c>
      <c r="N52" s="11" t="s">
        <v>1087</v>
      </c>
      <c r="O52" s="11" t="s">
        <v>676</v>
      </c>
      <c r="P52" s="35">
        <v>22527.4364130756</v>
      </c>
    </row>
    <row r="53" spans="1:16" ht="72" x14ac:dyDescent="0.25">
      <c r="A53" s="10" t="s">
        <v>677</v>
      </c>
      <c r="B53" s="11" t="s">
        <v>854</v>
      </c>
      <c r="C53" s="11" t="s">
        <v>678</v>
      </c>
      <c r="D53" s="11" t="s">
        <v>679</v>
      </c>
      <c r="E53" s="12" t="s">
        <v>85</v>
      </c>
      <c r="F53" s="11" t="s">
        <v>42</v>
      </c>
      <c r="G53" s="11" t="s">
        <v>17</v>
      </c>
      <c r="H53" s="13">
        <v>2008</v>
      </c>
      <c r="I53" s="14" t="s">
        <v>18</v>
      </c>
      <c r="J53" s="34">
        <v>3050</v>
      </c>
      <c r="K53" s="16" t="s">
        <v>975</v>
      </c>
      <c r="L53" s="17"/>
      <c r="M53" s="10" t="s">
        <v>1072</v>
      </c>
      <c r="N53" s="11" t="s">
        <v>1085</v>
      </c>
      <c r="O53" s="11" t="s">
        <v>975</v>
      </c>
      <c r="P53" s="35">
        <v>13985.436882854299</v>
      </c>
    </row>
    <row r="54" spans="1:16" ht="24" x14ac:dyDescent="0.25">
      <c r="A54" s="10" t="s">
        <v>824</v>
      </c>
      <c r="B54" s="11" t="s">
        <v>854</v>
      </c>
      <c r="C54" s="11" t="s">
        <v>188</v>
      </c>
      <c r="D54" s="11" t="s">
        <v>825</v>
      </c>
      <c r="E54" s="12" t="s">
        <v>85</v>
      </c>
      <c r="F54" s="11" t="s">
        <v>537</v>
      </c>
      <c r="G54" s="11" t="s">
        <v>17</v>
      </c>
      <c r="H54" s="13">
        <v>2006</v>
      </c>
      <c r="I54" s="14" t="s">
        <v>18</v>
      </c>
      <c r="J54" s="34">
        <v>3830</v>
      </c>
      <c r="K54" s="16" t="s">
        <v>984</v>
      </c>
      <c r="L54" s="17"/>
      <c r="M54" s="10" t="s">
        <v>1056</v>
      </c>
      <c r="N54" s="11" t="s">
        <v>47</v>
      </c>
      <c r="O54" s="11" t="s">
        <v>975</v>
      </c>
      <c r="P54" s="35">
        <v>18025.517626132299</v>
      </c>
    </row>
    <row r="55" spans="1:16" ht="24" x14ac:dyDescent="0.25">
      <c r="A55" s="10" t="s">
        <v>265</v>
      </c>
      <c r="B55" s="11" t="s">
        <v>860</v>
      </c>
      <c r="C55" s="11" t="s">
        <v>266</v>
      </c>
      <c r="D55" s="11" t="s">
        <v>267</v>
      </c>
      <c r="E55" s="12" t="s">
        <v>248</v>
      </c>
      <c r="F55" s="11" t="s">
        <v>42</v>
      </c>
      <c r="G55" s="11" t="s">
        <v>17</v>
      </c>
      <c r="H55" s="13">
        <v>2013</v>
      </c>
      <c r="I55" s="14" t="s">
        <v>18</v>
      </c>
      <c r="J55" s="34">
        <v>2100</v>
      </c>
      <c r="K55" s="16" t="s">
        <v>984</v>
      </c>
      <c r="L55" s="17">
        <v>146430</v>
      </c>
      <c r="M55" s="10" t="s">
        <v>19</v>
      </c>
      <c r="N55" s="11" t="s">
        <v>1042</v>
      </c>
      <c r="O55" s="11" t="s">
        <v>105</v>
      </c>
      <c r="P55" s="35">
        <v>3665.0228146897498</v>
      </c>
    </row>
    <row r="56" spans="1:16" ht="24" x14ac:dyDescent="0.25">
      <c r="A56" s="10" t="s">
        <v>268</v>
      </c>
      <c r="B56" s="11" t="s">
        <v>854</v>
      </c>
      <c r="C56" s="11" t="s">
        <v>269</v>
      </c>
      <c r="D56" s="11" t="s">
        <v>270</v>
      </c>
      <c r="E56" s="12" t="s">
        <v>248</v>
      </c>
      <c r="F56" s="11" t="s">
        <v>537</v>
      </c>
      <c r="G56" s="11" t="s">
        <v>17</v>
      </c>
      <c r="H56" s="13">
        <v>2010</v>
      </c>
      <c r="I56" s="14" t="s">
        <v>18</v>
      </c>
      <c r="J56" s="34">
        <v>5520</v>
      </c>
      <c r="K56" s="16" t="s">
        <v>984</v>
      </c>
      <c r="L56" s="17"/>
      <c r="M56" s="10" t="s">
        <v>19</v>
      </c>
      <c r="N56" s="11" t="s">
        <v>47</v>
      </c>
      <c r="O56" s="11" t="s">
        <v>271</v>
      </c>
      <c r="P56" s="35">
        <v>28367.006512592001</v>
      </c>
    </row>
    <row r="57" spans="1:16" ht="24" x14ac:dyDescent="0.25">
      <c r="A57" s="10" t="s">
        <v>410</v>
      </c>
      <c r="B57" s="11" t="s">
        <v>854</v>
      </c>
      <c r="C57" s="11" t="s">
        <v>257</v>
      </c>
      <c r="D57" s="11" t="s">
        <v>411</v>
      </c>
      <c r="E57" s="12" t="s">
        <v>248</v>
      </c>
      <c r="F57" s="11" t="s">
        <v>537</v>
      </c>
      <c r="G57" s="11" t="s">
        <v>17</v>
      </c>
      <c r="H57" s="13">
        <v>1999</v>
      </c>
      <c r="I57" s="14" t="s">
        <v>18</v>
      </c>
      <c r="J57" s="34">
        <v>900</v>
      </c>
      <c r="K57" s="16" t="s">
        <v>975</v>
      </c>
      <c r="L57" s="17">
        <v>70000</v>
      </c>
      <c r="M57" s="10" t="s">
        <v>1071</v>
      </c>
      <c r="N57" s="11" t="s">
        <v>1042</v>
      </c>
      <c r="O57" s="11" t="s">
        <v>412</v>
      </c>
      <c r="P57" s="35">
        <v>1570.72406343846</v>
      </c>
    </row>
    <row r="58" spans="1:16" x14ac:dyDescent="0.25">
      <c r="A58" s="10" t="s">
        <v>917</v>
      </c>
      <c r="B58" s="11" t="s">
        <v>854</v>
      </c>
      <c r="C58" s="11" t="s">
        <v>918</v>
      </c>
      <c r="D58" s="11" t="s">
        <v>918</v>
      </c>
      <c r="E58" s="12" t="s">
        <v>248</v>
      </c>
      <c r="F58" s="11" t="s">
        <v>42</v>
      </c>
      <c r="G58" s="11" t="s">
        <v>17</v>
      </c>
      <c r="H58" s="13">
        <v>2014</v>
      </c>
      <c r="I58" s="14" t="s">
        <v>18</v>
      </c>
      <c r="J58" s="34">
        <v>3000</v>
      </c>
      <c r="K58" s="16" t="s">
        <v>975</v>
      </c>
      <c r="L58" s="17"/>
      <c r="M58" s="10" t="s">
        <v>19</v>
      </c>
      <c r="N58" s="11" t="s">
        <v>997</v>
      </c>
      <c r="O58" s="11" t="s">
        <v>975</v>
      </c>
      <c r="P58" s="35">
        <v>15592.421623899399</v>
      </c>
    </row>
    <row r="59" spans="1:16" ht="24" x14ac:dyDescent="0.25">
      <c r="A59" s="10" t="s">
        <v>450</v>
      </c>
      <c r="B59" s="11" t="s">
        <v>854</v>
      </c>
      <c r="C59" s="11" t="s">
        <v>451</v>
      </c>
      <c r="D59" s="11" t="s">
        <v>452</v>
      </c>
      <c r="E59" s="12" t="s">
        <v>248</v>
      </c>
      <c r="F59" s="11" t="s">
        <v>74</v>
      </c>
      <c r="G59" s="11" t="s">
        <v>17</v>
      </c>
      <c r="H59" s="13">
        <v>2008</v>
      </c>
      <c r="I59" s="14" t="s">
        <v>18</v>
      </c>
      <c r="J59" s="34">
        <v>270</v>
      </c>
      <c r="K59" s="16" t="s">
        <v>998</v>
      </c>
      <c r="L59" s="17"/>
      <c r="M59" s="10" t="s">
        <v>26</v>
      </c>
      <c r="N59" s="11" t="s">
        <v>1088</v>
      </c>
      <c r="O59" s="11" t="s">
        <v>975</v>
      </c>
      <c r="P59" s="35">
        <v>343.01825635450399</v>
      </c>
    </row>
    <row r="60" spans="1:16" x14ac:dyDescent="0.25">
      <c r="A60" s="10" t="s">
        <v>578</v>
      </c>
      <c r="B60" s="11" t="s">
        <v>854</v>
      </c>
      <c r="C60" s="11" t="s">
        <v>579</v>
      </c>
      <c r="D60" s="11" t="s">
        <v>580</v>
      </c>
      <c r="E60" s="12" t="s">
        <v>248</v>
      </c>
      <c r="F60" s="11" t="s">
        <v>537</v>
      </c>
      <c r="G60" s="11" t="s">
        <v>17</v>
      </c>
      <c r="H60" s="13">
        <v>2003</v>
      </c>
      <c r="I60" s="14" t="s">
        <v>18</v>
      </c>
      <c r="J60" s="34">
        <v>3000</v>
      </c>
      <c r="K60" s="16" t="s">
        <v>975</v>
      </c>
      <c r="L60" s="17"/>
      <c r="M60" s="10" t="s">
        <v>19</v>
      </c>
      <c r="N60" s="11" t="s">
        <v>1042</v>
      </c>
      <c r="O60" s="11" t="s">
        <v>975</v>
      </c>
      <c r="P60" s="35">
        <v>5235.7468781282096</v>
      </c>
    </row>
    <row r="61" spans="1:16" ht="24" x14ac:dyDescent="0.25">
      <c r="A61" s="10" t="s">
        <v>661</v>
      </c>
      <c r="B61" s="11" t="s">
        <v>854</v>
      </c>
      <c r="C61" s="11" t="s">
        <v>662</v>
      </c>
      <c r="D61" s="11" t="s">
        <v>270</v>
      </c>
      <c r="E61" s="12" t="s">
        <v>248</v>
      </c>
      <c r="F61" s="11" t="s">
        <v>537</v>
      </c>
      <c r="G61" s="11" t="s">
        <v>17</v>
      </c>
      <c r="H61" s="13">
        <v>2008</v>
      </c>
      <c r="I61" s="14" t="s">
        <v>18</v>
      </c>
      <c r="J61" s="34">
        <v>7665</v>
      </c>
      <c r="K61" s="16" t="s">
        <v>855</v>
      </c>
      <c r="L61" s="17"/>
      <c r="M61" s="10" t="s">
        <v>26</v>
      </c>
      <c r="N61" s="11" t="s">
        <v>47</v>
      </c>
      <c r="O61" s="11" t="s">
        <v>975</v>
      </c>
      <c r="P61" s="35">
        <v>37738.816959074298</v>
      </c>
    </row>
    <row r="62" spans="1:16" ht="36" x14ac:dyDescent="0.25">
      <c r="A62" s="18" t="s">
        <v>805</v>
      </c>
      <c r="B62" s="19" t="s">
        <v>854</v>
      </c>
      <c r="C62" s="19" t="s">
        <v>662</v>
      </c>
      <c r="D62" s="19" t="s">
        <v>270</v>
      </c>
      <c r="E62" s="20" t="s">
        <v>248</v>
      </c>
      <c r="F62" s="19" t="s">
        <v>537</v>
      </c>
      <c r="G62" s="19" t="s">
        <v>17</v>
      </c>
      <c r="H62" s="21">
        <v>2008</v>
      </c>
      <c r="I62" s="22" t="s">
        <v>18</v>
      </c>
      <c r="J62" s="36">
        <v>6300</v>
      </c>
      <c r="K62" s="23" t="s">
        <v>975</v>
      </c>
      <c r="L62" s="24"/>
      <c r="M62" s="18" t="s">
        <v>26</v>
      </c>
      <c r="N62" s="19" t="s">
        <v>1089</v>
      </c>
      <c r="O62" s="19" t="s">
        <v>975</v>
      </c>
      <c r="P62" s="37">
        <v>32274.195555086299</v>
      </c>
    </row>
    <row r="63" spans="1:16" ht="24" x14ac:dyDescent="0.25">
      <c r="A63" s="10" t="s">
        <v>544</v>
      </c>
      <c r="B63" s="11" t="s">
        <v>854</v>
      </c>
      <c r="C63" s="11" t="s">
        <v>545</v>
      </c>
      <c r="D63" s="11" t="s">
        <v>546</v>
      </c>
      <c r="E63" s="12" t="s">
        <v>147</v>
      </c>
      <c r="F63" s="11" t="s">
        <v>192</v>
      </c>
      <c r="G63" s="11" t="s">
        <v>17</v>
      </c>
      <c r="H63" s="13">
        <v>2004</v>
      </c>
      <c r="I63" s="14" t="s">
        <v>18</v>
      </c>
      <c r="J63" s="34">
        <v>450</v>
      </c>
      <c r="K63" s="16" t="s">
        <v>975</v>
      </c>
      <c r="L63" s="17"/>
      <c r="M63" s="10" t="s">
        <v>1072</v>
      </c>
      <c r="N63" s="11" t="s">
        <v>149</v>
      </c>
      <c r="O63" s="11" t="s">
        <v>975</v>
      </c>
      <c r="P63" s="35">
        <v>2627.3164487593899</v>
      </c>
    </row>
    <row r="64" spans="1:16" ht="24" x14ac:dyDescent="0.25">
      <c r="A64" s="18" t="s">
        <v>435</v>
      </c>
      <c r="B64" s="19" t="s">
        <v>854</v>
      </c>
      <c r="C64" s="19" t="s">
        <v>436</v>
      </c>
      <c r="D64" s="19" t="s">
        <v>437</v>
      </c>
      <c r="E64" s="20" t="s">
        <v>438</v>
      </c>
      <c r="F64" s="19" t="s">
        <v>74</v>
      </c>
      <c r="G64" s="19" t="s">
        <v>17</v>
      </c>
      <c r="H64" s="21">
        <v>2009</v>
      </c>
      <c r="I64" s="22" t="s">
        <v>18</v>
      </c>
      <c r="J64" s="36">
        <v>750</v>
      </c>
      <c r="K64" s="23" t="s">
        <v>975</v>
      </c>
      <c r="L64" s="24">
        <v>36000</v>
      </c>
      <c r="M64" s="18" t="s">
        <v>1072</v>
      </c>
      <c r="N64" s="19" t="s">
        <v>1092</v>
      </c>
      <c r="O64" s="19" t="s">
        <v>439</v>
      </c>
      <c r="P64" s="37">
        <v>3882.8465637919298</v>
      </c>
    </row>
    <row r="65" spans="1:16" ht="24" x14ac:dyDescent="0.25">
      <c r="A65" s="10" t="s">
        <v>13</v>
      </c>
      <c r="B65" s="11" t="s">
        <v>854</v>
      </c>
      <c r="C65" s="11" t="s">
        <v>14</v>
      </c>
      <c r="D65" s="11" t="s">
        <v>15</v>
      </c>
      <c r="E65" s="12" t="s">
        <v>16</v>
      </c>
      <c r="F65" s="11" t="s">
        <v>537</v>
      </c>
      <c r="G65" s="11" t="s">
        <v>17</v>
      </c>
      <c r="H65" s="13">
        <v>1998</v>
      </c>
      <c r="I65" s="14" t="s">
        <v>18</v>
      </c>
      <c r="J65" s="34">
        <v>520</v>
      </c>
      <c r="K65" s="16" t="s">
        <v>975</v>
      </c>
      <c r="L65" s="17">
        <v>42868</v>
      </c>
      <c r="M65" s="10" t="s">
        <v>1071</v>
      </c>
      <c r="N65" s="11" t="s">
        <v>1042</v>
      </c>
      <c r="O65" s="11" t="s">
        <v>20</v>
      </c>
      <c r="P65" s="35">
        <v>851.88594183080602</v>
      </c>
    </row>
    <row r="66" spans="1:16" ht="24" x14ac:dyDescent="0.25">
      <c r="A66" s="10" t="s">
        <v>62</v>
      </c>
      <c r="B66" s="11" t="s">
        <v>854</v>
      </c>
      <c r="C66" s="11" t="s">
        <v>63</v>
      </c>
      <c r="D66" s="11" t="s">
        <v>64</v>
      </c>
      <c r="E66" s="12" t="s">
        <v>16</v>
      </c>
      <c r="F66" s="11" t="s">
        <v>537</v>
      </c>
      <c r="G66" s="11" t="s">
        <v>17</v>
      </c>
      <c r="H66" s="13">
        <v>2009</v>
      </c>
      <c r="I66" s="14" t="s">
        <v>18</v>
      </c>
      <c r="J66" s="34">
        <v>1800</v>
      </c>
      <c r="K66" s="16" t="s">
        <v>975</v>
      </c>
      <c r="L66" s="17"/>
      <c r="M66" s="10" t="s">
        <v>26</v>
      </c>
      <c r="N66" s="11" t="s">
        <v>47</v>
      </c>
      <c r="O66" s="11" t="s">
        <v>975</v>
      </c>
      <c r="P66" s="35">
        <v>2948.8359524912498</v>
      </c>
    </row>
    <row r="67" spans="1:16" ht="24" x14ac:dyDescent="0.25">
      <c r="A67" s="10" t="s">
        <v>132</v>
      </c>
      <c r="B67" s="11" t="s">
        <v>854</v>
      </c>
      <c r="C67" s="11" t="s">
        <v>133</v>
      </c>
      <c r="D67" s="11" t="s">
        <v>134</v>
      </c>
      <c r="E67" s="12" t="s">
        <v>16</v>
      </c>
      <c r="F67" s="11" t="s">
        <v>537</v>
      </c>
      <c r="G67" s="11" t="s">
        <v>17</v>
      </c>
      <c r="H67" s="13">
        <v>2009</v>
      </c>
      <c r="I67" s="14" t="s">
        <v>18</v>
      </c>
      <c r="J67" s="34">
        <v>1700</v>
      </c>
      <c r="K67" s="16" t="s">
        <v>857</v>
      </c>
      <c r="L67" s="17"/>
      <c r="M67" s="10" t="s">
        <v>19</v>
      </c>
      <c r="N67" s="11" t="s">
        <v>47</v>
      </c>
      <c r="O67" s="11" t="s">
        <v>135</v>
      </c>
      <c r="P67" s="35">
        <v>2785.0117329084001</v>
      </c>
    </row>
    <row r="68" spans="1:16" ht="24" x14ac:dyDescent="0.25">
      <c r="A68" s="10" t="s">
        <v>181</v>
      </c>
      <c r="B68" s="11" t="s">
        <v>856</v>
      </c>
      <c r="C68" s="11" t="s">
        <v>182</v>
      </c>
      <c r="D68" s="11" t="s">
        <v>64</v>
      </c>
      <c r="E68" s="12" t="s">
        <v>16</v>
      </c>
      <c r="F68" s="11" t="s">
        <v>42</v>
      </c>
      <c r="G68" s="11" t="s">
        <v>17</v>
      </c>
      <c r="H68" s="13">
        <v>2012</v>
      </c>
      <c r="I68" s="14" t="s">
        <v>18</v>
      </c>
      <c r="J68" s="34">
        <v>1255</v>
      </c>
      <c r="K68" s="16" t="s">
        <v>858</v>
      </c>
      <c r="L68" s="17">
        <v>215616</v>
      </c>
      <c r="M68" s="10" t="s">
        <v>19</v>
      </c>
      <c r="N68" s="11" t="s">
        <v>1004</v>
      </c>
      <c r="O68" s="11" t="s">
        <v>89</v>
      </c>
      <c r="P68" s="35">
        <v>2055.9939557647299</v>
      </c>
    </row>
    <row r="69" spans="1:16" ht="36" x14ac:dyDescent="0.25">
      <c r="A69" s="10" t="s">
        <v>217</v>
      </c>
      <c r="B69" s="11" t="s">
        <v>854</v>
      </c>
      <c r="C69" s="11" t="s">
        <v>218</v>
      </c>
      <c r="D69" s="11" t="s">
        <v>219</v>
      </c>
      <c r="E69" s="12" t="s">
        <v>16</v>
      </c>
      <c r="F69" s="11" t="s">
        <v>28</v>
      </c>
      <c r="G69" s="11" t="s">
        <v>17</v>
      </c>
      <c r="H69" s="13">
        <v>2008</v>
      </c>
      <c r="I69" s="14" t="s">
        <v>18</v>
      </c>
      <c r="J69" s="34">
        <v>1100</v>
      </c>
      <c r="K69" s="16" t="s">
        <v>975</v>
      </c>
      <c r="L69" s="17">
        <v>77000</v>
      </c>
      <c r="M69" s="10" t="s">
        <v>1063</v>
      </c>
      <c r="N69" s="11" t="s">
        <v>1094</v>
      </c>
      <c r="O69" s="11" t="s">
        <v>975</v>
      </c>
      <c r="P69" s="35">
        <v>5530.7660491425804</v>
      </c>
    </row>
    <row r="70" spans="1:16" ht="24" x14ac:dyDescent="0.25">
      <c r="A70" s="18" t="s">
        <v>226</v>
      </c>
      <c r="B70" s="19" t="s">
        <v>854</v>
      </c>
      <c r="C70" s="19" t="s">
        <v>227</v>
      </c>
      <c r="D70" s="19" t="s">
        <v>228</v>
      </c>
      <c r="E70" s="20" t="s">
        <v>16</v>
      </c>
      <c r="F70" s="19" t="s">
        <v>28</v>
      </c>
      <c r="G70" s="19" t="s">
        <v>17</v>
      </c>
      <c r="H70" s="21">
        <v>2009</v>
      </c>
      <c r="I70" s="22" t="s">
        <v>18</v>
      </c>
      <c r="J70" s="36">
        <v>400</v>
      </c>
      <c r="K70" s="23" t="s">
        <v>975</v>
      </c>
      <c r="L70" s="24"/>
      <c r="M70" s="18" t="s">
        <v>1063</v>
      </c>
      <c r="N70" s="19" t="s">
        <v>168</v>
      </c>
      <c r="O70" s="19" t="s">
        <v>975</v>
      </c>
      <c r="P70" s="37">
        <v>2011.1876542336599</v>
      </c>
    </row>
    <row r="71" spans="1:16" ht="24" x14ac:dyDescent="0.25">
      <c r="A71" s="10" t="s">
        <v>296</v>
      </c>
      <c r="B71" s="11" t="s">
        <v>854</v>
      </c>
      <c r="C71" s="11" t="s">
        <v>297</v>
      </c>
      <c r="D71" s="11" t="s">
        <v>298</v>
      </c>
      <c r="E71" s="12" t="s">
        <v>16</v>
      </c>
      <c r="F71" s="11" t="s">
        <v>537</v>
      </c>
      <c r="G71" s="11" t="s">
        <v>17</v>
      </c>
      <c r="H71" s="13">
        <v>2004</v>
      </c>
      <c r="I71" s="14" t="s">
        <v>18</v>
      </c>
      <c r="J71" s="34">
        <v>1500</v>
      </c>
      <c r="K71" s="16" t="s">
        <v>975</v>
      </c>
      <c r="L71" s="17"/>
      <c r="M71" s="10" t="s">
        <v>1056</v>
      </c>
      <c r="N71" s="11" t="s">
        <v>1097</v>
      </c>
      <c r="O71" s="11" t="s">
        <v>975</v>
      </c>
      <c r="P71" s="35">
        <v>1765.8302299816901</v>
      </c>
    </row>
    <row r="72" spans="1:16" ht="24" x14ac:dyDescent="0.25">
      <c r="A72" s="10" t="s">
        <v>301</v>
      </c>
      <c r="B72" s="11" t="s">
        <v>854</v>
      </c>
      <c r="C72" s="11" t="s">
        <v>86</v>
      </c>
      <c r="D72" s="11" t="s">
        <v>134</v>
      </c>
      <c r="E72" s="12" t="s">
        <v>16</v>
      </c>
      <c r="F72" s="11" t="s">
        <v>537</v>
      </c>
      <c r="G72" s="11" t="s">
        <v>17</v>
      </c>
      <c r="H72" s="13">
        <v>2006</v>
      </c>
      <c r="I72" s="14" t="s">
        <v>18</v>
      </c>
      <c r="J72" s="34">
        <v>1200</v>
      </c>
      <c r="K72" s="16" t="s">
        <v>975</v>
      </c>
      <c r="L72" s="17">
        <v>110400</v>
      </c>
      <c r="M72" s="10" t="s">
        <v>19</v>
      </c>
      <c r="N72" s="11" t="s">
        <v>1042</v>
      </c>
      <c r="O72" s="11" t="s">
        <v>89</v>
      </c>
      <c r="P72" s="35">
        <v>5730.3628175628501</v>
      </c>
    </row>
    <row r="73" spans="1:16" ht="60" x14ac:dyDescent="0.25">
      <c r="A73" s="10" t="s">
        <v>319</v>
      </c>
      <c r="B73" s="11" t="s">
        <v>854</v>
      </c>
      <c r="C73" s="11" t="s">
        <v>320</v>
      </c>
      <c r="D73" s="11" t="s">
        <v>64</v>
      </c>
      <c r="E73" s="12" t="s">
        <v>16</v>
      </c>
      <c r="F73" s="11" t="s">
        <v>28</v>
      </c>
      <c r="G73" s="11" t="s">
        <v>17</v>
      </c>
      <c r="H73" s="13">
        <v>2008</v>
      </c>
      <c r="I73" s="14" t="s">
        <v>18</v>
      </c>
      <c r="J73" s="34">
        <v>800</v>
      </c>
      <c r="K73" s="16" t="s">
        <v>975</v>
      </c>
      <c r="L73" s="17">
        <v>40000</v>
      </c>
      <c r="M73" s="10" t="s">
        <v>26</v>
      </c>
      <c r="N73" s="11" t="s">
        <v>1095</v>
      </c>
      <c r="O73" s="11" t="s">
        <v>975</v>
      </c>
      <c r="P73" s="35">
        <v>4022.3753084673299</v>
      </c>
    </row>
    <row r="74" spans="1:16" ht="24" x14ac:dyDescent="0.25">
      <c r="A74" s="10" t="s">
        <v>360</v>
      </c>
      <c r="B74" s="11" t="s">
        <v>854</v>
      </c>
      <c r="C74" s="11" t="s">
        <v>86</v>
      </c>
      <c r="D74" s="11" t="s">
        <v>134</v>
      </c>
      <c r="E74" s="12" t="s">
        <v>16</v>
      </c>
      <c r="F74" s="11" t="s">
        <v>537</v>
      </c>
      <c r="G74" s="11" t="s">
        <v>17</v>
      </c>
      <c r="H74" s="13">
        <v>2012</v>
      </c>
      <c r="I74" s="14" t="s">
        <v>18</v>
      </c>
      <c r="J74" s="34">
        <v>2250</v>
      </c>
      <c r="K74" s="16" t="s">
        <v>975</v>
      </c>
      <c r="L74" s="17"/>
      <c r="M74" s="10" t="s">
        <v>19</v>
      </c>
      <c r="N74" s="11" t="s">
        <v>47</v>
      </c>
      <c r="O74" s="11" t="s">
        <v>975</v>
      </c>
      <c r="P74" s="35">
        <v>11312.9305550644</v>
      </c>
    </row>
    <row r="75" spans="1:16" x14ac:dyDescent="0.25">
      <c r="A75" s="10" t="s">
        <v>384</v>
      </c>
      <c r="B75" s="11" t="s">
        <v>854</v>
      </c>
      <c r="C75" s="11" t="s">
        <v>385</v>
      </c>
      <c r="D75" s="11" t="s">
        <v>386</v>
      </c>
      <c r="E75" s="12" t="s">
        <v>16</v>
      </c>
      <c r="F75" s="11" t="s">
        <v>42</v>
      </c>
      <c r="G75" s="11" t="s">
        <v>17</v>
      </c>
      <c r="H75" s="13">
        <v>2014</v>
      </c>
      <c r="I75" s="14" t="s">
        <v>18</v>
      </c>
      <c r="J75" s="34">
        <v>2300</v>
      </c>
      <c r="K75" s="16" t="s">
        <v>984</v>
      </c>
      <c r="L75" s="17">
        <v>122800</v>
      </c>
      <c r="M75" s="10" t="s">
        <v>26</v>
      </c>
      <c r="N75" s="11" t="s">
        <v>1042</v>
      </c>
      <c r="O75" s="11" t="s">
        <v>135</v>
      </c>
      <c r="P75" s="35">
        <v>2681.2622359238899</v>
      </c>
    </row>
    <row r="76" spans="1:16" x14ac:dyDescent="0.25">
      <c r="A76" s="10" t="s">
        <v>391</v>
      </c>
      <c r="B76" s="11" t="s">
        <v>854</v>
      </c>
      <c r="C76" s="11" t="s">
        <v>392</v>
      </c>
      <c r="D76" s="11" t="s">
        <v>393</v>
      </c>
      <c r="E76" s="12" t="s">
        <v>16</v>
      </c>
      <c r="F76" s="11" t="s">
        <v>28</v>
      </c>
      <c r="G76" s="11" t="s">
        <v>17</v>
      </c>
      <c r="H76" s="13">
        <v>2011</v>
      </c>
      <c r="I76" s="14" t="s">
        <v>18</v>
      </c>
      <c r="J76" s="34">
        <v>700</v>
      </c>
      <c r="K76" s="16" t="s">
        <v>975</v>
      </c>
      <c r="L76" s="17"/>
      <c r="M76" s="10" t="s">
        <v>975</v>
      </c>
      <c r="N76" s="11" t="s">
        <v>975</v>
      </c>
      <c r="O76" s="11" t="s">
        <v>975</v>
      </c>
      <c r="P76" s="35">
        <v>3519.57839490891</v>
      </c>
    </row>
    <row r="77" spans="1:16" ht="24" x14ac:dyDescent="0.25">
      <c r="A77" s="10" t="s">
        <v>482</v>
      </c>
      <c r="B77" s="11" t="s">
        <v>854</v>
      </c>
      <c r="C77" s="11" t="s">
        <v>483</v>
      </c>
      <c r="D77" s="11" t="s">
        <v>484</v>
      </c>
      <c r="E77" s="12" t="s">
        <v>16</v>
      </c>
      <c r="F77" s="11" t="s">
        <v>537</v>
      </c>
      <c r="G77" s="11" t="s">
        <v>17</v>
      </c>
      <c r="H77" s="13">
        <v>2010</v>
      </c>
      <c r="I77" s="14" t="s">
        <v>18</v>
      </c>
      <c r="J77" s="34">
        <v>2000</v>
      </c>
      <c r="K77" s="16" t="s">
        <v>975</v>
      </c>
      <c r="L77" s="17"/>
      <c r="M77" s="10" t="s">
        <v>26</v>
      </c>
      <c r="N77" s="11" t="s">
        <v>47</v>
      </c>
      <c r="O77" s="11" t="s">
        <v>135</v>
      </c>
      <c r="P77" s="35">
        <v>10055.938271168299</v>
      </c>
    </row>
    <row r="78" spans="1:16" ht="24" x14ac:dyDescent="0.25">
      <c r="A78" s="10" t="s">
        <v>490</v>
      </c>
      <c r="B78" s="11" t="s">
        <v>854</v>
      </c>
      <c r="C78" s="11" t="s">
        <v>491</v>
      </c>
      <c r="D78" s="11" t="s">
        <v>393</v>
      </c>
      <c r="E78" s="12" t="s">
        <v>16</v>
      </c>
      <c r="F78" s="11" t="s">
        <v>42</v>
      </c>
      <c r="G78" s="11" t="s">
        <v>17</v>
      </c>
      <c r="H78" s="13">
        <v>2012</v>
      </c>
      <c r="I78" s="14" t="s">
        <v>18</v>
      </c>
      <c r="J78" s="34">
        <v>1650</v>
      </c>
      <c r="K78" s="16" t="s">
        <v>1005</v>
      </c>
      <c r="L78" s="17">
        <v>182400</v>
      </c>
      <c r="M78" s="10" t="s">
        <v>26</v>
      </c>
      <c r="N78" s="11" t="s">
        <v>1098</v>
      </c>
      <c r="O78" s="11" t="s">
        <v>135</v>
      </c>
      <c r="P78" s="35">
        <v>2703.0996231169802</v>
      </c>
    </row>
    <row r="79" spans="1:16" ht="48" x14ac:dyDescent="0.25">
      <c r="A79" s="10" t="s">
        <v>567</v>
      </c>
      <c r="B79" s="11" t="s">
        <v>854</v>
      </c>
      <c r="C79" s="11" t="s">
        <v>568</v>
      </c>
      <c r="D79" s="11" t="s">
        <v>219</v>
      </c>
      <c r="E79" s="12" t="s">
        <v>16</v>
      </c>
      <c r="F79" s="11" t="s">
        <v>42</v>
      </c>
      <c r="G79" s="11" t="s">
        <v>17</v>
      </c>
      <c r="H79" s="13">
        <v>2015</v>
      </c>
      <c r="I79" s="14" t="s">
        <v>18</v>
      </c>
      <c r="J79" s="34">
        <v>3200</v>
      </c>
      <c r="K79" s="16" t="s">
        <v>975</v>
      </c>
      <c r="L79" s="17">
        <v>168000</v>
      </c>
      <c r="M79" s="10" t="s">
        <v>19</v>
      </c>
      <c r="N79" s="11" t="s">
        <v>1099</v>
      </c>
      <c r="O79" s="11" t="s">
        <v>975</v>
      </c>
      <c r="P79" s="35">
        <v>16089.5012338693</v>
      </c>
    </row>
    <row r="80" spans="1:16" ht="36" x14ac:dyDescent="0.25">
      <c r="A80" s="10" t="s">
        <v>569</v>
      </c>
      <c r="B80" s="11" t="s">
        <v>854</v>
      </c>
      <c r="C80" s="11" t="s">
        <v>568</v>
      </c>
      <c r="D80" s="11" t="s">
        <v>219</v>
      </c>
      <c r="E80" s="12" t="s">
        <v>16</v>
      </c>
      <c r="F80" s="11" t="s">
        <v>28</v>
      </c>
      <c r="G80" s="11" t="s">
        <v>17</v>
      </c>
      <c r="H80" s="13">
        <v>2011</v>
      </c>
      <c r="I80" s="14" t="s">
        <v>18</v>
      </c>
      <c r="J80" s="34">
        <v>1850</v>
      </c>
      <c r="K80" s="16" t="s">
        <v>975</v>
      </c>
      <c r="L80" s="17">
        <v>53000</v>
      </c>
      <c r="M80" s="10" t="s">
        <v>1063</v>
      </c>
      <c r="N80" s="11" t="s">
        <v>1094</v>
      </c>
      <c r="O80" s="11" t="s">
        <v>975</v>
      </c>
      <c r="P80" s="35">
        <v>8846.9426831234796</v>
      </c>
    </row>
    <row r="81" spans="1:16" ht="36" x14ac:dyDescent="0.25">
      <c r="A81" s="10" t="s">
        <v>591</v>
      </c>
      <c r="B81" s="11" t="s">
        <v>854</v>
      </c>
      <c r="C81" s="11" t="s">
        <v>182</v>
      </c>
      <c r="D81" s="11" t="s">
        <v>64</v>
      </c>
      <c r="E81" s="12" t="s">
        <v>16</v>
      </c>
      <c r="F81" s="11" t="s">
        <v>42</v>
      </c>
      <c r="G81" s="11" t="s">
        <v>17</v>
      </c>
      <c r="H81" s="13">
        <v>2005</v>
      </c>
      <c r="I81" s="14" t="s">
        <v>18</v>
      </c>
      <c r="J81" s="34">
        <v>1760</v>
      </c>
      <c r="K81" s="16" t="s">
        <v>1006</v>
      </c>
      <c r="L81" s="17">
        <v>173300</v>
      </c>
      <c r="M81" s="10" t="s">
        <v>19</v>
      </c>
      <c r="N81" s="11" t="s">
        <v>1066</v>
      </c>
      <c r="O81" s="11" t="s">
        <v>975</v>
      </c>
      <c r="P81" s="35">
        <v>2201.6522446651102</v>
      </c>
    </row>
    <row r="82" spans="1:16" ht="60" x14ac:dyDescent="0.25">
      <c r="A82" s="10" t="s">
        <v>654</v>
      </c>
      <c r="B82" s="11" t="s">
        <v>854</v>
      </c>
      <c r="C82" s="11" t="s">
        <v>655</v>
      </c>
      <c r="D82" s="11" t="s">
        <v>64</v>
      </c>
      <c r="E82" s="12" t="s">
        <v>16</v>
      </c>
      <c r="F82" s="11" t="s">
        <v>28</v>
      </c>
      <c r="G82" s="11" t="s">
        <v>17</v>
      </c>
      <c r="H82" s="13">
        <v>2008</v>
      </c>
      <c r="I82" s="14" t="s">
        <v>18</v>
      </c>
      <c r="J82" s="34">
        <v>1650</v>
      </c>
      <c r="K82" s="16" t="s">
        <v>975</v>
      </c>
      <c r="L82" s="17">
        <v>115500</v>
      </c>
      <c r="M82" s="10" t="s">
        <v>1063</v>
      </c>
      <c r="N82" s="11" t="s">
        <v>1095</v>
      </c>
      <c r="O82" s="11" t="s">
        <v>975</v>
      </c>
      <c r="P82" s="35">
        <v>8296.1490737138593</v>
      </c>
    </row>
    <row r="83" spans="1:16" x14ac:dyDescent="0.25">
      <c r="A83" s="10" t="s">
        <v>656</v>
      </c>
      <c r="B83" s="11" t="s">
        <v>854</v>
      </c>
      <c r="C83" s="11" t="s">
        <v>657</v>
      </c>
      <c r="D83" s="11" t="s">
        <v>658</v>
      </c>
      <c r="E83" s="12" t="s">
        <v>16</v>
      </c>
      <c r="F83" s="11" t="s">
        <v>42</v>
      </c>
      <c r="G83" s="11" t="s">
        <v>17</v>
      </c>
      <c r="H83" s="13">
        <v>2012</v>
      </c>
      <c r="I83" s="14" t="s">
        <v>18</v>
      </c>
      <c r="J83" s="34">
        <v>650</v>
      </c>
      <c r="K83" s="16" t="s">
        <v>1006</v>
      </c>
      <c r="L83" s="17"/>
      <c r="M83" s="10" t="s">
        <v>19</v>
      </c>
      <c r="N83" s="11" t="s">
        <v>1042</v>
      </c>
      <c r="O83" s="11" t="s">
        <v>135</v>
      </c>
      <c r="P83" s="35">
        <v>1064.8574272885101</v>
      </c>
    </row>
    <row r="84" spans="1:16" x14ac:dyDescent="0.25">
      <c r="A84" s="10" t="s">
        <v>663</v>
      </c>
      <c r="B84" s="11" t="s">
        <v>854</v>
      </c>
      <c r="C84" s="11" t="s">
        <v>664</v>
      </c>
      <c r="D84" s="11" t="s">
        <v>64</v>
      </c>
      <c r="E84" s="12" t="s">
        <v>16</v>
      </c>
      <c r="F84" s="11" t="s">
        <v>42</v>
      </c>
      <c r="G84" s="11" t="s">
        <v>17</v>
      </c>
      <c r="H84" s="13">
        <v>2010</v>
      </c>
      <c r="I84" s="14" t="s">
        <v>18</v>
      </c>
      <c r="J84" s="34">
        <v>1350</v>
      </c>
      <c r="K84" s="16" t="s">
        <v>984</v>
      </c>
      <c r="L84" s="17">
        <v>113230</v>
      </c>
      <c r="M84" s="10" t="s">
        <v>26</v>
      </c>
      <c r="N84" s="11" t="s">
        <v>1042</v>
      </c>
      <c r="O84" s="11" t="s">
        <v>975</v>
      </c>
      <c r="P84" s="35">
        <v>1964.65087016808</v>
      </c>
    </row>
    <row r="85" spans="1:16" ht="48" x14ac:dyDescent="0.25">
      <c r="A85" s="10" t="s">
        <v>695</v>
      </c>
      <c r="B85" s="11" t="s">
        <v>854</v>
      </c>
      <c r="C85" s="11" t="s">
        <v>523</v>
      </c>
      <c r="D85" s="11" t="s">
        <v>469</v>
      </c>
      <c r="E85" s="12" t="s">
        <v>16</v>
      </c>
      <c r="F85" s="11" t="s">
        <v>42</v>
      </c>
      <c r="G85" s="11" t="s">
        <v>17</v>
      </c>
      <c r="H85" s="13">
        <v>2007</v>
      </c>
      <c r="I85" s="14" t="s">
        <v>18</v>
      </c>
      <c r="J85" s="34">
        <v>625</v>
      </c>
      <c r="K85" s="16" t="s">
        <v>975</v>
      </c>
      <c r="L85" s="17">
        <v>36000</v>
      </c>
      <c r="M85" s="10" t="s">
        <v>19</v>
      </c>
      <c r="N85" s="11" t="s">
        <v>1100</v>
      </c>
      <c r="O85" s="11" t="s">
        <v>696</v>
      </c>
      <c r="P85" s="35">
        <v>954.748066016694</v>
      </c>
    </row>
    <row r="86" spans="1:16" ht="24" x14ac:dyDescent="0.25">
      <c r="A86" s="10" t="s">
        <v>725</v>
      </c>
      <c r="B86" s="11" t="s">
        <v>854</v>
      </c>
      <c r="C86" s="11" t="s">
        <v>86</v>
      </c>
      <c r="D86" s="11" t="s">
        <v>134</v>
      </c>
      <c r="E86" s="12" t="s">
        <v>16</v>
      </c>
      <c r="F86" s="11" t="s">
        <v>537</v>
      </c>
      <c r="G86" s="11" t="s">
        <v>17</v>
      </c>
      <c r="H86" s="13">
        <v>2006</v>
      </c>
      <c r="I86" s="14" t="s">
        <v>18</v>
      </c>
      <c r="J86" s="34">
        <v>1800</v>
      </c>
      <c r="K86" s="16" t="s">
        <v>975</v>
      </c>
      <c r="L86" s="17">
        <v>111400</v>
      </c>
      <c r="M86" s="10" t="s">
        <v>19</v>
      </c>
      <c r="N86" s="11" t="s">
        <v>1042</v>
      </c>
      <c r="O86" s="11" t="s">
        <v>89</v>
      </c>
      <c r="P86" s="35">
        <v>7837.5438634989296</v>
      </c>
    </row>
    <row r="87" spans="1:16" ht="24" x14ac:dyDescent="0.25">
      <c r="A87" s="10" t="s">
        <v>726</v>
      </c>
      <c r="B87" s="11" t="s">
        <v>854</v>
      </c>
      <c r="C87" s="11" t="s">
        <v>664</v>
      </c>
      <c r="D87" s="11" t="s">
        <v>64</v>
      </c>
      <c r="E87" s="12" t="s">
        <v>16</v>
      </c>
      <c r="F87" s="11" t="s">
        <v>537</v>
      </c>
      <c r="G87" s="11" t="s">
        <v>17</v>
      </c>
      <c r="H87" s="13">
        <v>2009</v>
      </c>
      <c r="I87" s="14" t="s">
        <v>18</v>
      </c>
      <c r="J87" s="34">
        <v>3200</v>
      </c>
      <c r="K87" s="16" t="s">
        <v>975</v>
      </c>
      <c r="L87" s="17"/>
      <c r="M87" s="10" t="s">
        <v>26</v>
      </c>
      <c r="N87" s="11" t="s">
        <v>47</v>
      </c>
      <c r="O87" s="11" t="s">
        <v>975</v>
      </c>
      <c r="P87" s="35">
        <v>16089.5012338693</v>
      </c>
    </row>
    <row r="88" spans="1:16" ht="24" x14ac:dyDescent="0.25">
      <c r="A88" s="10" t="s">
        <v>730</v>
      </c>
      <c r="B88" s="11" t="s">
        <v>871</v>
      </c>
      <c r="C88" s="11" t="s">
        <v>731</v>
      </c>
      <c r="D88" s="11" t="s">
        <v>732</v>
      </c>
      <c r="E88" s="12" t="s">
        <v>16</v>
      </c>
      <c r="F88" s="11" t="s">
        <v>537</v>
      </c>
      <c r="G88" s="11" t="s">
        <v>17</v>
      </c>
      <c r="H88" s="13">
        <v>2007</v>
      </c>
      <c r="I88" s="14" t="s">
        <v>18</v>
      </c>
      <c r="J88" s="34">
        <v>505</v>
      </c>
      <c r="K88" s="16" t="s">
        <v>892</v>
      </c>
      <c r="L88" s="17">
        <v>23320</v>
      </c>
      <c r="M88" s="10" t="s">
        <v>19</v>
      </c>
      <c r="N88" s="11" t="s">
        <v>1007</v>
      </c>
      <c r="O88" s="11" t="s">
        <v>975</v>
      </c>
      <c r="P88" s="35">
        <v>728.52187121323402</v>
      </c>
    </row>
    <row r="89" spans="1:16" ht="24" x14ac:dyDescent="0.25">
      <c r="A89" s="10" t="s">
        <v>741</v>
      </c>
      <c r="B89" s="11" t="s">
        <v>854</v>
      </c>
      <c r="C89" s="11" t="s">
        <v>742</v>
      </c>
      <c r="D89" s="11" t="s">
        <v>134</v>
      </c>
      <c r="E89" s="12" t="s">
        <v>16</v>
      </c>
      <c r="F89" s="11" t="s">
        <v>537</v>
      </c>
      <c r="G89" s="11" t="s">
        <v>17</v>
      </c>
      <c r="H89" s="13">
        <v>2009</v>
      </c>
      <c r="I89" s="14" t="s">
        <v>18</v>
      </c>
      <c r="J89" s="34">
        <v>850</v>
      </c>
      <c r="K89" s="16" t="s">
        <v>975</v>
      </c>
      <c r="L89" s="17">
        <v>132000</v>
      </c>
      <c r="M89" s="10" t="s">
        <v>26</v>
      </c>
      <c r="N89" s="11" t="s">
        <v>47</v>
      </c>
      <c r="O89" s="11" t="s">
        <v>89</v>
      </c>
      <c r="P89" s="35">
        <v>1392.5058664542</v>
      </c>
    </row>
    <row r="90" spans="1:16" ht="24" x14ac:dyDescent="0.25">
      <c r="A90" s="10" t="s">
        <v>743</v>
      </c>
      <c r="B90" s="11" t="s">
        <v>860</v>
      </c>
      <c r="C90" s="11" t="s">
        <v>744</v>
      </c>
      <c r="D90" s="11" t="s">
        <v>134</v>
      </c>
      <c r="E90" s="12" t="s">
        <v>16</v>
      </c>
      <c r="F90" s="11" t="s">
        <v>42</v>
      </c>
      <c r="G90" s="11" t="s">
        <v>17</v>
      </c>
      <c r="H90" s="13">
        <v>2011</v>
      </c>
      <c r="I90" s="14" t="s">
        <v>18</v>
      </c>
      <c r="J90" s="34">
        <v>2000</v>
      </c>
      <c r="K90" s="16" t="s">
        <v>894</v>
      </c>
      <c r="L90" s="17">
        <v>696000</v>
      </c>
      <c r="M90" s="10" t="s">
        <v>26</v>
      </c>
      <c r="N90" s="11" t="s">
        <v>1101</v>
      </c>
      <c r="O90" s="11" t="s">
        <v>975</v>
      </c>
      <c r="P90" s="35">
        <v>3276.4843916569398</v>
      </c>
    </row>
    <row r="91" spans="1:16" ht="24" x14ac:dyDescent="0.25">
      <c r="A91" s="10" t="s">
        <v>757</v>
      </c>
      <c r="B91" s="11" t="s">
        <v>854</v>
      </c>
      <c r="C91" s="11" t="s">
        <v>758</v>
      </c>
      <c r="D91" s="11" t="s">
        <v>64</v>
      </c>
      <c r="E91" s="12" t="s">
        <v>16</v>
      </c>
      <c r="F91" s="11" t="s">
        <v>537</v>
      </c>
      <c r="G91" s="11" t="s">
        <v>17</v>
      </c>
      <c r="H91" s="13">
        <v>2003</v>
      </c>
      <c r="I91" s="14" t="s">
        <v>18</v>
      </c>
      <c r="J91" s="34">
        <v>1900</v>
      </c>
      <c r="K91" s="16" t="s">
        <v>975</v>
      </c>
      <c r="L91" s="17">
        <v>100000</v>
      </c>
      <c r="M91" s="10" t="s">
        <v>1072</v>
      </c>
      <c r="N91" s="11" t="s">
        <v>759</v>
      </c>
      <c r="O91" s="11" t="s">
        <v>135</v>
      </c>
      <c r="P91" s="35">
        <v>2421.12710831308</v>
      </c>
    </row>
    <row r="92" spans="1:16" x14ac:dyDescent="0.25">
      <c r="A92" s="10" t="s">
        <v>793</v>
      </c>
      <c r="B92" s="11" t="s">
        <v>854</v>
      </c>
      <c r="C92" s="11" t="s">
        <v>794</v>
      </c>
      <c r="D92" s="11" t="s">
        <v>795</v>
      </c>
      <c r="E92" s="12" t="s">
        <v>16</v>
      </c>
      <c r="F92" s="11" t="s">
        <v>42</v>
      </c>
      <c r="G92" s="11" t="s">
        <v>17</v>
      </c>
      <c r="H92" s="13">
        <v>2010</v>
      </c>
      <c r="I92" s="14" t="s">
        <v>18</v>
      </c>
      <c r="J92" s="34">
        <v>350</v>
      </c>
      <c r="K92" s="16" t="s">
        <v>975</v>
      </c>
      <c r="L92" s="17"/>
      <c r="M92" s="10" t="s">
        <v>19</v>
      </c>
      <c r="N92" s="11" t="s">
        <v>1008</v>
      </c>
      <c r="O92" s="11" t="s">
        <v>135</v>
      </c>
      <c r="P92" s="35">
        <v>573.38476853996497</v>
      </c>
    </row>
    <row r="93" spans="1:16" ht="48" x14ac:dyDescent="0.25">
      <c r="A93" s="10" t="s">
        <v>796</v>
      </c>
      <c r="B93" s="11" t="s">
        <v>854</v>
      </c>
      <c r="C93" s="11" t="s">
        <v>797</v>
      </c>
      <c r="D93" s="11" t="s">
        <v>798</v>
      </c>
      <c r="E93" s="12" t="s">
        <v>16</v>
      </c>
      <c r="F93" s="11" t="s">
        <v>42</v>
      </c>
      <c r="G93" s="11" t="s">
        <v>17</v>
      </c>
      <c r="H93" s="13">
        <v>2012</v>
      </c>
      <c r="I93" s="14" t="s">
        <v>18</v>
      </c>
      <c r="J93" s="34">
        <v>1350</v>
      </c>
      <c r="K93" s="16" t="s">
        <v>984</v>
      </c>
      <c r="L93" s="17">
        <v>99165</v>
      </c>
      <c r="M93" s="10" t="s">
        <v>19</v>
      </c>
      <c r="N93" s="11" t="s">
        <v>1102</v>
      </c>
      <c r="O93" s="11" t="s">
        <v>135</v>
      </c>
      <c r="P93" s="35">
        <v>2211.62696436844</v>
      </c>
    </row>
    <row r="94" spans="1:16" ht="24" x14ac:dyDescent="0.25">
      <c r="A94" s="10" t="s">
        <v>822</v>
      </c>
      <c r="B94" s="11" t="s">
        <v>854</v>
      </c>
      <c r="C94" s="11" t="s">
        <v>320</v>
      </c>
      <c r="D94" s="11" t="s">
        <v>64</v>
      </c>
      <c r="E94" s="12" t="s">
        <v>16</v>
      </c>
      <c r="F94" s="11" t="s">
        <v>537</v>
      </c>
      <c r="G94" s="11" t="s">
        <v>17</v>
      </c>
      <c r="H94" s="13">
        <v>2012</v>
      </c>
      <c r="I94" s="14" t="s">
        <v>18</v>
      </c>
      <c r="J94" s="34">
        <v>3500</v>
      </c>
      <c r="K94" s="16" t="s">
        <v>975</v>
      </c>
      <c r="L94" s="17"/>
      <c r="M94" s="10" t="s">
        <v>19</v>
      </c>
      <c r="N94" s="11" t="s">
        <v>47</v>
      </c>
      <c r="O94" s="11" t="s">
        <v>975</v>
      </c>
      <c r="P94" s="35">
        <v>17597.8919745446</v>
      </c>
    </row>
    <row r="95" spans="1:16" ht="60" x14ac:dyDescent="0.25">
      <c r="A95" s="10" t="s">
        <v>823</v>
      </c>
      <c r="B95" s="11" t="s">
        <v>854</v>
      </c>
      <c r="C95" s="11" t="s">
        <v>392</v>
      </c>
      <c r="D95" s="11" t="s">
        <v>393</v>
      </c>
      <c r="E95" s="12" t="s">
        <v>16</v>
      </c>
      <c r="F95" s="11" t="s">
        <v>28</v>
      </c>
      <c r="G95" s="11" t="s">
        <v>17</v>
      </c>
      <c r="H95" s="13">
        <v>2009</v>
      </c>
      <c r="I95" s="14" t="s">
        <v>18</v>
      </c>
      <c r="J95" s="34">
        <v>1050</v>
      </c>
      <c r="K95" s="16" t="s">
        <v>975</v>
      </c>
      <c r="L95" s="17">
        <v>84000</v>
      </c>
      <c r="M95" s="10" t="s">
        <v>1063</v>
      </c>
      <c r="N95" s="11" t="s">
        <v>1095</v>
      </c>
      <c r="O95" s="11" t="s">
        <v>975</v>
      </c>
      <c r="P95" s="35">
        <v>5279.36759236337</v>
      </c>
    </row>
    <row r="96" spans="1:16" ht="24" x14ac:dyDescent="0.25">
      <c r="A96" s="10" t="s">
        <v>848</v>
      </c>
      <c r="B96" s="11" t="s">
        <v>854</v>
      </c>
      <c r="C96" s="11" t="s">
        <v>247</v>
      </c>
      <c r="D96" s="11" t="s">
        <v>484</v>
      </c>
      <c r="E96" s="12" t="s">
        <v>16</v>
      </c>
      <c r="F96" s="11" t="s">
        <v>42</v>
      </c>
      <c r="G96" s="11" t="s">
        <v>17</v>
      </c>
      <c r="H96" s="13">
        <v>2009</v>
      </c>
      <c r="I96" s="14" t="s">
        <v>18</v>
      </c>
      <c r="J96" s="34">
        <v>1800</v>
      </c>
      <c r="K96" s="16" t="s">
        <v>1009</v>
      </c>
      <c r="L96" s="17">
        <v>116328</v>
      </c>
      <c r="M96" s="10" t="s">
        <v>19</v>
      </c>
      <c r="N96" s="11" t="s">
        <v>1042</v>
      </c>
      <c r="O96" s="11" t="s">
        <v>135</v>
      </c>
      <c r="P96" s="35">
        <v>2751.2550771309602</v>
      </c>
    </row>
    <row r="97" spans="1:16" ht="24" x14ac:dyDescent="0.25">
      <c r="A97" s="10" t="s">
        <v>140</v>
      </c>
      <c r="B97" s="11" t="s">
        <v>854</v>
      </c>
      <c r="C97" s="11" t="s">
        <v>141</v>
      </c>
      <c r="D97" s="11" t="s">
        <v>142</v>
      </c>
      <c r="E97" s="12" t="s">
        <v>87</v>
      </c>
      <c r="F97" s="11" t="s">
        <v>537</v>
      </c>
      <c r="G97" s="11" t="s">
        <v>17</v>
      </c>
      <c r="H97" s="13">
        <v>2008</v>
      </c>
      <c r="I97" s="14" t="s">
        <v>18</v>
      </c>
      <c r="J97" s="34">
        <v>3350</v>
      </c>
      <c r="K97" s="16" t="s">
        <v>975</v>
      </c>
      <c r="L97" s="17">
        <v>429000</v>
      </c>
      <c r="M97" s="10" t="s">
        <v>19</v>
      </c>
      <c r="N97" s="11" t="s">
        <v>47</v>
      </c>
      <c r="O97" s="11" t="s">
        <v>143</v>
      </c>
      <c r="P97" s="35">
        <v>17220.621114866601</v>
      </c>
    </row>
    <row r="98" spans="1:16" ht="60" x14ac:dyDescent="0.25">
      <c r="A98" s="10" t="s">
        <v>538</v>
      </c>
      <c r="B98" s="11" t="s">
        <v>854</v>
      </c>
      <c r="C98" s="11" t="s">
        <v>539</v>
      </c>
      <c r="D98" s="11" t="s">
        <v>540</v>
      </c>
      <c r="E98" s="12" t="s">
        <v>87</v>
      </c>
      <c r="F98" s="11" t="s">
        <v>28</v>
      </c>
      <c r="G98" s="11" t="s">
        <v>17</v>
      </c>
      <c r="H98" s="13">
        <v>2009</v>
      </c>
      <c r="I98" s="14" t="s">
        <v>18</v>
      </c>
      <c r="J98" s="34">
        <v>1000</v>
      </c>
      <c r="K98" s="16" t="s">
        <v>975</v>
      </c>
      <c r="L98" s="17"/>
      <c r="M98" s="10" t="s">
        <v>1063</v>
      </c>
      <c r="N98" s="11" t="s">
        <v>1095</v>
      </c>
      <c r="O98" s="11" t="s">
        <v>975</v>
      </c>
      <c r="P98" s="35">
        <v>2659.9737429086999</v>
      </c>
    </row>
    <row r="99" spans="1:16" ht="24" x14ac:dyDescent="0.25">
      <c r="A99" s="10" t="s">
        <v>542</v>
      </c>
      <c r="B99" s="11" t="s">
        <v>854</v>
      </c>
      <c r="C99" s="11" t="s">
        <v>543</v>
      </c>
      <c r="D99" s="11" t="s">
        <v>142</v>
      </c>
      <c r="E99" s="12" t="s">
        <v>87</v>
      </c>
      <c r="F99" s="11" t="s">
        <v>42</v>
      </c>
      <c r="G99" s="11" t="s">
        <v>17</v>
      </c>
      <c r="H99" s="13">
        <v>2012</v>
      </c>
      <c r="I99" s="14" t="s">
        <v>18</v>
      </c>
      <c r="J99" s="34">
        <v>1810</v>
      </c>
      <c r="K99" s="16" t="s">
        <v>1010</v>
      </c>
      <c r="L99" s="17"/>
      <c r="M99" s="10" t="s">
        <v>26</v>
      </c>
      <c r="N99" s="11" t="s">
        <v>1042</v>
      </c>
      <c r="O99" s="11" t="s">
        <v>403</v>
      </c>
      <c r="P99" s="35">
        <v>3435.9971617751298</v>
      </c>
    </row>
    <row r="100" spans="1:16" ht="36" x14ac:dyDescent="0.25">
      <c r="A100" s="10" t="s">
        <v>919</v>
      </c>
      <c r="B100" s="11" t="s">
        <v>854</v>
      </c>
      <c r="C100" s="11" t="s">
        <v>920</v>
      </c>
      <c r="D100" s="11" t="s">
        <v>530</v>
      </c>
      <c r="E100" s="12" t="s">
        <v>87</v>
      </c>
      <c r="F100" s="11" t="s">
        <v>42</v>
      </c>
      <c r="G100" s="11" t="s">
        <v>17</v>
      </c>
      <c r="H100" s="13">
        <v>2012</v>
      </c>
      <c r="I100" s="14" t="s">
        <v>18</v>
      </c>
      <c r="J100" s="34"/>
      <c r="K100" s="16" t="s">
        <v>921</v>
      </c>
      <c r="L100" s="17">
        <v>121295</v>
      </c>
      <c r="M100" s="10" t="s">
        <v>19</v>
      </c>
      <c r="N100" s="11" t="s">
        <v>1103</v>
      </c>
      <c r="O100" s="11" t="s">
        <v>922</v>
      </c>
      <c r="P100" s="35" t="s">
        <v>975</v>
      </c>
    </row>
    <row r="101" spans="1:16" ht="48" x14ac:dyDescent="0.25">
      <c r="A101" s="10" t="s">
        <v>619</v>
      </c>
      <c r="B101" s="11" t="s">
        <v>856</v>
      </c>
      <c r="C101" s="11" t="s">
        <v>620</v>
      </c>
      <c r="D101" s="11" t="s">
        <v>84</v>
      </c>
      <c r="E101" s="12" t="s">
        <v>87</v>
      </c>
      <c r="F101" s="11" t="s">
        <v>42</v>
      </c>
      <c r="G101" s="11" t="s">
        <v>17</v>
      </c>
      <c r="H101" s="13">
        <v>2010</v>
      </c>
      <c r="I101" s="14" t="s">
        <v>18</v>
      </c>
      <c r="J101" s="34"/>
      <c r="K101" s="16" t="s">
        <v>887</v>
      </c>
      <c r="L101" s="17"/>
      <c r="M101" s="10" t="s">
        <v>1104</v>
      </c>
      <c r="N101" s="11" t="s">
        <v>1105</v>
      </c>
      <c r="O101" s="11" t="s">
        <v>975</v>
      </c>
      <c r="P101" s="35" t="s">
        <v>975</v>
      </c>
    </row>
    <row r="102" spans="1:16" ht="24" x14ac:dyDescent="0.25">
      <c r="A102" s="10" t="s">
        <v>621</v>
      </c>
      <c r="B102" s="11" t="s">
        <v>856</v>
      </c>
      <c r="C102" s="11" t="s">
        <v>512</v>
      </c>
      <c r="D102" s="11" t="s">
        <v>622</v>
      </c>
      <c r="E102" s="12" t="s">
        <v>87</v>
      </c>
      <c r="F102" s="11" t="s">
        <v>42</v>
      </c>
      <c r="G102" s="11" t="s">
        <v>17</v>
      </c>
      <c r="H102" s="13">
        <v>2012</v>
      </c>
      <c r="I102" s="14" t="s">
        <v>18</v>
      </c>
      <c r="J102" s="34"/>
      <c r="K102" s="16" t="s">
        <v>887</v>
      </c>
      <c r="L102" s="17"/>
      <c r="M102" s="10" t="s">
        <v>26</v>
      </c>
      <c r="N102" s="11" t="s">
        <v>1106</v>
      </c>
      <c r="O102" s="11" t="s">
        <v>623</v>
      </c>
      <c r="P102" s="35" t="s">
        <v>975</v>
      </c>
    </row>
    <row r="103" spans="1:16" x14ac:dyDescent="0.25">
      <c r="A103" s="10" t="s">
        <v>624</v>
      </c>
      <c r="B103" s="11" t="s">
        <v>856</v>
      </c>
      <c r="C103" s="11" t="s">
        <v>625</v>
      </c>
      <c r="D103" s="11" t="s">
        <v>626</v>
      </c>
      <c r="E103" s="12" t="s">
        <v>87</v>
      </c>
      <c r="F103" s="11" t="s">
        <v>42</v>
      </c>
      <c r="G103" s="11" t="s">
        <v>17</v>
      </c>
      <c r="H103" s="13">
        <v>2012</v>
      </c>
      <c r="I103" s="14" t="s">
        <v>18</v>
      </c>
      <c r="J103" s="34">
        <v>1300</v>
      </c>
      <c r="K103" s="16" t="s">
        <v>887</v>
      </c>
      <c r="L103" s="17"/>
      <c r="M103" s="10" t="s">
        <v>1104</v>
      </c>
      <c r="N103" s="11" t="s">
        <v>88</v>
      </c>
      <c r="O103" s="11" t="s">
        <v>627</v>
      </c>
      <c r="P103" s="35">
        <v>2467.8432653633499</v>
      </c>
    </row>
    <row r="104" spans="1:16" ht="24" x14ac:dyDescent="0.25">
      <c r="A104" s="10" t="s">
        <v>628</v>
      </c>
      <c r="B104" s="11" t="s">
        <v>856</v>
      </c>
      <c r="C104" s="11" t="s">
        <v>629</v>
      </c>
      <c r="D104" s="11" t="s">
        <v>298</v>
      </c>
      <c r="E104" s="12" t="s">
        <v>87</v>
      </c>
      <c r="F104" s="11" t="s">
        <v>42</v>
      </c>
      <c r="G104" s="11" t="s">
        <v>17</v>
      </c>
      <c r="H104" s="13">
        <v>2010</v>
      </c>
      <c r="I104" s="14" t="s">
        <v>18</v>
      </c>
      <c r="J104" s="34"/>
      <c r="K104" s="16" t="s">
        <v>886</v>
      </c>
      <c r="L104" s="17">
        <v>250000</v>
      </c>
      <c r="M104" s="10" t="s">
        <v>1104</v>
      </c>
      <c r="N104" s="11" t="s">
        <v>1107</v>
      </c>
      <c r="O104" s="11" t="s">
        <v>975</v>
      </c>
      <c r="P104" s="35" t="s">
        <v>975</v>
      </c>
    </row>
    <row r="105" spans="1:16" ht="24" x14ac:dyDescent="0.25">
      <c r="A105" s="18" t="s">
        <v>630</v>
      </c>
      <c r="B105" s="19" t="s">
        <v>856</v>
      </c>
      <c r="C105" s="19" t="s">
        <v>631</v>
      </c>
      <c r="D105" s="19" t="s">
        <v>632</v>
      </c>
      <c r="E105" s="20" t="s">
        <v>87</v>
      </c>
      <c r="F105" s="19" t="s">
        <v>42</v>
      </c>
      <c r="G105" s="19" t="s">
        <v>17</v>
      </c>
      <c r="H105" s="21">
        <v>2010</v>
      </c>
      <c r="I105" s="22" t="s">
        <v>18</v>
      </c>
      <c r="J105" s="36"/>
      <c r="K105" s="23" t="s">
        <v>887</v>
      </c>
      <c r="L105" s="24"/>
      <c r="M105" s="18" t="s">
        <v>1104</v>
      </c>
      <c r="N105" s="19" t="s">
        <v>1107</v>
      </c>
      <c r="O105" s="19" t="s">
        <v>975</v>
      </c>
      <c r="P105" s="37" t="s">
        <v>975</v>
      </c>
    </row>
    <row r="106" spans="1:16" ht="24" x14ac:dyDescent="0.25">
      <c r="A106" s="18" t="s">
        <v>778</v>
      </c>
      <c r="B106" s="19" t="s">
        <v>854</v>
      </c>
      <c r="C106" s="19" t="s">
        <v>625</v>
      </c>
      <c r="D106" s="19" t="s">
        <v>626</v>
      </c>
      <c r="E106" s="20" t="s">
        <v>87</v>
      </c>
      <c r="F106" s="19" t="s">
        <v>537</v>
      </c>
      <c r="G106" s="19" t="s">
        <v>17</v>
      </c>
      <c r="H106" s="21">
        <v>2011</v>
      </c>
      <c r="I106" s="22" t="s">
        <v>18</v>
      </c>
      <c r="J106" s="36">
        <v>2100</v>
      </c>
      <c r="K106" s="23" t="s">
        <v>975</v>
      </c>
      <c r="L106" s="24"/>
      <c r="M106" s="18" t="s">
        <v>26</v>
      </c>
      <c r="N106" s="19" t="s">
        <v>47</v>
      </c>
      <c r="O106" s="19" t="s">
        <v>975</v>
      </c>
      <c r="P106" s="37">
        <v>11171.889720216601</v>
      </c>
    </row>
    <row r="107" spans="1:16" ht="48" x14ac:dyDescent="0.25">
      <c r="A107" s="10" t="s">
        <v>313</v>
      </c>
      <c r="B107" s="11" t="s">
        <v>854</v>
      </c>
      <c r="C107" s="11" t="s">
        <v>225</v>
      </c>
      <c r="D107" s="11" t="s">
        <v>225</v>
      </c>
      <c r="E107" s="12" t="s">
        <v>91</v>
      </c>
      <c r="F107" s="11" t="s">
        <v>537</v>
      </c>
      <c r="G107" s="11" t="s">
        <v>17</v>
      </c>
      <c r="H107" s="13">
        <v>2013</v>
      </c>
      <c r="I107" s="14" t="s">
        <v>18</v>
      </c>
      <c r="J107" s="34">
        <v>2500</v>
      </c>
      <c r="K107" s="16" t="s">
        <v>867</v>
      </c>
      <c r="L107" s="17"/>
      <c r="M107" s="10" t="s">
        <v>19</v>
      </c>
      <c r="N107" s="11" t="s">
        <v>1070</v>
      </c>
      <c r="O107" s="11" t="s">
        <v>359</v>
      </c>
      <c r="P107" s="35">
        <v>16180.8537259187</v>
      </c>
    </row>
    <row r="108" spans="1:16" ht="48" x14ac:dyDescent="0.25">
      <c r="A108" s="10" t="s">
        <v>318</v>
      </c>
      <c r="B108" s="11" t="s">
        <v>860</v>
      </c>
      <c r="C108" s="11" t="s">
        <v>225</v>
      </c>
      <c r="D108" s="11" t="s">
        <v>225</v>
      </c>
      <c r="E108" s="12" t="s">
        <v>91</v>
      </c>
      <c r="F108" s="11" t="s">
        <v>537</v>
      </c>
      <c r="G108" s="11" t="s">
        <v>17</v>
      </c>
      <c r="H108" s="13">
        <v>2012</v>
      </c>
      <c r="I108" s="14" t="s">
        <v>18</v>
      </c>
      <c r="J108" s="34">
        <v>1800</v>
      </c>
      <c r="K108" s="16" t="s">
        <v>867</v>
      </c>
      <c r="L108" s="17"/>
      <c r="M108" s="10" t="s">
        <v>26</v>
      </c>
      <c r="N108" s="11" t="s">
        <v>1070</v>
      </c>
      <c r="O108" s="11" t="s">
        <v>314</v>
      </c>
      <c r="P108" s="35">
        <v>11650.214682661501</v>
      </c>
    </row>
    <row r="109" spans="1:16" ht="24" x14ac:dyDescent="0.25">
      <c r="A109" s="10" t="s">
        <v>957</v>
      </c>
      <c r="B109" s="11" t="s">
        <v>856</v>
      </c>
      <c r="C109" s="11" t="s">
        <v>225</v>
      </c>
      <c r="D109" s="11" t="s">
        <v>225</v>
      </c>
      <c r="E109" s="12" t="s">
        <v>91</v>
      </c>
      <c r="F109" s="11" t="s">
        <v>42</v>
      </c>
      <c r="G109" s="11" t="s">
        <v>17</v>
      </c>
      <c r="H109" s="13">
        <v>2013</v>
      </c>
      <c r="I109" s="14" t="s">
        <v>18</v>
      </c>
      <c r="J109" s="34">
        <v>5000</v>
      </c>
      <c r="K109" s="16" t="s">
        <v>975</v>
      </c>
      <c r="L109" s="17"/>
      <c r="M109" s="10" t="s">
        <v>19</v>
      </c>
      <c r="N109" s="11" t="s">
        <v>1110</v>
      </c>
      <c r="O109" s="11" t="s">
        <v>431</v>
      </c>
      <c r="P109" s="35">
        <v>32361.707451837399</v>
      </c>
    </row>
    <row r="110" spans="1:16" ht="36" x14ac:dyDescent="0.25">
      <c r="A110" s="10" t="s">
        <v>644</v>
      </c>
      <c r="B110" s="11" t="s">
        <v>854</v>
      </c>
      <c r="C110" s="11" t="s">
        <v>645</v>
      </c>
      <c r="D110" s="11" t="s">
        <v>646</v>
      </c>
      <c r="E110" s="12" t="s">
        <v>91</v>
      </c>
      <c r="F110" s="11" t="s">
        <v>1012</v>
      </c>
      <c r="G110" s="11" t="s">
        <v>17</v>
      </c>
      <c r="H110" s="13">
        <v>2010</v>
      </c>
      <c r="I110" s="14" t="s">
        <v>18</v>
      </c>
      <c r="J110" s="34">
        <v>1027</v>
      </c>
      <c r="K110" s="16" t="s">
        <v>975</v>
      </c>
      <c r="L110" s="17"/>
      <c r="M110" s="10" t="s">
        <v>26</v>
      </c>
      <c r="N110" s="11" t="s">
        <v>1003</v>
      </c>
      <c r="O110" s="11" t="s">
        <v>647</v>
      </c>
      <c r="P110" s="35">
        <v>5243.1106108592603</v>
      </c>
    </row>
    <row r="111" spans="1:16" ht="36" x14ac:dyDescent="0.25">
      <c r="A111" s="10" t="s">
        <v>648</v>
      </c>
      <c r="B111" s="11" t="s">
        <v>854</v>
      </c>
      <c r="C111" s="11" t="s">
        <v>649</v>
      </c>
      <c r="D111" s="11" t="s">
        <v>90</v>
      </c>
      <c r="E111" s="12" t="s">
        <v>91</v>
      </c>
      <c r="F111" s="11" t="s">
        <v>1012</v>
      </c>
      <c r="G111" s="11" t="s">
        <v>17</v>
      </c>
      <c r="H111" s="13">
        <v>2012</v>
      </c>
      <c r="I111" s="14" t="s">
        <v>18</v>
      </c>
      <c r="J111" s="34">
        <v>2000</v>
      </c>
      <c r="K111" s="16" t="s">
        <v>975</v>
      </c>
      <c r="L111" s="17"/>
      <c r="M111" s="10" t="s">
        <v>19</v>
      </c>
      <c r="N111" s="11" t="s">
        <v>1003</v>
      </c>
      <c r="O111" s="11" t="s">
        <v>959</v>
      </c>
      <c r="P111" s="35">
        <v>12944.682980735</v>
      </c>
    </row>
    <row r="112" spans="1:16" ht="36" x14ac:dyDescent="0.25">
      <c r="A112" s="10" t="s">
        <v>650</v>
      </c>
      <c r="B112" s="11" t="s">
        <v>854</v>
      </c>
      <c r="C112" s="11" t="s">
        <v>651</v>
      </c>
      <c r="D112" s="11" t="s">
        <v>652</v>
      </c>
      <c r="E112" s="12" t="s">
        <v>91</v>
      </c>
      <c r="F112" s="11" t="s">
        <v>1012</v>
      </c>
      <c r="G112" s="11" t="s">
        <v>17</v>
      </c>
      <c r="H112" s="13">
        <v>2012</v>
      </c>
      <c r="I112" s="14" t="s">
        <v>18</v>
      </c>
      <c r="J112" s="34">
        <v>2000</v>
      </c>
      <c r="K112" s="16" t="s">
        <v>975</v>
      </c>
      <c r="L112" s="17"/>
      <c r="M112" s="10" t="s">
        <v>975</v>
      </c>
      <c r="N112" s="11" t="s">
        <v>1003</v>
      </c>
      <c r="O112" s="11" t="s">
        <v>653</v>
      </c>
      <c r="P112" s="35">
        <v>11290.441896439601</v>
      </c>
    </row>
    <row r="113" spans="1:16" ht="48" x14ac:dyDescent="0.25">
      <c r="A113" s="10" t="s">
        <v>746</v>
      </c>
      <c r="B113" s="11" t="s">
        <v>854</v>
      </c>
      <c r="C113" s="11" t="s">
        <v>581</v>
      </c>
      <c r="D113" s="11" t="s">
        <v>582</v>
      </c>
      <c r="E113" s="12" t="s">
        <v>91</v>
      </c>
      <c r="F113" s="11" t="s">
        <v>537</v>
      </c>
      <c r="G113" s="11" t="s">
        <v>17</v>
      </c>
      <c r="H113" s="13">
        <v>2012</v>
      </c>
      <c r="I113" s="14" t="s">
        <v>18</v>
      </c>
      <c r="J113" s="34">
        <v>24900</v>
      </c>
      <c r="K113" s="16" t="s">
        <v>975</v>
      </c>
      <c r="L113" s="17">
        <v>1814400</v>
      </c>
      <c r="M113" s="10" t="s">
        <v>1056</v>
      </c>
      <c r="N113" s="11" t="s">
        <v>1111</v>
      </c>
      <c r="O113" s="11" t="s">
        <v>747</v>
      </c>
      <c r="P113" s="35">
        <v>161161.30311015001</v>
      </c>
    </row>
    <row r="114" spans="1:16" ht="24" x14ac:dyDescent="0.25">
      <c r="A114" s="10" t="s">
        <v>124</v>
      </c>
      <c r="B114" s="11" t="s">
        <v>854</v>
      </c>
      <c r="C114" s="11" t="s">
        <v>125</v>
      </c>
      <c r="D114" s="11" t="s">
        <v>126</v>
      </c>
      <c r="E114" s="12" t="s">
        <v>59</v>
      </c>
      <c r="F114" s="11" t="s">
        <v>42</v>
      </c>
      <c r="G114" s="11" t="s">
        <v>17</v>
      </c>
      <c r="H114" s="13">
        <v>2009</v>
      </c>
      <c r="I114" s="14" t="s">
        <v>18</v>
      </c>
      <c r="J114" s="34">
        <v>1600</v>
      </c>
      <c r="K114" s="16" t="s">
        <v>1010</v>
      </c>
      <c r="L114" s="17">
        <v>247000</v>
      </c>
      <c r="M114" s="10" t="s">
        <v>19</v>
      </c>
      <c r="N114" s="11" t="s">
        <v>127</v>
      </c>
      <c r="O114" s="11" t="s">
        <v>128</v>
      </c>
      <c r="P114" s="35">
        <v>3043.9596928941901</v>
      </c>
    </row>
    <row r="115" spans="1:16" ht="24" x14ac:dyDescent="0.25">
      <c r="A115" s="10" t="s">
        <v>150</v>
      </c>
      <c r="B115" s="11" t="s">
        <v>854</v>
      </c>
      <c r="C115" s="11" t="s">
        <v>151</v>
      </c>
      <c r="D115" s="11" t="s">
        <v>152</v>
      </c>
      <c r="E115" s="12" t="s">
        <v>59</v>
      </c>
      <c r="F115" s="11" t="s">
        <v>537</v>
      </c>
      <c r="G115" s="11" t="s">
        <v>17</v>
      </c>
      <c r="H115" s="13">
        <v>2006</v>
      </c>
      <c r="I115" s="14" t="s">
        <v>18</v>
      </c>
      <c r="J115" s="34">
        <v>425</v>
      </c>
      <c r="K115" s="16" t="s">
        <v>858</v>
      </c>
      <c r="L115" s="17">
        <v>33000</v>
      </c>
      <c r="M115" s="10" t="s">
        <v>19</v>
      </c>
      <c r="N115" s="11" t="s">
        <v>1013</v>
      </c>
      <c r="O115" s="11" t="s">
        <v>975</v>
      </c>
      <c r="P115" s="35">
        <v>808.55179342502004</v>
      </c>
    </row>
    <row r="116" spans="1:16" ht="36" x14ac:dyDescent="0.25">
      <c r="A116" s="18" t="s">
        <v>158</v>
      </c>
      <c r="B116" s="19" t="s">
        <v>854</v>
      </c>
      <c r="C116" s="19" t="s">
        <v>159</v>
      </c>
      <c r="D116" s="19" t="s">
        <v>160</v>
      </c>
      <c r="E116" s="20" t="s">
        <v>59</v>
      </c>
      <c r="F116" s="19" t="s">
        <v>42</v>
      </c>
      <c r="G116" s="19" t="s">
        <v>17</v>
      </c>
      <c r="H116" s="21">
        <v>2007</v>
      </c>
      <c r="I116" s="22" t="s">
        <v>18</v>
      </c>
      <c r="J116" s="36">
        <v>1225</v>
      </c>
      <c r="K116" s="23" t="s">
        <v>1014</v>
      </c>
      <c r="L116" s="24">
        <v>90000</v>
      </c>
      <c r="M116" s="18" t="s">
        <v>19</v>
      </c>
      <c r="N116" s="19" t="s">
        <v>1112</v>
      </c>
      <c r="O116" s="19" t="s">
        <v>128</v>
      </c>
      <c r="P116" s="37">
        <v>1756.9097436648201</v>
      </c>
    </row>
    <row r="117" spans="1:16" ht="24" x14ac:dyDescent="0.25">
      <c r="A117" s="10" t="s">
        <v>277</v>
      </c>
      <c r="B117" s="11" t="s">
        <v>854</v>
      </c>
      <c r="C117" s="11" t="s">
        <v>278</v>
      </c>
      <c r="D117" s="11" t="s">
        <v>137</v>
      </c>
      <c r="E117" s="12" t="s">
        <v>59</v>
      </c>
      <c r="F117" s="11" t="s">
        <v>537</v>
      </c>
      <c r="G117" s="11" t="s">
        <v>17</v>
      </c>
      <c r="H117" s="13">
        <v>2006</v>
      </c>
      <c r="I117" s="14" t="s">
        <v>18</v>
      </c>
      <c r="J117" s="34">
        <v>400</v>
      </c>
      <c r="K117" s="16" t="s">
        <v>1010</v>
      </c>
      <c r="L117" s="17">
        <v>44214</v>
      </c>
      <c r="M117" s="10" t="s">
        <v>19</v>
      </c>
      <c r="N117" s="11" t="s">
        <v>1113</v>
      </c>
      <c r="O117" s="11" t="s">
        <v>279</v>
      </c>
      <c r="P117" s="35">
        <v>760.98992322354798</v>
      </c>
    </row>
    <row r="118" spans="1:16" ht="24" x14ac:dyDescent="0.25">
      <c r="A118" s="10" t="s">
        <v>343</v>
      </c>
      <c r="B118" s="11" t="s">
        <v>854</v>
      </c>
      <c r="C118" s="11" t="s">
        <v>344</v>
      </c>
      <c r="D118" s="11" t="s">
        <v>345</v>
      </c>
      <c r="E118" s="12" t="s">
        <v>59</v>
      </c>
      <c r="F118" s="11" t="s">
        <v>537</v>
      </c>
      <c r="G118" s="11" t="s">
        <v>17</v>
      </c>
      <c r="H118" s="13">
        <v>2006</v>
      </c>
      <c r="I118" s="14" t="s">
        <v>18</v>
      </c>
      <c r="J118" s="34">
        <v>650</v>
      </c>
      <c r="K118" s="16" t="s">
        <v>975</v>
      </c>
      <c r="L118" s="17">
        <v>40930</v>
      </c>
      <c r="M118" s="10" t="s">
        <v>19</v>
      </c>
      <c r="N118" s="11" t="s">
        <v>1113</v>
      </c>
      <c r="O118" s="11" t="s">
        <v>975</v>
      </c>
      <c r="P118" s="35">
        <v>1121.88424599681</v>
      </c>
    </row>
    <row r="119" spans="1:16" ht="24" x14ac:dyDescent="0.25">
      <c r="A119" s="10" t="s">
        <v>400</v>
      </c>
      <c r="B119" s="11" t="s">
        <v>854</v>
      </c>
      <c r="C119" s="11" t="s">
        <v>401</v>
      </c>
      <c r="D119" s="11" t="s">
        <v>402</v>
      </c>
      <c r="E119" s="12" t="s">
        <v>59</v>
      </c>
      <c r="F119" s="11" t="s">
        <v>42</v>
      </c>
      <c r="G119" s="11" t="s">
        <v>17</v>
      </c>
      <c r="H119" s="13">
        <v>2013</v>
      </c>
      <c r="I119" s="14" t="s">
        <v>18</v>
      </c>
      <c r="J119" s="34">
        <v>800</v>
      </c>
      <c r="K119" s="16" t="s">
        <v>1009</v>
      </c>
      <c r="L119" s="17">
        <v>66997</v>
      </c>
      <c r="M119" s="10" t="s">
        <v>19</v>
      </c>
      <c r="N119" s="11" t="s">
        <v>980</v>
      </c>
      <c r="O119" s="11" t="s">
        <v>403</v>
      </c>
      <c r="P119" s="35">
        <v>1378.5743723952701</v>
      </c>
    </row>
    <row r="120" spans="1:16" x14ac:dyDescent="0.25">
      <c r="A120" s="18" t="s">
        <v>425</v>
      </c>
      <c r="B120" s="19" t="s">
        <v>854</v>
      </c>
      <c r="C120" s="19" t="s">
        <v>426</v>
      </c>
      <c r="D120" s="19" t="s">
        <v>137</v>
      </c>
      <c r="E120" s="20" t="s">
        <v>59</v>
      </c>
      <c r="F120" s="19" t="s">
        <v>537</v>
      </c>
      <c r="G120" s="19" t="s">
        <v>17</v>
      </c>
      <c r="H120" s="21">
        <v>2007</v>
      </c>
      <c r="I120" s="22" t="s">
        <v>18</v>
      </c>
      <c r="J120" s="36">
        <v>600</v>
      </c>
      <c r="K120" s="23" t="s">
        <v>975</v>
      </c>
      <c r="L120" s="24">
        <v>49054</v>
      </c>
      <c r="M120" s="18" t="s">
        <v>19</v>
      </c>
      <c r="N120" s="19" t="s">
        <v>375</v>
      </c>
      <c r="O120" s="19" t="s">
        <v>975</v>
      </c>
      <c r="P120" s="37">
        <v>1141.4848848353199</v>
      </c>
    </row>
    <row r="121" spans="1:16" x14ac:dyDescent="0.25">
      <c r="A121" s="10" t="s">
        <v>476</v>
      </c>
      <c r="B121" s="11" t="s">
        <v>854</v>
      </c>
      <c r="C121" s="11" t="s">
        <v>477</v>
      </c>
      <c r="D121" s="11" t="s">
        <v>478</v>
      </c>
      <c r="E121" s="12" t="s">
        <v>59</v>
      </c>
      <c r="F121" s="11" t="s">
        <v>42</v>
      </c>
      <c r="G121" s="11" t="s">
        <v>17</v>
      </c>
      <c r="H121" s="13">
        <v>2011</v>
      </c>
      <c r="I121" s="14" t="s">
        <v>18</v>
      </c>
      <c r="J121" s="34">
        <v>350</v>
      </c>
      <c r="K121" s="16" t="s">
        <v>975</v>
      </c>
      <c r="L121" s="17"/>
      <c r="M121" s="10" t="s">
        <v>19</v>
      </c>
      <c r="N121" s="11" t="s">
        <v>1042</v>
      </c>
      <c r="O121" s="11" t="s">
        <v>975</v>
      </c>
      <c r="P121" s="35">
        <v>665.86618282060499</v>
      </c>
    </row>
    <row r="122" spans="1:16" ht="24" x14ac:dyDescent="0.25">
      <c r="A122" s="10" t="s">
        <v>485</v>
      </c>
      <c r="B122" s="11" t="s">
        <v>854</v>
      </c>
      <c r="C122" s="11" t="s">
        <v>160</v>
      </c>
      <c r="D122" s="11" t="s">
        <v>160</v>
      </c>
      <c r="E122" s="12" t="s">
        <v>59</v>
      </c>
      <c r="F122" s="11" t="s">
        <v>42</v>
      </c>
      <c r="G122" s="11" t="s">
        <v>17</v>
      </c>
      <c r="H122" s="13">
        <v>2010</v>
      </c>
      <c r="I122" s="14" t="s">
        <v>18</v>
      </c>
      <c r="J122" s="34">
        <v>700</v>
      </c>
      <c r="K122" s="16" t="s">
        <v>859</v>
      </c>
      <c r="L122" s="17"/>
      <c r="M122" s="10" t="s">
        <v>19</v>
      </c>
      <c r="N122" s="11" t="s">
        <v>1112</v>
      </c>
      <c r="O122" s="11" t="s">
        <v>128</v>
      </c>
      <c r="P122" s="35">
        <v>1033.4489796134201</v>
      </c>
    </row>
    <row r="123" spans="1:16" ht="36" x14ac:dyDescent="0.25">
      <c r="A123" s="10" t="s">
        <v>507</v>
      </c>
      <c r="B123" s="11" t="s">
        <v>854</v>
      </c>
      <c r="C123" s="11" t="s">
        <v>508</v>
      </c>
      <c r="D123" s="11" t="s">
        <v>402</v>
      </c>
      <c r="E123" s="12" t="s">
        <v>59</v>
      </c>
      <c r="F123" s="11" t="s">
        <v>42</v>
      </c>
      <c r="G123" s="11" t="s">
        <v>17</v>
      </c>
      <c r="H123" s="13">
        <v>2006</v>
      </c>
      <c r="I123" s="14" t="s">
        <v>18</v>
      </c>
      <c r="J123" s="34">
        <v>915</v>
      </c>
      <c r="K123" s="16" t="s">
        <v>881</v>
      </c>
      <c r="L123" s="17"/>
      <c r="M123" s="10" t="s">
        <v>19</v>
      </c>
      <c r="N123" s="11" t="s">
        <v>509</v>
      </c>
      <c r="O123" s="11" t="s">
        <v>975</v>
      </c>
      <c r="P123" s="35">
        <v>1671.92982182899</v>
      </c>
    </row>
    <row r="124" spans="1:16" x14ac:dyDescent="0.25">
      <c r="A124" s="10" t="s">
        <v>521</v>
      </c>
      <c r="B124" s="11" t="s">
        <v>854</v>
      </c>
      <c r="C124" s="11" t="s">
        <v>522</v>
      </c>
      <c r="D124" s="11" t="s">
        <v>523</v>
      </c>
      <c r="E124" s="12" t="s">
        <v>59</v>
      </c>
      <c r="F124" s="11" t="s">
        <v>537</v>
      </c>
      <c r="G124" s="11" t="s">
        <v>17</v>
      </c>
      <c r="H124" s="13">
        <v>1979</v>
      </c>
      <c r="I124" s="14" t="s">
        <v>18</v>
      </c>
      <c r="J124" s="34">
        <v>2300</v>
      </c>
      <c r="K124" s="16" t="s">
        <v>975</v>
      </c>
      <c r="L124" s="17"/>
      <c r="M124" s="10" t="s">
        <v>19</v>
      </c>
      <c r="N124" s="11" t="s">
        <v>524</v>
      </c>
      <c r="O124" s="11" t="s">
        <v>975</v>
      </c>
      <c r="P124" s="35">
        <v>12224.155592098899</v>
      </c>
    </row>
    <row r="125" spans="1:16" ht="24" x14ac:dyDescent="0.25">
      <c r="A125" s="18" t="s">
        <v>550</v>
      </c>
      <c r="B125" s="19" t="s">
        <v>854</v>
      </c>
      <c r="C125" s="19" t="s">
        <v>551</v>
      </c>
      <c r="D125" s="19" t="s">
        <v>552</v>
      </c>
      <c r="E125" s="20" t="s">
        <v>59</v>
      </c>
      <c r="F125" s="19" t="s">
        <v>42</v>
      </c>
      <c r="G125" s="19" t="s">
        <v>17</v>
      </c>
      <c r="H125" s="21">
        <v>2011</v>
      </c>
      <c r="I125" s="22" t="s">
        <v>18</v>
      </c>
      <c r="J125" s="36">
        <v>500</v>
      </c>
      <c r="K125" s="23" t="s">
        <v>1015</v>
      </c>
      <c r="L125" s="24"/>
      <c r="M125" s="18" t="s">
        <v>26</v>
      </c>
      <c r="N125" s="19" t="s">
        <v>1114</v>
      </c>
      <c r="O125" s="19" t="s">
        <v>975</v>
      </c>
      <c r="P125" s="37">
        <v>951.23740402943599</v>
      </c>
    </row>
    <row r="126" spans="1:16" ht="36" x14ac:dyDescent="0.25">
      <c r="A126" s="10" t="s">
        <v>587</v>
      </c>
      <c r="B126" s="11" t="s">
        <v>854</v>
      </c>
      <c r="C126" s="11" t="s">
        <v>588</v>
      </c>
      <c r="D126" s="11" t="s">
        <v>160</v>
      </c>
      <c r="E126" s="12" t="s">
        <v>59</v>
      </c>
      <c r="F126" s="11" t="s">
        <v>42</v>
      </c>
      <c r="G126" s="11" t="s">
        <v>17</v>
      </c>
      <c r="H126" s="13">
        <v>2010</v>
      </c>
      <c r="I126" s="14" t="s">
        <v>18</v>
      </c>
      <c r="J126" s="34">
        <v>400</v>
      </c>
      <c r="K126" s="16" t="s">
        <v>859</v>
      </c>
      <c r="L126" s="17"/>
      <c r="M126" s="10" t="s">
        <v>19</v>
      </c>
      <c r="N126" s="11" t="s">
        <v>1115</v>
      </c>
      <c r="O126" s="11" t="s">
        <v>128</v>
      </c>
      <c r="P126" s="35">
        <v>2125.9401029737201</v>
      </c>
    </row>
    <row r="127" spans="1:16" ht="36" x14ac:dyDescent="0.25">
      <c r="A127" s="10" t="s">
        <v>592</v>
      </c>
      <c r="B127" s="11" t="s">
        <v>854</v>
      </c>
      <c r="C127" s="11" t="s">
        <v>120</v>
      </c>
      <c r="D127" s="11" t="s">
        <v>216</v>
      </c>
      <c r="E127" s="12" t="s">
        <v>59</v>
      </c>
      <c r="F127" s="11" t="s">
        <v>42</v>
      </c>
      <c r="G127" s="11" t="s">
        <v>17</v>
      </c>
      <c r="H127" s="13">
        <v>2006</v>
      </c>
      <c r="I127" s="14" t="s">
        <v>18</v>
      </c>
      <c r="J127" s="34">
        <v>800</v>
      </c>
      <c r="K127" s="16" t="s">
        <v>975</v>
      </c>
      <c r="L127" s="17">
        <v>50000</v>
      </c>
      <c r="M127" s="10" t="s">
        <v>19</v>
      </c>
      <c r="N127" s="11" t="s">
        <v>1116</v>
      </c>
      <c r="O127" s="11" t="s">
        <v>593</v>
      </c>
      <c r="P127" s="35">
        <v>1521.9798464471</v>
      </c>
    </row>
    <row r="128" spans="1:16" ht="24" x14ac:dyDescent="0.25">
      <c r="A128" s="18" t="s">
        <v>594</v>
      </c>
      <c r="B128" s="19" t="s">
        <v>854</v>
      </c>
      <c r="C128" s="19" t="s">
        <v>278</v>
      </c>
      <c r="D128" s="19" t="s">
        <v>137</v>
      </c>
      <c r="E128" s="20" t="s">
        <v>59</v>
      </c>
      <c r="F128" s="19" t="s">
        <v>42</v>
      </c>
      <c r="G128" s="19" t="s">
        <v>17</v>
      </c>
      <c r="H128" s="21">
        <v>2011</v>
      </c>
      <c r="I128" s="22" t="s">
        <v>18</v>
      </c>
      <c r="J128" s="36">
        <v>600</v>
      </c>
      <c r="K128" s="23" t="s">
        <v>975</v>
      </c>
      <c r="L128" s="24">
        <v>30363</v>
      </c>
      <c r="M128" s="18" t="s">
        <v>26</v>
      </c>
      <c r="N128" s="19" t="s">
        <v>1112</v>
      </c>
      <c r="O128" s="19" t="s">
        <v>403</v>
      </c>
      <c r="P128" s="37">
        <v>1141.4848848353199</v>
      </c>
    </row>
    <row r="129" spans="1:16" ht="24" x14ac:dyDescent="0.25">
      <c r="A129" s="18" t="s">
        <v>637</v>
      </c>
      <c r="B129" s="19" t="s">
        <v>854</v>
      </c>
      <c r="C129" s="19" t="s">
        <v>638</v>
      </c>
      <c r="D129" s="19" t="s">
        <v>639</v>
      </c>
      <c r="E129" s="20" t="s">
        <v>59</v>
      </c>
      <c r="F129" s="19" t="s">
        <v>42</v>
      </c>
      <c r="G129" s="19" t="s">
        <v>17</v>
      </c>
      <c r="H129" s="21">
        <v>2008</v>
      </c>
      <c r="I129" s="22" t="s">
        <v>18</v>
      </c>
      <c r="J129" s="36">
        <v>470</v>
      </c>
      <c r="K129" s="23" t="s">
        <v>1017</v>
      </c>
      <c r="L129" s="24">
        <v>1931</v>
      </c>
      <c r="M129" s="18" t="s">
        <v>19</v>
      </c>
      <c r="N129" s="19" t="s">
        <v>980</v>
      </c>
      <c r="O129" s="19" t="s">
        <v>128</v>
      </c>
      <c r="P129" s="37">
        <v>894.16315978766897</v>
      </c>
    </row>
    <row r="130" spans="1:16" x14ac:dyDescent="0.25">
      <c r="A130" s="10" t="s">
        <v>672</v>
      </c>
      <c r="B130" s="11" t="s">
        <v>854</v>
      </c>
      <c r="C130" s="11" t="s">
        <v>673</v>
      </c>
      <c r="D130" s="11" t="s">
        <v>160</v>
      </c>
      <c r="E130" s="12" t="s">
        <v>59</v>
      </c>
      <c r="F130" s="11" t="s">
        <v>42</v>
      </c>
      <c r="G130" s="11" t="s">
        <v>17</v>
      </c>
      <c r="H130" s="13">
        <v>2011</v>
      </c>
      <c r="I130" s="14" t="s">
        <v>18</v>
      </c>
      <c r="J130" s="34">
        <v>787</v>
      </c>
      <c r="K130" s="16" t="s">
        <v>888</v>
      </c>
      <c r="L130" s="17"/>
      <c r="M130" s="10" t="s">
        <v>26</v>
      </c>
      <c r="N130" s="11" t="s">
        <v>1042</v>
      </c>
      <c r="O130" s="11" t="s">
        <v>975</v>
      </c>
      <c r="P130" s="35">
        <v>1497.24767394233</v>
      </c>
    </row>
    <row r="131" spans="1:16" ht="36" x14ac:dyDescent="0.25">
      <c r="A131" s="10" t="s">
        <v>685</v>
      </c>
      <c r="B131" s="11" t="s">
        <v>854</v>
      </c>
      <c r="C131" s="11" t="s">
        <v>686</v>
      </c>
      <c r="D131" s="11" t="s">
        <v>164</v>
      </c>
      <c r="E131" s="12" t="s">
        <v>59</v>
      </c>
      <c r="F131" s="11" t="s">
        <v>537</v>
      </c>
      <c r="G131" s="11" t="s">
        <v>17</v>
      </c>
      <c r="H131" s="13">
        <v>2006</v>
      </c>
      <c r="I131" s="14" t="s">
        <v>18</v>
      </c>
      <c r="J131" s="34">
        <v>650</v>
      </c>
      <c r="K131" s="16" t="s">
        <v>975</v>
      </c>
      <c r="L131" s="17">
        <v>85000</v>
      </c>
      <c r="M131" s="10" t="s">
        <v>19</v>
      </c>
      <c r="N131" s="11" t="s">
        <v>1118</v>
      </c>
      <c r="O131" s="11" t="s">
        <v>128</v>
      </c>
      <c r="P131" s="35">
        <v>1236.60862523827</v>
      </c>
    </row>
    <row r="132" spans="1:16" ht="24" x14ac:dyDescent="0.25">
      <c r="A132" s="10" t="s">
        <v>690</v>
      </c>
      <c r="B132" s="11" t="s">
        <v>854</v>
      </c>
      <c r="C132" s="11" t="s">
        <v>691</v>
      </c>
      <c r="D132" s="11" t="s">
        <v>160</v>
      </c>
      <c r="E132" s="12" t="s">
        <v>59</v>
      </c>
      <c r="F132" s="11" t="s">
        <v>42</v>
      </c>
      <c r="G132" s="11" t="s">
        <v>17</v>
      </c>
      <c r="H132" s="13">
        <v>2013</v>
      </c>
      <c r="I132" s="14" t="s">
        <v>692</v>
      </c>
      <c r="J132" s="34">
        <v>32450</v>
      </c>
      <c r="K132" s="16" t="s">
        <v>1018</v>
      </c>
      <c r="L132" s="17">
        <v>49093</v>
      </c>
      <c r="M132" s="10" t="s">
        <v>19</v>
      </c>
      <c r="N132" s="11" t="s">
        <v>980</v>
      </c>
      <c r="O132" s="11" t="s">
        <v>128</v>
      </c>
      <c r="P132" s="35">
        <v>1487.5341406914799</v>
      </c>
    </row>
    <row r="133" spans="1:16" ht="36" x14ac:dyDescent="0.25">
      <c r="A133" s="10" t="s">
        <v>698</v>
      </c>
      <c r="B133" s="11" t="s">
        <v>854</v>
      </c>
      <c r="C133" s="11" t="s">
        <v>699</v>
      </c>
      <c r="D133" s="11" t="s">
        <v>84</v>
      </c>
      <c r="E133" s="12" t="s">
        <v>59</v>
      </c>
      <c r="F133" s="11" t="s">
        <v>28</v>
      </c>
      <c r="G133" s="11" t="s">
        <v>17</v>
      </c>
      <c r="H133" s="13">
        <v>2012</v>
      </c>
      <c r="I133" s="14" t="s">
        <v>18</v>
      </c>
      <c r="J133" s="34">
        <v>790</v>
      </c>
      <c r="K133" s="16" t="s">
        <v>975</v>
      </c>
      <c r="L133" s="17"/>
      <c r="M133" s="10" t="s">
        <v>19</v>
      </c>
      <c r="N133" s="11" t="s">
        <v>1094</v>
      </c>
      <c r="O133" s="11" t="s">
        <v>284</v>
      </c>
      <c r="P133" s="35">
        <v>757.24663329702798</v>
      </c>
    </row>
    <row r="134" spans="1:16" ht="24" x14ac:dyDescent="0.25">
      <c r="A134" s="10" t="s">
        <v>799</v>
      </c>
      <c r="B134" s="11" t="s">
        <v>854</v>
      </c>
      <c r="C134" s="11" t="s">
        <v>800</v>
      </c>
      <c r="D134" s="11" t="s">
        <v>160</v>
      </c>
      <c r="E134" s="12" t="s">
        <v>59</v>
      </c>
      <c r="F134" s="11" t="s">
        <v>42</v>
      </c>
      <c r="G134" s="11" t="s">
        <v>17</v>
      </c>
      <c r="H134" s="13">
        <v>2007</v>
      </c>
      <c r="I134" s="14" t="s">
        <v>18</v>
      </c>
      <c r="J134" s="34">
        <v>400</v>
      </c>
      <c r="K134" s="16" t="s">
        <v>984</v>
      </c>
      <c r="L134" s="17">
        <v>60561</v>
      </c>
      <c r="M134" s="10" t="s">
        <v>19</v>
      </c>
      <c r="N134" s="11" t="s">
        <v>1112</v>
      </c>
      <c r="O134" s="11" t="s">
        <v>128</v>
      </c>
      <c r="P134" s="35">
        <v>760.989923223549</v>
      </c>
    </row>
    <row r="135" spans="1:16" ht="24" x14ac:dyDescent="0.25">
      <c r="A135" s="18" t="s">
        <v>845</v>
      </c>
      <c r="B135" s="19" t="s">
        <v>854</v>
      </c>
      <c r="C135" s="19" t="s">
        <v>159</v>
      </c>
      <c r="D135" s="19" t="s">
        <v>160</v>
      </c>
      <c r="E135" s="20" t="s">
        <v>59</v>
      </c>
      <c r="F135" s="19" t="s">
        <v>42</v>
      </c>
      <c r="G135" s="19" t="s">
        <v>17</v>
      </c>
      <c r="H135" s="21">
        <v>2013</v>
      </c>
      <c r="I135" s="22" t="s">
        <v>18</v>
      </c>
      <c r="J135" s="36">
        <v>2000</v>
      </c>
      <c r="K135" s="23" t="s">
        <v>1018</v>
      </c>
      <c r="L135" s="24">
        <v>170206</v>
      </c>
      <c r="M135" s="18" t="s">
        <v>19</v>
      </c>
      <c r="N135" s="19" t="s">
        <v>980</v>
      </c>
      <c r="O135" s="19" t="s">
        <v>128</v>
      </c>
      <c r="P135" s="37">
        <v>3804.9496161177399</v>
      </c>
    </row>
    <row r="136" spans="1:16" ht="60" x14ac:dyDescent="0.25">
      <c r="A136" s="10" t="s">
        <v>492</v>
      </c>
      <c r="B136" s="11" t="s">
        <v>854</v>
      </c>
      <c r="C136" s="11" t="s">
        <v>101</v>
      </c>
      <c r="D136" s="11" t="s">
        <v>493</v>
      </c>
      <c r="E136" s="12" t="s">
        <v>494</v>
      </c>
      <c r="F136" s="11" t="s">
        <v>28</v>
      </c>
      <c r="G136" s="11" t="s">
        <v>17</v>
      </c>
      <c r="H136" s="13">
        <v>2009</v>
      </c>
      <c r="I136" s="14" t="s">
        <v>18</v>
      </c>
      <c r="J136" s="34">
        <v>1150</v>
      </c>
      <c r="K136" s="16" t="s">
        <v>984</v>
      </c>
      <c r="L136" s="17"/>
      <c r="M136" s="10" t="s">
        <v>1063</v>
      </c>
      <c r="N136" s="11" t="s">
        <v>1095</v>
      </c>
      <c r="O136" s="11" t="s">
        <v>975</v>
      </c>
      <c r="P136" s="35">
        <v>6130.44545917912</v>
      </c>
    </row>
    <row r="137" spans="1:16" ht="48" x14ac:dyDescent="0.25">
      <c r="A137" s="18" t="s">
        <v>535</v>
      </c>
      <c r="B137" s="19" t="s">
        <v>854</v>
      </c>
      <c r="C137" s="19" t="s">
        <v>536</v>
      </c>
      <c r="D137" s="19" t="s">
        <v>510</v>
      </c>
      <c r="E137" s="20" t="s">
        <v>494</v>
      </c>
      <c r="F137" s="19" t="s">
        <v>537</v>
      </c>
      <c r="G137" s="19" t="s">
        <v>17</v>
      </c>
      <c r="H137" s="21">
        <v>2007</v>
      </c>
      <c r="I137" s="22" t="s">
        <v>18</v>
      </c>
      <c r="J137" s="36">
        <v>2400</v>
      </c>
      <c r="K137" s="23" t="s">
        <v>975</v>
      </c>
      <c r="L137" s="24"/>
      <c r="M137" s="18" t="s">
        <v>1119</v>
      </c>
      <c r="N137" s="19" t="s">
        <v>975</v>
      </c>
      <c r="O137" s="19" t="s">
        <v>975</v>
      </c>
      <c r="P137" s="37">
        <v>4562.7866145682401</v>
      </c>
    </row>
    <row r="138" spans="1:16" ht="24" x14ac:dyDescent="0.25">
      <c r="A138" s="10" t="s">
        <v>723</v>
      </c>
      <c r="B138" s="11" t="s">
        <v>854</v>
      </c>
      <c r="C138" s="11" t="s">
        <v>585</v>
      </c>
      <c r="D138" s="11" t="s">
        <v>724</v>
      </c>
      <c r="E138" s="12" t="s">
        <v>73</v>
      </c>
      <c r="F138" s="11" t="s">
        <v>74</v>
      </c>
      <c r="G138" s="11" t="s">
        <v>17</v>
      </c>
      <c r="H138" s="13">
        <v>2008</v>
      </c>
      <c r="I138" s="14" t="s">
        <v>18</v>
      </c>
      <c r="J138" s="34">
        <v>750</v>
      </c>
      <c r="K138" s="16" t="s">
        <v>975</v>
      </c>
      <c r="L138" s="17"/>
      <c r="M138" s="10" t="s">
        <v>26</v>
      </c>
      <c r="N138" s="11" t="s">
        <v>1121</v>
      </c>
      <c r="O138" s="11" t="s">
        <v>975</v>
      </c>
      <c r="P138" s="35">
        <v>2060.5230446199798</v>
      </c>
    </row>
    <row r="139" spans="1:16" ht="24" x14ac:dyDescent="0.25">
      <c r="A139" s="10" t="s">
        <v>790</v>
      </c>
      <c r="B139" s="11" t="s">
        <v>854</v>
      </c>
      <c r="C139" s="11" t="s">
        <v>791</v>
      </c>
      <c r="D139" s="11" t="s">
        <v>792</v>
      </c>
      <c r="E139" s="12" t="s">
        <v>73</v>
      </c>
      <c r="F139" s="11" t="s">
        <v>74</v>
      </c>
      <c r="G139" s="11" t="s">
        <v>17</v>
      </c>
      <c r="H139" s="13">
        <v>2004</v>
      </c>
      <c r="I139" s="14" t="s">
        <v>18</v>
      </c>
      <c r="J139" s="34">
        <v>1200</v>
      </c>
      <c r="K139" s="16" t="s">
        <v>975</v>
      </c>
      <c r="L139" s="17">
        <v>70000</v>
      </c>
      <c r="M139" s="10" t="s">
        <v>19</v>
      </c>
      <c r="N139" s="11" t="s">
        <v>1122</v>
      </c>
      <c r="O139" s="11" t="s">
        <v>747</v>
      </c>
      <c r="P139" s="35">
        <v>3037.1703948828899</v>
      </c>
    </row>
    <row r="140" spans="1:16" ht="24" x14ac:dyDescent="0.25">
      <c r="A140" s="10" t="s">
        <v>242</v>
      </c>
      <c r="B140" s="11" t="s">
        <v>854</v>
      </c>
      <c r="C140" s="11" t="s">
        <v>243</v>
      </c>
      <c r="D140" s="11" t="s">
        <v>244</v>
      </c>
      <c r="E140" s="12" t="s">
        <v>245</v>
      </c>
      <c r="F140" s="11" t="s">
        <v>537</v>
      </c>
      <c r="G140" s="11" t="s">
        <v>17</v>
      </c>
      <c r="H140" s="13">
        <v>2011</v>
      </c>
      <c r="I140" s="14" t="s">
        <v>18</v>
      </c>
      <c r="J140" s="34">
        <v>1200</v>
      </c>
      <c r="K140" s="16" t="s">
        <v>975</v>
      </c>
      <c r="L140" s="17"/>
      <c r="M140" s="10" t="s">
        <v>19</v>
      </c>
      <c r="N140" s="11" t="s">
        <v>47</v>
      </c>
      <c r="O140" s="11" t="s">
        <v>246</v>
      </c>
      <c r="P140" s="35">
        <v>2568.6247541090502</v>
      </c>
    </row>
    <row r="141" spans="1:16" ht="24" x14ac:dyDescent="0.25">
      <c r="A141" s="10" t="s">
        <v>111</v>
      </c>
      <c r="B141" s="11" t="s">
        <v>854</v>
      </c>
      <c r="C141" s="11" t="s">
        <v>112</v>
      </c>
      <c r="D141" s="11" t="s">
        <v>113</v>
      </c>
      <c r="E141" s="12" t="s">
        <v>60</v>
      </c>
      <c r="F141" s="11" t="s">
        <v>537</v>
      </c>
      <c r="G141" s="11" t="s">
        <v>17</v>
      </c>
      <c r="H141" s="13">
        <v>2011</v>
      </c>
      <c r="I141" s="14" t="s">
        <v>18</v>
      </c>
      <c r="J141" s="34">
        <v>2500</v>
      </c>
      <c r="K141" s="16" t="s">
        <v>1020</v>
      </c>
      <c r="L141" s="17"/>
      <c r="M141" s="10" t="s">
        <v>19</v>
      </c>
      <c r="N141" s="11" t="s">
        <v>975</v>
      </c>
      <c r="O141" s="11" t="s">
        <v>114</v>
      </c>
      <c r="P141" s="35">
        <v>2616.9982467526202</v>
      </c>
    </row>
    <row r="142" spans="1:16" ht="24" x14ac:dyDescent="0.25">
      <c r="A142" s="10" t="s">
        <v>186</v>
      </c>
      <c r="B142" s="11" t="s">
        <v>854</v>
      </c>
      <c r="C142" s="11" t="s">
        <v>187</v>
      </c>
      <c r="D142" s="11" t="s">
        <v>188</v>
      </c>
      <c r="E142" s="12" t="s">
        <v>60</v>
      </c>
      <c r="F142" s="11" t="s">
        <v>42</v>
      </c>
      <c r="G142" s="11" t="s">
        <v>17</v>
      </c>
      <c r="H142" s="13">
        <v>2010</v>
      </c>
      <c r="I142" s="14" t="s">
        <v>18</v>
      </c>
      <c r="J142" s="34">
        <v>2100</v>
      </c>
      <c r="K142" s="16" t="s">
        <v>1021</v>
      </c>
      <c r="L142" s="17">
        <v>111114</v>
      </c>
      <c r="M142" s="10" t="s">
        <v>19</v>
      </c>
      <c r="N142" s="11" t="s">
        <v>1042</v>
      </c>
      <c r="O142" s="11" t="s">
        <v>61</v>
      </c>
      <c r="P142" s="35">
        <v>9051.2429725110196</v>
      </c>
    </row>
    <row r="143" spans="1:16" ht="24" x14ac:dyDescent="0.25">
      <c r="A143" s="10" t="s">
        <v>282</v>
      </c>
      <c r="B143" s="11" t="s">
        <v>854</v>
      </c>
      <c r="C143" s="11" t="s">
        <v>283</v>
      </c>
      <c r="D143" s="11" t="s">
        <v>113</v>
      </c>
      <c r="E143" s="12" t="s">
        <v>60</v>
      </c>
      <c r="F143" s="11" t="s">
        <v>537</v>
      </c>
      <c r="G143" s="11" t="s">
        <v>17</v>
      </c>
      <c r="H143" s="13">
        <v>2010</v>
      </c>
      <c r="I143" s="14" t="s">
        <v>18</v>
      </c>
      <c r="J143" s="34">
        <v>1200</v>
      </c>
      <c r="K143" s="16" t="s">
        <v>975</v>
      </c>
      <c r="L143" s="17"/>
      <c r="M143" s="10" t="s">
        <v>19</v>
      </c>
      <c r="N143" s="11" t="s">
        <v>47</v>
      </c>
      <c r="O143" s="11" t="s">
        <v>61</v>
      </c>
      <c r="P143" s="35">
        <v>5843.3154818950998</v>
      </c>
    </row>
    <row r="144" spans="1:16" ht="24" x14ac:dyDescent="0.25">
      <c r="A144" s="10" t="s">
        <v>340</v>
      </c>
      <c r="B144" s="11" t="s">
        <v>854</v>
      </c>
      <c r="C144" s="11" t="s">
        <v>341</v>
      </c>
      <c r="D144" s="11" t="s">
        <v>113</v>
      </c>
      <c r="E144" s="12" t="s">
        <v>60</v>
      </c>
      <c r="F144" s="11" t="s">
        <v>537</v>
      </c>
      <c r="G144" s="11" t="s">
        <v>17</v>
      </c>
      <c r="H144" s="13">
        <v>2012</v>
      </c>
      <c r="I144" s="14" t="s">
        <v>18</v>
      </c>
      <c r="J144" s="34">
        <v>1200</v>
      </c>
      <c r="K144" s="16" t="s">
        <v>975</v>
      </c>
      <c r="L144" s="17"/>
      <c r="M144" s="10" t="s">
        <v>19</v>
      </c>
      <c r="N144" s="11" t="s">
        <v>47</v>
      </c>
      <c r="O144" s="11" t="s">
        <v>342</v>
      </c>
      <c r="P144" s="35">
        <v>1829.9995772756799</v>
      </c>
    </row>
    <row r="145" spans="1:16" ht="24" x14ac:dyDescent="0.25">
      <c r="A145" s="10" t="s">
        <v>361</v>
      </c>
      <c r="B145" s="11" t="s">
        <v>854</v>
      </c>
      <c r="C145" s="11" t="s">
        <v>362</v>
      </c>
      <c r="D145" s="11" t="s">
        <v>188</v>
      </c>
      <c r="E145" s="12" t="s">
        <v>60</v>
      </c>
      <c r="F145" s="11" t="s">
        <v>42</v>
      </c>
      <c r="G145" s="11" t="s">
        <v>17</v>
      </c>
      <c r="H145" s="13">
        <v>2012</v>
      </c>
      <c r="I145" s="14" t="s">
        <v>18</v>
      </c>
      <c r="J145" s="34">
        <v>450</v>
      </c>
      <c r="K145" s="16" t="s">
        <v>984</v>
      </c>
      <c r="L145" s="17"/>
      <c r="M145" s="10" t="s">
        <v>1071</v>
      </c>
      <c r="N145" s="11" t="s">
        <v>1042</v>
      </c>
      <c r="O145" s="11" t="s">
        <v>363</v>
      </c>
      <c r="P145" s="35">
        <v>686.24984147837904</v>
      </c>
    </row>
    <row r="146" spans="1:16" ht="24" x14ac:dyDescent="0.25">
      <c r="A146" s="10" t="s">
        <v>371</v>
      </c>
      <c r="B146" s="11" t="s">
        <v>873</v>
      </c>
      <c r="C146" s="11" t="s">
        <v>22</v>
      </c>
      <c r="D146" s="11" t="s">
        <v>84</v>
      </c>
      <c r="E146" s="12" t="s">
        <v>60</v>
      </c>
      <c r="F146" s="11" t="s">
        <v>537</v>
      </c>
      <c r="G146" s="11" t="s">
        <v>17</v>
      </c>
      <c r="H146" s="13">
        <v>2009</v>
      </c>
      <c r="I146" s="14" t="s">
        <v>18</v>
      </c>
      <c r="J146" s="34">
        <v>950</v>
      </c>
      <c r="K146" s="16" t="s">
        <v>975</v>
      </c>
      <c r="L146" s="17"/>
      <c r="M146" s="10" t="s">
        <v>1071</v>
      </c>
      <c r="N146" s="11" t="s">
        <v>47</v>
      </c>
      <c r="O146" s="11" t="s">
        <v>372</v>
      </c>
      <c r="P146" s="35">
        <v>1448.7496653432399</v>
      </c>
    </row>
    <row r="147" spans="1:16" ht="24" x14ac:dyDescent="0.25">
      <c r="A147" s="10" t="s">
        <v>378</v>
      </c>
      <c r="B147" s="11" t="s">
        <v>854</v>
      </c>
      <c r="C147" s="11" t="s">
        <v>379</v>
      </c>
      <c r="D147" s="11" t="s">
        <v>380</v>
      </c>
      <c r="E147" s="12" t="s">
        <v>60</v>
      </c>
      <c r="F147" s="11" t="s">
        <v>537</v>
      </c>
      <c r="G147" s="11" t="s">
        <v>17</v>
      </c>
      <c r="H147" s="13">
        <v>2007</v>
      </c>
      <c r="I147" s="14" t="s">
        <v>18</v>
      </c>
      <c r="J147" s="34">
        <v>1050</v>
      </c>
      <c r="K147" s="16" t="s">
        <v>858</v>
      </c>
      <c r="L147" s="17">
        <v>115500</v>
      </c>
      <c r="M147" s="10" t="s">
        <v>19</v>
      </c>
      <c r="N147" s="11" t="s">
        <v>47</v>
      </c>
      <c r="O147" s="11" t="s">
        <v>61</v>
      </c>
      <c r="P147" s="35">
        <v>1601.24963011622</v>
      </c>
    </row>
    <row r="148" spans="1:16" ht="24" x14ac:dyDescent="0.25">
      <c r="A148" s="10" t="s">
        <v>457</v>
      </c>
      <c r="B148" s="11" t="s">
        <v>854</v>
      </c>
      <c r="C148" s="11" t="s">
        <v>458</v>
      </c>
      <c r="D148" s="11" t="s">
        <v>459</v>
      </c>
      <c r="E148" s="12" t="s">
        <v>60</v>
      </c>
      <c r="F148" s="11" t="s">
        <v>42</v>
      </c>
      <c r="G148" s="11" t="s">
        <v>17</v>
      </c>
      <c r="H148" s="13">
        <v>2012</v>
      </c>
      <c r="I148" s="14" t="s">
        <v>18</v>
      </c>
      <c r="J148" s="34">
        <v>350</v>
      </c>
      <c r="K148" s="16" t="s">
        <v>855</v>
      </c>
      <c r="L148" s="17">
        <v>33450</v>
      </c>
      <c r="M148" s="10" t="s">
        <v>1071</v>
      </c>
      <c r="N148" s="11" t="s">
        <v>1022</v>
      </c>
      <c r="O148" s="11" t="s">
        <v>114</v>
      </c>
      <c r="P148" s="35">
        <v>533.74987670540497</v>
      </c>
    </row>
    <row r="149" spans="1:16" ht="24" x14ac:dyDescent="0.25">
      <c r="A149" s="10" t="s">
        <v>462</v>
      </c>
      <c r="B149" s="11" t="s">
        <v>854</v>
      </c>
      <c r="C149" s="11" t="s">
        <v>463</v>
      </c>
      <c r="D149" s="11" t="s">
        <v>84</v>
      </c>
      <c r="E149" s="12" t="s">
        <v>60</v>
      </c>
      <c r="F149" s="11" t="s">
        <v>537</v>
      </c>
      <c r="G149" s="11" t="s">
        <v>17</v>
      </c>
      <c r="H149" s="13">
        <v>2011</v>
      </c>
      <c r="I149" s="14" t="s">
        <v>18</v>
      </c>
      <c r="J149" s="34">
        <v>850</v>
      </c>
      <c r="K149" s="16" t="s">
        <v>975</v>
      </c>
      <c r="L149" s="17"/>
      <c r="M149" s="10" t="s">
        <v>1071</v>
      </c>
      <c r="N149" s="11" t="s">
        <v>47</v>
      </c>
      <c r="O149" s="11" t="s">
        <v>61</v>
      </c>
      <c r="P149" s="35">
        <v>1296.2497005702701</v>
      </c>
    </row>
    <row r="150" spans="1:16" x14ac:dyDescent="0.25">
      <c r="A150" s="10" t="s">
        <v>464</v>
      </c>
      <c r="B150" s="11" t="s">
        <v>854</v>
      </c>
      <c r="C150" s="11" t="s">
        <v>465</v>
      </c>
      <c r="D150" s="11" t="s">
        <v>459</v>
      </c>
      <c r="E150" s="12" t="s">
        <v>60</v>
      </c>
      <c r="F150" s="11" t="s">
        <v>537</v>
      </c>
      <c r="G150" s="11" t="s">
        <v>17</v>
      </c>
      <c r="H150" s="13">
        <v>2011</v>
      </c>
      <c r="I150" s="14" t="s">
        <v>18</v>
      </c>
      <c r="J150" s="34">
        <v>120</v>
      </c>
      <c r="K150" s="16" t="s">
        <v>975</v>
      </c>
      <c r="L150" s="17">
        <v>5000</v>
      </c>
      <c r="M150" s="10" t="s">
        <v>19</v>
      </c>
      <c r="N150" s="11" t="s">
        <v>1123</v>
      </c>
      <c r="O150" s="11" t="s">
        <v>466</v>
      </c>
      <c r="P150" s="35">
        <v>182.99995772756799</v>
      </c>
    </row>
    <row r="151" spans="1:16" ht="24" x14ac:dyDescent="0.25">
      <c r="A151" s="10" t="s">
        <v>526</v>
      </c>
      <c r="B151" s="11" t="s">
        <v>854</v>
      </c>
      <c r="C151" s="11" t="s">
        <v>527</v>
      </c>
      <c r="D151" s="11" t="s">
        <v>188</v>
      </c>
      <c r="E151" s="12" t="s">
        <v>60</v>
      </c>
      <c r="F151" s="11" t="s">
        <v>537</v>
      </c>
      <c r="G151" s="11" t="s">
        <v>17</v>
      </c>
      <c r="H151" s="13">
        <v>2008</v>
      </c>
      <c r="I151" s="14" t="s">
        <v>18</v>
      </c>
      <c r="J151" s="34">
        <v>750</v>
      </c>
      <c r="K151" s="16" t="s">
        <v>1023</v>
      </c>
      <c r="L151" s="17"/>
      <c r="M151" s="10" t="s">
        <v>1071</v>
      </c>
      <c r="N151" s="11" t="s">
        <v>47</v>
      </c>
      <c r="O151" s="11" t="s">
        <v>114</v>
      </c>
      <c r="P151" s="35">
        <v>1143.7497357973</v>
      </c>
    </row>
    <row r="152" spans="1:16" ht="36" x14ac:dyDescent="0.25">
      <c r="A152" s="10" t="s">
        <v>548</v>
      </c>
      <c r="B152" s="11" t="s">
        <v>854</v>
      </c>
      <c r="C152" s="11" t="s">
        <v>549</v>
      </c>
      <c r="D152" s="11" t="s">
        <v>113</v>
      </c>
      <c r="E152" s="12" t="s">
        <v>60</v>
      </c>
      <c r="F152" s="11" t="s">
        <v>537</v>
      </c>
      <c r="G152" s="11" t="s">
        <v>17</v>
      </c>
      <c r="H152" s="13">
        <v>2011</v>
      </c>
      <c r="I152" s="14" t="s">
        <v>18</v>
      </c>
      <c r="J152" s="34">
        <v>500</v>
      </c>
      <c r="K152" s="16" t="s">
        <v>975</v>
      </c>
      <c r="L152" s="17"/>
      <c r="M152" s="10" t="s">
        <v>19</v>
      </c>
      <c r="N152" s="11" t="s">
        <v>1124</v>
      </c>
      <c r="O152" s="11" t="s">
        <v>61</v>
      </c>
      <c r="P152" s="35">
        <v>762.49982386486499</v>
      </c>
    </row>
    <row r="153" spans="1:16" ht="24" x14ac:dyDescent="0.25">
      <c r="A153" s="10" t="s">
        <v>954</v>
      </c>
      <c r="B153" s="11" t="s">
        <v>854</v>
      </c>
      <c r="C153" s="11" t="s">
        <v>547</v>
      </c>
      <c r="D153" s="11" t="s">
        <v>84</v>
      </c>
      <c r="E153" s="12" t="s">
        <v>60</v>
      </c>
      <c r="F153" s="11" t="s">
        <v>537</v>
      </c>
      <c r="G153" s="11" t="s">
        <v>17</v>
      </c>
      <c r="H153" s="13">
        <v>2007</v>
      </c>
      <c r="I153" s="14" t="s">
        <v>18</v>
      </c>
      <c r="J153" s="34">
        <v>1200</v>
      </c>
      <c r="K153" s="16" t="s">
        <v>975</v>
      </c>
      <c r="L153" s="17">
        <v>132000</v>
      </c>
      <c r="M153" s="10" t="s">
        <v>19</v>
      </c>
      <c r="N153" s="11" t="s">
        <v>47</v>
      </c>
      <c r="O153" s="11" t="s">
        <v>61</v>
      </c>
      <c r="P153" s="35">
        <v>1829.9995772756799</v>
      </c>
    </row>
    <row r="154" spans="1:16" ht="24" x14ac:dyDescent="0.25">
      <c r="A154" s="10" t="s">
        <v>605</v>
      </c>
      <c r="B154" s="11" t="s">
        <v>854</v>
      </c>
      <c r="C154" s="11" t="s">
        <v>601</v>
      </c>
      <c r="D154" s="11" t="s">
        <v>84</v>
      </c>
      <c r="E154" s="12" t="s">
        <v>60</v>
      </c>
      <c r="F154" s="11" t="s">
        <v>537</v>
      </c>
      <c r="G154" s="11" t="s">
        <v>17</v>
      </c>
      <c r="H154" s="13">
        <v>2006</v>
      </c>
      <c r="I154" s="14" t="s">
        <v>18</v>
      </c>
      <c r="J154" s="34">
        <v>1950</v>
      </c>
      <c r="K154" s="16" t="s">
        <v>975</v>
      </c>
      <c r="L154" s="17">
        <v>220000</v>
      </c>
      <c r="M154" s="10" t="s">
        <v>19</v>
      </c>
      <c r="N154" s="11" t="s">
        <v>47</v>
      </c>
      <c r="O154" s="11" t="s">
        <v>61</v>
      </c>
      <c r="P154" s="35">
        <v>2973.7493130729699</v>
      </c>
    </row>
    <row r="155" spans="1:16" ht="24" x14ac:dyDescent="0.25">
      <c r="A155" s="10" t="s">
        <v>926</v>
      </c>
      <c r="B155" s="11" t="s">
        <v>854</v>
      </c>
      <c r="C155" s="11" t="s">
        <v>84</v>
      </c>
      <c r="D155" s="11" t="s">
        <v>84</v>
      </c>
      <c r="E155" s="12" t="s">
        <v>60</v>
      </c>
      <c r="F155" s="11" t="s">
        <v>42</v>
      </c>
      <c r="G155" s="11" t="s">
        <v>17</v>
      </c>
      <c r="H155" s="13">
        <v>2013</v>
      </c>
      <c r="I155" s="14" t="s">
        <v>18</v>
      </c>
      <c r="J155" s="34">
        <v>450</v>
      </c>
      <c r="K155" s="16" t="s">
        <v>975</v>
      </c>
      <c r="L155" s="17"/>
      <c r="M155" s="10" t="s">
        <v>19</v>
      </c>
      <c r="N155" s="11" t="s">
        <v>1024</v>
      </c>
      <c r="O155" s="11" t="s">
        <v>61</v>
      </c>
      <c r="P155" s="35">
        <v>686.24984147837904</v>
      </c>
    </row>
    <row r="156" spans="1:16" ht="24" x14ac:dyDescent="0.25">
      <c r="A156" s="10" t="s">
        <v>810</v>
      </c>
      <c r="B156" s="11" t="s">
        <v>854</v>
      </c>
      <c r="C156" s="11" t="s">
        <v>811</v>
      </c>
      <c r="D156" s="11" t="s">
        <v>812</v>
      </c>
      <c r="E156" s="12" t="s">
        <v>60</v>
      </c>
      <c r="F156" s="11" t="s">
        <v>537</v>
      </c>
      <c r="G156" s="11" t="s">
        <v>17</v>
      </c>
      <c r="H156" s="13">
        <v>2009</v>
      </c>
      <c r="I156" s="14" t="s">
        <v>18</v>
      </c>
      <c r="J156" s="34">
        <v>1200</v>
      </c>
      <c r="K156" s="16" t="s">
        <v>987</v>
      </c>
      <c r="L156" s="17"/>
      <c r="M156" s="10" t="s">
        <v>19</v>
      </c>
      <c r="N156" s="11" t="s">
        <v>47</v>
      </c>
      <c r="O156" s="11" t="s">
        <v>333</v>
      </c>
      <c r="P156" s="35">
        <v>1829.9995772756799</v>
      </c>
    </row>
    <row r="157" spans="1:16" ht="60" x14ac:dyDescent="0.25">
      <c r="A157" s="10" t="s">
        <v>286</v>
      </c>
      <c r="B157" s="11" t="s">
        <v>854</v>
      </c>
      <c r="C157" s="11" t="s">
        <v>287</v>
      </c>
      <c r="D157" s="11" t="s">
        <v>288</v>
      </c>
      <c r="E157" s="12" t="s">
        <v>289</v>
      </c>
      <c r="F157" s="11" t="s">
        <v>537</v>
      </c>
      <c r="G157" s="11" t="s">
        <v>17</v>
      </c>
      <c r="H157" s="13">
        <v>2012</v>
      </c>
      <c r="I157" s="14" t="s">
        <v>18</v>
      </c>
      <c r="J157" s="34">
        <v>1500</v>
      </c>
      <c r="K157" s="16" t="s">
        <v>1025</v>
      </c>
      <c r="L157" s="17"/>
      <c r="M157" s="10" t="s">
        <v>26</v>
      </c>
      <c r="N157" s="11" t="s">
        <v>1125</v>
      </c>
      <c r="O157" s="11" t="s">
        <v>290</v>
      </c>
      <c r="P157" s="35">
        <v>9838.9250864765399</v>
      </c>
    </row>
    <row r="158" spans="1:16" ht="60" x14ac:dyDescent="0.25">
      <c r="A158" s="10" t="s">
        <v>312</v>
      </c>
      <c r="B158" s="11" t="s">
        <v>854</v>
      </c>
      <c r="C158" s="11" t="s">
        <v>287</v>
      </c>
      <c r="D158" s="11" t="s">
        <v>288</v>
      </c>
      <c r="E158" s="12" t="s">
        <v>289</v>
      </c>
      <c r="F158" s="11" t="s">
        <v>537</v>
      </c>
      <c r="G158" s="11" t="s">
        <v>17</v>
      </c>
      <c r="H158" s="13">
        <v>2010</v>
      </c>
      <c r="I158" s="14" t="s">
        <v>18</v>
      </c>
      <c r="J158" s="34">
        <v>2000</v>
      </c>
      <c r="K158" s="16" t="s">
        <v>858</v>
      </c>
      <c r="L158" s="17"/>
      <c r="M158" s="10" t="s">
        <v>19</v>
      </c>
      <c r="N158" s="11" t="s">
        <v>1126</v>
      </c>
      <c r="O158" s="11" t="s">
        <v>290</v>
      </c>
      <c r="P158" s="35">
        <v>13118.566781968701</v>
      </c>
    </row>
    <row r="159" spans="1:16" ht="60" x14ac:dyDescent="0.25">
      <c r="A159" s="10" t="s">
        <v>315</v>
      </c>
      <c r="B159" s="11" t="s">
        <v>860</v>
      </c>
      <c r="C159" s="11" t="s">
        <v>316</v>
      </c>
      <c r="D159" s="11" t="s">
        <v>317</v>
      </c>
      <c r="E159" s="12" t="s">
        <v>289</v>
      </c>
      <c r="F159" s="11" t="s">
        <v>537</v>
      </c>
      <c r="G159" s="11" t="s">
        <v>17</v>
      </c>
      <c r="H159" s="13">
        <v>2009</v>
      </c>
      <c r="I159" s="14" t="s">
        <v>18</v>
      </c>
      <c r="J159" s="34">
        <v>1500</v>
      </c>
      <c r="K159" s="16" t="s">
        <v>858</v>
      </c>
      <c r="L159" s="17"/>
      <c r="M159" s="10" t="s">
        <v>26</v>
      </c>
      <c r="N159" s="11" t="s">
        <v>1125</v>
      </c>
      <c r="O159" s="11" t="s">
        <v>290</v>
      </c>
      <c r="P159" s="35">
        <v>9838.9250864765399</v>
      </c>
    </row>
    <row r="160" spans="1:16" ht="60" x14ac:dyDescent="0.25">
      <c r="A160" s="10" t="s">
        <v>939</v>
      </c>
      <c r="B160" s="11" t="s">
        <v>854</v>
      </c>
      <c r="C160" s="11" t="s">
        <v>357</v>
      </c>
      <c r="D160" s="11" t="s">
        <v>358</v>
      </c>
      <c r="E160" s="12" t="s">
        <v>289</v>
      </c>
      <c r="F160" s="11" t="s">
        <v>537</v>
      </c>
      <c r="G160" s="11" t="s">
        <v>17</v>
      </c>
      <c r="H160" s="13">
        <v>2006</v>
      </c>
      <c r="I160" s="14" t="s">
        <v>18</v>
      </c>
      <c r="J160" s="34">
        <v>4000</v>
      </c>
      <c r="K160" s="16" t="s">
        <v>1026</v>
      </c>
      <c r="L160" s="17"/>
      <c r="M160" s="10" t="s">
        <v>19</v>
      </c>
      <c r="N160" s="11" t="s">
        <v>1125</v>
      </c>
      <c r="O160" s="11" t="s">
        <v>359</v>
      </c>
      <c r="P160" s="35">
        <v>26237.133563937401</v>
      </c>
    </row>
    <row r="161" spans="1:16" ht="60" x14ac:dyDescent="0.25">
      <c r="A161" s="10" t="s">
        <v>613</v>
      </c>
      <c r="B161" s="11" t="s">
        <v>854</v>
      </c>
      <c r="C161" s="11" t="s">
        <v>170</v>
      </c>
      <c r="D161" s="11" t="s">
        <v>614</v>
      </c>
      <c r="E161" s="12" t="s">
        <v>289</v>
      </c>
      <c r="F161" s="11" t="s">
        <v>537</v>
      </c>
      <c r="G161" s="11" t="s">
        <v>17</v>
      </c>
      <c r="H161" s="13">
        <v>2008</v>
      </c>
      <c r="I161" s="14" t="s">
        <v>18</v>
      </c>
      <c r="J161" s="34">
        <v>1300</v>
      </c>
      <c r="K161" s="16" t="s">
        <v>888</v>
      </c>
      <c r="L161" s="17"/>
      <c r="M161" s="10" t="s">
        <v>26</v>
      </c>
      <c r="N161" s="11" t="s">
        <v>1125</v>
      </c>
      <c r="O161" s="11" t="s">
        <v>958</v>
      </c>
      <c r="P161" s="35">
        <v>8527.0684082796706</v>
      </c>
    </row>
    <row r="162" spans="1:16" ht="60" x14ac:dyDescent="0.25">
      <c r="A162" s="10" t="s">
        <v>634</v>
      </c>
      <c r="B162" s="11" t="s">
        <v>860</v>
      </c>
      <c r="C162" s="11" t="s">
        <v>635</v>
      </c>
      <c r="D162" s="11" t="s">
        <v>636</v>
      </c>
      <c r="E162" s="12" t="s">
        <v>289</v>
      </c>
      <c r="F162" s="11" t="s">
        <v>537</v>
      </c>
      <c r="G162" s="11" t="s">
        <v>17</v>
      </c>
      <c r="H162" s="13">
        <v>2012</v>
      </c>
      <c r="I162" s="14" t="s">
        <v>18</v>
      </c>
      <c r="J162" s="34">
        <v>1500</v>
      </c>
      <c r="K162" s="16" t="s">
        <v>1027</v>
      </c>
      <c r="L162" s="17"/>
      <c r="M162" s="10" t="s">
        <v>26</v>
      </c>
      <c r="N162" s="11" t="s">
        <v>1125</v>
      </c>
      <c r="O162" s="11" t="s">
        <v>290</v>
      </c>
      <c r="P162" s="35">
        <v>9838.9250864765399</v>
      </c>
    </row>
    <row r="163" spans="1:16" ht="24" x14ac:dyDescent="0.25">
      <c r="A163" s="10" t="s">
        <v>776</v>
      </c>
      <c r="B163" s="11" t="s">
        <v>854</v>
      </c>
      <c r="C163" s="11" t="s">
        <v>287</v>
      </c>
      <c r="D163" s="11" t="s">
        <v>288</v>
      </c>
      <c r="E163" s="12" t="s">
        <v>289</v>
      </c>
      <c r="F163" s="11" t="s">
        <v>42</v>
      </c>
      <c r="G163" s="11" t="s">
        <v>17</v>
      </c>
      <c r="H163" s="13">
        <v>2011</v>
      </c>
      <c r="I163" s="14" t="s">
        <v>18</v>
      </c>
      <c r="J163" s="34">
        <v>800</v>
      </c>
      <c r="K163" s="16" t="s">
        <v>1028</v>
      </c>
      <c r="L163" s="17"/>
      <c r="M163" s="10" t="s">
        <v>26</v>
      </c>
      <c r="N163" s="11" t="s">
        <v>777</v>
      </c>
      <c r="O163" s="11" t="s">
        <v>290</v>
      </c>
      <c r="P163" s="35">
        <v>1808.39153283103</v>
      </c>
    </row>
    <row r="164" spans="1:16" ht="60" x14ac:dyDescent="0.25">
      <c r="A164" s="10" t="s">
        <v>782</v>
      </c>
      <c r="B164" s="11" t="s">
        <v>854</v>
      </c>
      <c r="C164" s="11" t="s">
        <v>287</v>
      </c>
      <c r="D164" s="11" t="s">
        <v>288</v>
      </c>
      <c r="E164" s="12" t="s">
        <v>289</v>
      </c>
      <c r="F164" s="11" t="s">
        <v>537</v>
      </c>
      <c r="G164" s="11" t="s">
        <v>17</v>
      </c>
      <c r="H164" s="13">
        <v>2004</v>
      </c>
      <c r="I164" s="14" t="s">
        <v>18</v>
      </c>
      <c r="J164" s="34">
        <v>1500</v>
      </c>
      <c r="K164" s="16" t="s">
        <v>1029</v>
      </c>
      <c r="L164" s="17"/>
      <c r="M164" s="10" t="s">
        <v>26</v>
      </c>
      <c r="N164" s="11" t="s">
        <v>1125</v>
      </c>
      <c r="O164" s="11" t="s">
        <v>290</v>
      </c>
      <c r="P164" s="35">
        <v>9838.9250864765399</v>
      </c>
    </row>
    <row r="165" spans="1:16" ht="36" x14ac:dyDescent="0.25">
      <c r="A165" s="10" t="s">
        <v>36</v>
      </c>
      <c r="B165" s="11" t="s">
        <v>854</v>
      </c>
      <c r="C165" s="11" t="s">
        <v>37</v>
      </c>
      <c r="D165" s="11" t="s">
        <v>38</v>
      </c>
      <c r="E165" s="12" t="s">
        <v>39</v>
      </c>
      <c r="F165" s="11" t="s">
        <v>42</v>
      </c>
      <c r="G165" s="11" t="s">
        <v>17</v>
      </c>
      <c r="H165" s="13">
        <v>2013</v>
      </c>
      <c r="I165" s="14" t="s">
        <v>18</v>
      </c>
      <c r="J165" s="34">
        <v>130</v>
      </c>
      <c r="K165" s="16" t="s">
        <v>934</v>
      </c>
      <c r="L165" s="17">
        <v>8000</v>
      </c>
      <c r="M165" s="10" t="s">
        <v>975</v>
      </c>
      <c r="N165" s="11" t="s">
        <v>1127</v>
      </c>
      <c r="O165" s="11" t="s">
        <v>40</v>
      </c>
      <c r="P165" s="35">
        <v>222.90197235540001</v>
      </c>
    </row>
    <row r="166" spans="1:16" ht="36" x14ac:dyDescent="0.25">
      <c r="A166" s="10" t="s">
        <v>65</v>
      </c>
      <c r="B166" s="11" t="s">
        <v>854</v>
      </c>
      <c r="C166" s="11" t="s">
        <v>66</v>
      </c>
      <c r="D166" s="11" t="s">
        <v>67</v>
      </c>
      <c r="E166" s="12" t="s">
        <v>39</v>
      </c>
      <c r="F166" s="11" t="s">
        <v>537</v>
      </c>
      <c r="G166" s="11" t="s">
        <v>17</v>
      </c>
      <c r="H166" s="13">
        <v>2010</v>
      </c>
      <c r="I166" s="14" t="s">
        <v>18</v>
      </c>
      <c r="J166" s="34">
        <v>1250</v>
      </c>
      <c r="K166" s="16" t="s">
        <v>1030</v>
      </c>
      <c r="L166" s="17"/>
      <c r="M166" s="10" t="s">
        <v>1072</v>
      </c>
      <c r="N166" s="11" t="s">
        <v>47</v>
      </c>
      <c r="O166" s="11" t="s">
        <v>68</v>
      </c>
      <c r="P166" s="35">
        <v>6477.7058415438596</v>
      </c>
    </row>
    <row r="167" spans="1:16" ht="24" x14ac:dyDescent="0.25">
      <c r="A167" s="10" t="s">
        <v>927</v>
      </c>
      <c r="B167" s="11" t="s">
        <v>854</v>
      </c>
      <c r="C167" s="11" t="s">
        <v>66</v>
      </c>
      <c r="D167" s="11" t="s">
        <v>67</v>
      </c>
      <c r="E167" s="12" t="s">
        <v>39</v>
      </c>
      <c r="F167" s="11" t="s">
        <v>537</v>
      </c>
      <c r="G167" s="11" t="s">
        <v>17</v>
      </c>
      <c r="H167" s="13">
        <v>2013</v>
      </c>
      <c r="I167" s="14" t="s">
        <v>18</v>
      </c>
      <c r="J167" s="34">
        <v>1250</v>
      </c>
      <c r="K167" s="16" t="s">
        <v>975</v>
      </c>
      <c r="L167" s="17"/>
      <c r="M167" s="10" t="s">
        <v>26</v>
      </c>
      <c r="N167" s="11" t="s">
        <v>47</v>
      </c>
      <c r="O167" s="11" t="s">
        <v>68</v>
      </c>
      <c r="P167" s="35">
        <v>6477.7058415438596</v>
      </c>
    </row>
    <row r="168" spans="1:16" ht="24" x14ac:dyDescent="0.25">
      <c r="A168" s="10" t="s">
        <v>69</v>
      </c>
      <c r="B168" s="11" t="s">
        <v>854</v>
      </c>
      <c r="C168" s="11" t="s">
        <v>70</v>
      </c>
      <c r="D168" s="11" t="s">
        <v>71</v>
      </c>
      <c r="E168" s="12" t="s">
        <v>39</v>
      </c>
      <c r="F168" s="11" t="s">
        <v>537</v>
      </c>
      <c r="G168" s="11" t="s">
        <v>17</v>
      </c>
      <c r="H168" s="13">
        <v>2006</v>
      </c>
      <c r="I168" s="14" t="s">
        <v>18</v>
      </c>
      <c r="J168" s="34">
        <v>1050</v>
      </c>
      <c r="K168" s="16" t="s">
        <v>984</v>
      </c>
      <c r="L168" s="17"/>
      <c r="M168" s="10" t="s">
        <v>1056</v>
      </c>
      <c r="N168" s="11" t="s">
        <v>72</v>
      </c>
      <c r="O168" s="11" t="s">
        <v>975</v>
      </c>
      <c r="P168" s="35">
        <v>5441.2729068968401</v>
      </c>
    </row>
    <row r="169" spans="1:16" ht="24" x14ac:dyDescent="0.25">
      <c r="A169" s="10" t="s">
        <v>183</v>
      </c>
      <c r="B169" s="11" t="s">
        <v>854</v>
      </c>
      <c r="C169" s="11" t="s">
        <v>184</v>
      </c>
      <c r="D169" s="11" t="s">
        <v>185</v>
      </c>
      <c r="E169" s="12" t="s">
        <v>39</v>
      </c>
      <c r="F169" s="11" t="s">
        <v>537</v>
      </c>
      <c r="G169" s="11" t="s">
        <v>17</v>
      </c>
      <c r="H169" s="13">
        <v>2008</v>
      </c>
      <c r="I169" s="14" t="s">
        <v>18</v>
      </c>
      <c r="J169" s="34">
        <v>3900</v>
      </c>
      <c r="K169" s="16" t="s">
        <v>1031</v>
      </c>
      <c r="L169" s="17">
        <v>407000</v>
      </c>
      <c r="M169" s="10" t="s">
        <v>26</v>
      </c>
      <c r="N169" s="11" t="s">
        <v>47</v>
      </c>
      <c r="O169" s="11" t="s">
        <v>68</v>
      </c>
      <c r="P169" s="35">
        <v>20210.4422256168</v>
      </c>
    </row>
    <row r="170" spans="1:16" ht="24" x14ac:dyDescent="0.25">
      <c r="A170" s="10" t="s">
        <v>197</v>
      </c>
      <c r="B170" s="11" t="s">
        <v>854</v>
      </c>
      <c r="C170" s="11" t="s">
        <v>198</v>
      </c>
      <c r="D170" s="11" t="s">
        <v>199</v>
      </c>
      <c r="E170" s="12" t="s">
        <v>39</v>
      </c>
      <c r="F170" s="11" t="s">
        <v>537</v>
      </c>
      <c r="G170" s="11" t="s">
        <v>17</v>
      </c>
      <c r="H170" s="13">
        <v>2011</v>
      </c>
      <c r="I170" s="14" t="s">
        <v>18</v>
      </c>
      <c r="J170" s="34">
        <v>1750</v>
      </c>
      <c r="K170" s="16" t="s">
        <v>975</v>
      </c>
      <c r="L170" s="17"/>
      <c r="M170" s="10" t="s">
        <v>19</v>
      </c>
      <c r="N170" s="11" t="s">
        <v>47</v>
      </c>
      <c r="O170" s="11" t="s">
        <v>200</v>
      </c>
      <c r="P170" s="35">
        <v>9068.7881781613996</v>
      </c>
    </row>
    <row r="171" spans="1:16" ht="24" x14ac:dyDescent="0.25">
      <c r="A171" s="10" t="s">
        <v>220</v>
      </c>
      <c r="B171" s="11" t="s">
        <v>854</v>
      </c>
      <c r="C171" s="11" t="s">
        <v>221</v>
      </c>
      <c r="D171" s="11" t="s">
        <v>222</v>
      </c>
      <c r="E171" s="12" t="s">
        <v>39</v>
      </c>
      <c r="F171" s="11" t="s">
        <v>42</v>
      </c>
      <c r="G171" s="11" t="s">
        <v>17</v>
      </c>
      <c r="H171" s="13">
        <v>2009</v>
      </c>
      <c r="I171" s="14" t="s">
        <v>18</v>
      </c>
      <c r="J171" s="34">
        <v>1900</v>
      </c>
      <c r="K171" s="16" t="s">
        <v>1032</v>
      </c>
      <c r="L171" s="17">
        <v>223000</v>
      </c>
      <c r="M171" s="10" t="s">
        <v>19</v>
      </c>
      <c r="N171" s="11" t="s">
        <v>1128</v>
      </c>
      <c r="O171" s="11" t="s">
        <v>200</v>
      </c>
      <c r="P171" s="35">
        <v>2531.1642609519999</v>
      </c>
    </row>
    <row r="172" spans="1:16" ht="24" x14ac:dyDescent="0.25">
      <c r="A172" s="10" t="s">
        <v>238</v>
      </c>
      <c r="B172" s="11" t="s">
        <v>854</v>
      </c>
      <c r="C172" s="11" t="s">
        <v>239</v>
      </c>
      <c r="D172" s="11" t="s">
        <v>240</v>
      </c>
      <c r="E172" s="12" t="s">
        <v>39</v>
      </c>
      <c r="F172" s="11" t="s">
        <v>537</v>
      </c>
      <c r="G172" s="11" t="s">
        <v>17</v>
      </c>
      <c r="H172" s="13">
        <v>2010</v>
      </c>
      <c r="I172" s="14" t="s">
        <v>18</v>
      </c>
      <c r="J172" s="34">
        <v>3000</v>
      </c>
      <c r="K172" s="16" t="s">
        <v>975</v>
      </c>
      <c r="L172" s="17"/>
      <c r="M172" s="10" t="s">
        <v>26</v>
      </c>
      <c r="N172" s="11" t="s">
        <v>1033</v>
      </c>
      <c r="O172" s="11" t="s">
        <v>241</v>
      </c>
      <c r="P172" s="35">
        <v>15546.4940197053</v>
      </c>
    </row>
    <row r="173" spans="1:16" x14ac:dyDescent="0.25">
      <c r="A173" s="10" t="s">
        <v>250</v>
      </c>
      <c r="B173" s="11" t="s">
        <v>856</v>
      </c>
      <c r="C173" s="11" t="s">
        <v>251</v>
      </c>
      <c r="D173" s="11" t="s">
        <v>249</v>
      </c>
      <c r="E173" s="12" t="s">
        <v>39</v>
      </c>
      <c r="F173" s="11" t="s">
        <v>42</v>
      </c>
      <c r="G173" s="11" t="s">
        <v>17</v>
      </c>
      <c r="H173" s="13">
        <v>2011</v>
      </c>
      <c r="I173" s="14" t="s">
        <v>18</v>
      </c>
      <c r="J173" s="34">
        <v>2500</v>
      </c>
      <c r="K173" s="16" t="s">
        <v>975</v>
      </c>
      <c r="L173" s="17"/>
      <c r="M173" s="10" t="s">
        <v>26</v>
      </c>
      <c r="N173" s="11" t="s">
        <v>1128</v>
      </c>
      <c r="O173" s="11" t="s">
        <v>252</v>
      </c>
      <c r="P173" s="35">
        <v>12955.411683087699</v>
      </c>
    </row>
    <row r="174" spans="1:16" ht="24" x14ac:dyDescent="0.25">
      <c r="A174" s="10" t="s">
        <v>938</v>
      </c>
      <c r="B174" s="11" t="s">
        <v>854</v>
      </c>
      <c r="C174" s="11" t="s">
        <v>373</v>
      </c>
      <c r="D174" s="11" t="s">
        <v>374</v>
      </c>
      <c r="E174" s="12" t="s">
        <v>39</v>
      </c>
      <c r="F174" s="11" t="s">
        <v>537</v>
      </c>
      <c r="G174" s="11" t="s">
        <v>17</v>
      </c>
      <c r="H174" s="13">
        <v>2002</v>
      </c>
      <c r="I174" s="14" t="s">
        <v>18</v>
      </c>
      <c r="J174" s="34">
        <v>850</v>
      </c>
      <c r="K174" s="16" t="s">
        <v>1034</v>
      </c>
      <c r="L174" s="17">
        <v>93501</v>
      </c>
      <c r="M174" s="10" t="s">
        <v>19</v>
      </c>
      <c r="N174" s="11" t="s">
        <v>47</v>
      </c>
      <c r="O174" s="11" t="s">
        <v>252</v>
      </c>
      <c r="P174" s="35">
        <v>1457.435973093</v>
      </c>
    </row>
    <row r="175" spans="1:16" ht="24" x14ac:dyDescent="0.25">
      <c r="A175" s="10" t="s">
        <v>928</v>
      </c>
      <c r="B175" s="11" t="s">
        <v>854</v>
      </c>
      <c r="C175" s="11" t="s">
        <v>240</v>
      </c>
      <c r="D175" s="11" t="s">
        <v>240</v>
      </c>
      <c r="E175" s="12" t="s">
        <v>39</v>
      </c>
      <c r="F175" s="11" t="s">
        <v>537</v>
      </c>
      <c r="G175" s="11" t="s">
        <v>17</v>
      </c>
      <c r="H175" s="13">
        <v>2008</v>
      </c>
      <c r="I175" s="14" t="s">
        <v>18</v>
      </c>
      <c r="J175" s="34">
        <v>2100</v>
      </c>
      <c r="K175" s="16" t="s">
        <v>975</v>
      </c>
      <c r="L175" s="17"/>
      <c r="M175" s="10" t="s">
        <v>975</v>
      </c>
      <c r="N175" s="11" t="s">
        <v>47</v>
      </c>
      <c r="O175" s="11" t="s">
        <v>975</v>
      </c>
      <c r="P175" s="35">
        <v>3600.7241688180002</v>
      </c>
    </row>
    <row r="176" spans="1:16" ht="24" x14ac:dyDescent="0.25">
      <c r="A176" s="10" t="s">
        <v>326</v>
      </c>
      <c r="B176" s="11" t="s">
        <v>854</v>
      </c>
      <c r="C176" s="11" t="s">
        <v>327</v>
      </c>
      <c r="D176" s="11" t="s">
        <v>328</v>
      </c>
      <c r="E176" s="12" t="s">
        <v>39</v>
      </c>
      <c r="F176" s="11" t="s">
        <v>42</v>
      </c>
      <c r="G176" s="11" t="s">
        <v>17</v>
      </c>
      <c r="H176" s="13">
        <v>2005</v>
      </c>
      <c r="I176" s="14" t="s">
        <v>18</v>
      </c>
      <c r="J176" s="34">
        <v>850</v>
      </c>
      <c r="K176" s="16" t="s">
        <v>1035</v>
      </c>
      <c r="L176" s="17"/>
      <c r="M176" s="10" t="s">
        <v>19</v>
      </c>
      <c r="N176" s="11" t="s">
        <v>1129</v>
      </c>
      <c r="O176" s="11" t="s">
        <v>329</v>
      </c>
      <c r="P176" s="35">
        <v>4404.8399722498198</v>
      </c>
    </row>
    <row r="177" spans="1:16" ht="24" x14ac:dyDescent="0.25">
      <c r="A177" s="10" t="s">
        <v>337</v>
      </c>
      <c r="B177" s="11" t="s">
        <v>854</v>
      </c>
      <c r="C177" s="11" t="s">
        <v>338</v>
      </c>
      <c r="D177" s="11" t="s">
        <v>339</v>
      </c>
      <c r="E177" s="12" t="s">
        <v>39</v>
      </c>
      <c r="F177" s="11" t="s">
        <v>28</v>
      </c>
      <c r="G177" s="11" t="s">
        <v>17</v>
      </c>
      <c r="H177" s="13">
        <v>2008</v>
      </c>
      <c r="I177" s="14" t="s">
        <v>18</v>
      </c>
      <c r="J177" s="34">
        <v>800</v>
      </c>
      <c r="K177" s="16" t="s">
        <v>975</v>
      </c>
      <c r="L177" s="17"/>
      <c r="M177" s="10" t="s">
        <v>1063</v>
      </c>
      <c r="N177" s="11" t="s">
        <v>168</v>
      </c>
      <c r="O177" s="11" t="s">
        <v>975</v>
      </c>
      <c r="P177" s="35">
        <v>4145.7317385880697</v>
      </c>
    </row>
    <row r="178" spans="1:16" ht="24" x14ac:dyDescent="0.25">
      <c r="A178" s="10" t="s">
        <v>929</v>
      </c>
      <c r="B178" s="11" t="s">
        <v>856</v>
      </c>
      <c r="C178" s="11" t="s">
        <v>389</v>
      </c>
      <c r="D178" s="11" t="s">
        <v>249</v>
      </c>
      <c r="E178" s="12" t="s">
        <v>39</v>
      </c>
      <c r="F178" s="11" t="s">
        <v>42</v>
      </c>
      <c r="G178" s="11" t="s">
        <v>17</v>
      </c>
      <c r="H178" s="13">
        <v>2013</v>
      </c>
      <c r="I178" s="14" t="s">
        <v>18</v>
      </c>
      <c r="J178" s="34">
        <v>2000</v>
      </c>
      <c r="K178" s="16" t="s">
        <v>975</v>
      </c>
      <c r="L178" s="17"/>
      <c r="M178" s="10" t="s">
        <v>26</v>
      </c>
      <c r="N178" s="11" t="s">
        <v>1080</v>
      </c>
      <c r="O178" s="11" t="s">
        <v>390</v>
      </c>
      <c r="P178" s="35">
        <v>3429.2611131600001</v>
      </c>
    </row>
    <row r="179" spans="1:16" ht="24" x14ac:dyDescent="0.25">
      <c r="A179" s="10" t="s">
        <v>381</v>
      </c>
      <c r="B179" s="11" t="s">
        <v>854</v>
      </c>
      <c r="C179" s="11" t="s">
        <v>382</v>
      </c>
      <c r="D179" s="11" t="s">
        <v>383</v>
      </c>
      <c r="E179" s="12" t="s">
        <v>39</v>
      </c>
      <c r="F179" s="11" t="s">
        <v>42</v>
      </c>
      <c r="G179" s="11" t="s">
        <v>17</v>
      </c>
      <c r="H179" s="13">
        <v>2009</v>
      </c>
      <c r="I179" s="14" t="s">
        <v>18</v>
      </c>
      <c r="J179" s="34">
        <v>3900</v>
      </c>
      <c r="K179" s="16" t="s">
        <v>875</v>
      </c>
      <c r="L179" s="17"/>
      <c r="M179" s="10" t="s">
        <v>19</v>
      </c>
      <c r="N179" s="11" t="s">
        <v>1036</v>
      </c>
      <c r="O179" s="11" t="s">
        <v>200</v>
      </c>
      <c r="P179" s="35">
        <v>20210.4422256168</v>
      </c>
    </row>
    <row r="180" spans="1:16" ht="24" x14ac:dyDescent="0.25">
      <c r="A180" s="10" t="s">
        <v>387</v>
      </c>
      <c r="B180" s="11" t="s">
        <v>854</v>
      </c>
      <c r="C180" s="11" t="s">
        <v>122</v>
      </c>
      <c r="D180" s="11" t="s">
        <v>941</v>
      </c>
      <c r="E180" s="12" t="s">
        <v>39</v>
      </c>
      <c r="F180" s="11" t="s">
        <v>537</v>
      </c>
      <c r="G180" s="11" t="s">
        <v>17</v>
      </c>
      <c r="H180" s="13">
        <v>2011</v>
      </c>
      <c r="I180" s="14" t="s">
        <v>18</v>
      </c>
      <c r="J180" s="34">
        <v>2400</v>
      </c>
      <c r="K180" s="16" t="s">
        <v>975</v>
      </c>
      <c r="L180" s="17"/>
      <c r="M180" s="10" t="s">
        <v>19</v>
      </c>
      <c r="N180" s="11" t="s">
        <v>47</v>
      </c>
      <c r="O180" s="11" t="s">
        <v>241</v>
      </c>
      <c r="P180" s="35">
        <v>4115.1133357919998</v>
      </c>
    </row>
    <row r="181" spans="1:16" ht="24" x14ac:dyDescent="0.25">
      <c r="A181" s="10" t="s">
        <v>413</v>
      </c>
      <c r="B181" s="11" t="s">
        <v>854</v>
      </c>
      <c r="C181" s="11" t="s">
        <v>414</v>
      </c>
      <c r="D181" s="11" t="s">
        <v>415</v>
      </c>
      <c r="E181" s="12" t="s">
        <v>39</v>
      </c>
      <c r="F181" s="11" t="s">
        <v>537</v>
      </c>
      <c r="G181" s="11" t="s">
        <v>17</v>
      </c>
      <c r="H181" s="13">
        <v>2012</v>
      </c>
      <c r="I181" s="14" t="s">
        <v>416</v>
      </c>
      <c r="J181" s="34">
        <v>3900</v>
      </c>
      <c r="K181" s="16" t="s">
        <v>975</v>
      </c>
      <c r="L181" s="17"/>
      <c r="M181" s="10" t="s">
        <v>19</v>
      </c>
      <c r="N181" s="11" t="s">
        <v>1033</v>
      </c>
      <c r="O181" s="11" t="s">
        <v>105</v>
      </c>
      <c r="P181" s="35">
        <v>3038.9680956111101</v>
      </c>
    </row>
    <row r="182" spans="1:16" ht="24" x14ac:dyDescent="0.25">
      <c r="A182" s="10" t="s">
        <v>427</v>
      </c>
      <c r="B182" s="11" t="s">
        <v>854</v>
      </c>
      <c r="C182" s="11" t="s">
        <v>428</v>
      </c>
      <c r="D182" s="11" t="s">
        <v>429</v>
      </c>
      <c r="E182" s="12" t="s">
        <v>39</v>
      </c>
      <c r="F182" s="11" t="s">
        <v>537</v>
      </c>
      <c r="G182" s="11" t="s">
        <v>17</v>
      </c>
      <c r="H182" s="13">
        <v>2007</v>
      </c>
      <c r="I182" s="14" t="s">
        <v>18</v>
      </c>
      <c r="J182" s="34">
        <v>4000</v>
      </c>
      <c r="K182" s="16" t="s">
        <v>858</v>
      </c>
      <c r="L182" s="17">
        <v>363000</v>
      </c>
      <c r="M182" s="10" t="s">
        <v>19</v>
      </c>
      <c r="N182" s="11" t="s">
        <v>47</v>
      </c>
      <c r="O182" s="11" t="s">
        <v>241</v>
      </c>
      <c r="P182" s="35">
        <v>6858.5222263199903</v>
      </c>
    </row>
    <row r="183" spans="1:16" ht="24" x14ac:dyDescent="0.25">
      <c r="A183" s="10" t="s">
        <v>430</v>
      </c>
      <c r="B183" s="11" t="s">
        <v>854</v>
      </c>
      <c r="C183" s="11" t="s">
        <v>428</v>
      </c>
      <c r="D183" s="11" t="s">
        <v>429</v>
      </c>
      <c r="E183" s="12" t="s">
        <v>39</v>
      </c>
      <c r="F183" s="11" t="s">
        <v>537</v>
      </c>
      <c r="G183" s="11" t="s">
        <v>17</v>
      </c>
      <c r="H183" s="13">
        <v>2009</v>
      </c>
      <c r="I183" s="14" t="s">
        <v>18</v>
      </c>
      <c r="J183" s="34">
        <v>4000</v>
      </c>
      <c r="K183" s="16" t="s">
        <v>1037</v>
      </c>
      <c r="L183" s="17"/>
      <c r="M183" s="10" t="s">
        <v>19</v>
      </c>
      <c r="N183" s="11" t="s">
        <v>47</v>
      </c>
      <c r="O183" s="11" t="s">
        <v>241</v>
      </c>
      <c r="P183" s="35">
        <v>6858.5222263199903</v>
      </c>
    </row>
    <row r="184" spans="1:16" ht="24" x14ac:dyDescent="0.25">
      <c r="A184" s="10" t="s">
        <v>511</v>
      </c>
      <c r="B184" s="11" t="s">
        <v>854</v>
      </c>
      <c r="C184" s="11" t="s">
        <v>512</v>
      </c>
      <c r="D184" s="11" t="s">
        <v>123</v>
      </c>
      <c r="E184" s="12" t="s">
        <v>39</v>
      </c>
      <c r="F184" s="11" t="s">
        <v>537</v>
      </c>
      <c r="G184" s="11" t="s">
        <v>17</v>
      </c>
      <c r="H184" s="13">
        <v>2010</v>
      </c>
      <c r="I184" s="14" t="s">
        <v>18</v>
      </c>
      <c r="J184" s="34">
        <v>2000</v>
      </c>
      <c r="K184" s="16" t="s">
        <v>975</v>
      </c>
      <c r="L184" s="17"/>
      <c r="M184" s="10" t="s">
        <v>19</v>
      </c>
      <c r="N184" s="11" t="s">
        <v>47</v>
      </c>
      <c r="O184" s="11" t="s">
        <v>241</v>
      </c>
      <c r="P184" s="35">
        <v>10364.3293464702</v>
      </c>
    </row>
    <row r="185" spans="1:16" ht="24" x14ac:dyDescent="0.25">
      <c r="A185" s="10" t="s">
        <v>516</v>
      </c>
      <c r="B185" s="11" t="s">
        <v>854</v>
      </c>
      <c r="C185" s="11" t="s">
        <v>512</v>
      </c>
      <c r="D185" s="11" t="s">
        <v>123</v>
      </c>
      <c r="E185" s="12" t="s">
        <v>39</v>
      </c>
      <c r="F185" s="11" t="s">
        <v>537</v>
      </c>
      <c r="G185" s="11" t="s">
        <v>17</v>
      </c>
      <c r="H185" s="13">
        <v>2010</v>
      </c>
      <c r="I185" s="14" t="s">
        <v>18</v>
      </c>
      <c r="J185" s="34">
        <v>4000</v>
      </c>
      <c r="K185" s="16" t="s">
        <v>975</v>
      </c>
      <c r="L185" s="17"/>
      <c r="M185" s="10" t="s">
        <v>26</v>
      </c>
      <c r="N185" s="11" t="s">
        <v>47</v>
      </c>
      <c r="O185" s="11" t="s">
        <v>241</v>
      </c>
      <c r="P185" s="35">
        <v>20728.658692940298</v>
      </c>
    </row>
    <row r="186" spans="1:16" ht="24" x14ac:dyDescent="0.25">
      <c r="A186" s="10" t="s">
        <v>572</v>
      </c>
      <c r="B186" s="11" t="s">
        <v>854</v>
      </c>
      <c r="C186" s="11" t="s">
        <v>573</v>
      </c>
      <c r="D186" s="11" t="s">
        <v>67</v>
      </c>
      <c r="E186" s="12" t="s">
        <v>39</v>
      </c>
      <c r="F186" s="11" t="s">
        <v>537</v>
      </c>
      <c r="G186" s="11" t="s">
        <v>17</v>
      </c>
      <c r="H186" s="13">
        <v>2008</v>
      </c>
      <c r="I186" s="14" t="s">
        <v>18</v>
      </c>
      <c r="J186" s="34">
        <v>2000</v>
      </c>
      <c r="K186" s="16" t="s">
        <v>975</v>
      </c>
      <c r="L186" s="17">
        <v>242000</v>
      </c>
      <c r="M186" s="10" t="s">
        <v>19</v>
      </c>
      <c r="N186" s="11" t="s">
        <v>47</v>
      </c>
      <c r="O186" s="11" t="s">
        <v>68</v>
      </c>
      <c r="P186" s="35">
        <v>10364.3293464702</v>
      </c>
    </row>
    <row r="187" spans="1:16" ht="24" x14ac:dyDescent="0.25">
      <c r="A187" s="10" t="s">
        <v>574</v>
      </c>
      <c r="B187" s="11" t="s">
        <v>854</v>
      </c>
      <c r="C187" s="11" t="s">
        <v>575</v>
      </c>
      <c r="D187" s="11" t="s">
        <v>576</v>
      </c>
      <c r="E187" s="12" t="s">
        <v>39</v>
      </c>
      <c r="F187" s="11" t="s">
        <v>42</v>
      </c>
      <c r="G187" s="11" t="s">
        <v>17</v>
      </c>
      <c r="H187" s="13">
        <v>2006</v>
      </c>
      <c r="I187" s="14" t="s">
        <v>18</v>
      </c>
      <c r="J187" s="34">
        <v>1240</v>
      </c>
      <c r="K187" s="16" t="s">
        <v>1038</v>
      </c>
      <c r="L187" s="17">
        <v>2908000</v>
      </c>
      <c r="M187" s="10" t="s">
        <v>26</v>
      </c>
      <c r="N187" s="11" t="s">
        <v>1129</v>
      </c>
      <c r="O187" s="11" t="s">
        <v>577</v>
      </c>
      <c r="P187" s="35">
        <v>6425.8841948115096</v>
      </c>
    </row>
    <row r="188" spans="1:16" ht="24" x14ac:dyDescent="0.25">
      <c r="A188" s="10" t="s">
        <v>589</v>
      </c>
      <c r="B188" s="11" t="s">
        <v>854</v>
      </c>
      <c r="C188" s="11" t="s">
        <v>240</v>
      </c>
      <c r="D188" s="11" t="s">
        <v>240</v>
      </c>
      <c r="E188" s="12" t="s">
        <v>39</v>
      </c>
      <c r="F188" s="11" t="s">
        <v>537</v>
      </c>
      <c r="G188" s="11" t="s">
        <v>17</v>
      </c>
      <c r="H188" s="13">
        <v>2009</v>
      </c>
      <c r="I188" s="14" t="s">
        <v>18</v>
      </c>
      <c r="J188" s="34">
        <v>4200</v>
      </c>
      <c r="K188" s="16" t="s">
        <v>975</v>
      </c>
      <c r="L188" s="17"/>
      <c r="M188" s="10" t="s">
        <v>26</v>
      </c>
      <c r="N188" s="11" t="s">
        <v>1033</v>
      </c>
      <c r="O188" s="11" t="s">
        <v>241</v>
      </c>
      <c r="P188" s="35">
        <v>21765.091627587401</v>
      </c>
    </row>
    <row r="189" spans="1:16" ht="24" x14ac:dyDescent="0.25">
      <c r="A189" s="10" t="s">
        <v>707</v>
      </c>
      <c r="B189" s="11" t="s">
        <v>860</v>
      </c>
      <c r="C189" s="11" t="s">
        <v>525</v>
      </c>
      <c r="D189" s="11" t="s">
        <v>249</v>
      </c>
      <c r="E189" s="12" t="s">
        <v>39</v>
      </c>
      <c r="F189" s="11" t="s">
        <v>537</v>
      </c>
      <c r="G189" s="11" t="s">
        <v>17</v>
      </c>
      <c r="H189" s="13">
        <v>2009</v>
      </c>
      <c r="I189" s="14" t="s">
        <v>18</v>
      </c>
      <c r="J189" s="34">
        <v>2000</v>
      </c>
      <c r="K189" s="16" t="s">
        <v>975</v>
      </c>
      <c r="L189" s="17"/>
      <c r="M189" s="10" t="s">
        <v>19</v>
      </c>
      <c r="N189" s="11" t="s">
        <v>47</v>
      </c>
      <c r="O189" s="11" t="s">
        <v>252</v>
      </c>
      <c r="P189" s="35">
        <v>3429.2611131600001</v>
      </c>
    </row>
    <row r="190" spans="1:16" ht="24" x14ac:dyDescent="0.25">
      <c r="A190" s="10" t="s">
        <v>727</v>
      </c>
      <c r="B190" s="11" t="s">
        <v>854</v>
      </c>
      <c r="C190" s="11" t="s">
        <v>728</v>
      </c>
      <c r="D190" s="11" t="s">
        <v>729</v>
      </c>
      <c r="E190" s="12" t="s">
        <v>39</v>
      </c>
      <c r="F190" s="11" t="s">
        <v>42</v>
      </c>
      <c r="G190" s="11" t="s">
        <v>17</v>
      </c>
      <c r="H190" s="13">
        <v>2005</v>
      </c>
      <c r="I190" s="14" t="s">
        <v>18</v>
      </c>
      <c r="J190" s="34">
        <v>810</v>
      </c>
      <c r="K190" s="16" t="s">
        <v>975</v>
      </c>
      <c r="L190" s="17"/>
      <c r="M190" s="10" t="s">
        <v>19</v>
      </c>
      <c r="N190" s="11" t="s">
        <v>1039</v>
      </c>
      <c r="O190" s="11" t="s">
        <v>241</v>
      </c>
      <c r="P190" s="35">
        <v>4197.5533853204197</v>
      </c>
    </row>
    <row r="191" spans="1:16" ht="24" x14ac:dyDescent="0.25">
      <c r="A191" s="10" t="s">
        <v>748</v>
      </c>
      <c r="B191" s="11" t="s">
        <v>854</v>
      </c>
      <c r="C191" s="11" t="s">
        <v>963</v>
      </c>
      <c r="D191" s="11" t="s">
        <v>415</v>
      </c>
      <c r="E191" s="12" t="s">
        <v>39</v>
      </c>
      <c r="F191" s="11" t="s">
        <v>192</v>
      </c>
      <c r="G191" s="11" t="s">
        <v>17</v>
      </c>
      <c r="H191" s="13">
        <v>1999</v>
      </c>
      <c r="I191" s="14" t="s">
        <v>18</v>
      </c>
      <c r="J191" s="34">
        <v>1800</v>
      </c>
      <c r="K191" s="16" t="s">
        <v>975</v>
      </c>
      <c r="L191" s="17">
        <v>200000</v>
      </c>
      <c r="M191" s="10" t="s">
        <v>1072</v>
      </c>
      <c r="N191" s="11" t="s">
        <v>964</v>
      </c>
      <c r="O191" s="11" t="s">
        <v>975</v>
      </c>
      <c r="P191" s="35">
        <v>9327.8964118231506</v>
      </c>
    </row>
    <row r="192" spans="1:16" ht="48" x14ac:dyDescent="0.25">
      <c r="A192" s="10" t="s">
        <v>770</v>
      </c>
      <c r="B192" s="11" t="s">
        <v>854</v>
      </c>
      <c r="C192" s="11" t="s">
        <v>771</v>
      </c>
      <c r="D192" s="11" t="s">
        <v>772</v>
      </c>
      <c r="E192" s="12" t="s">
        <v>39</v>
      </c>
      <c r="F192" s="11" t="s">
        <v>974</v>
      </c>
      <c r="G192" s="11" t="s">
        <v>17</v>
      </c>
      <c r="H192" s="13">
        <v>2012</v>
      </c>
      <c r="I192" s="14" t="s">
        <v>18</v>
      </c>
      <c r="J192" s="34">
        <v>200</v>
      </c>
      <c r="K192" s="16" t="s">
        <v>975</v>
      </c>
      <c r="L192" s="17"/>
      <c r="M192" s="10" t="s">
        <v>26</v>
      </c>
      <c r="N192" s="11" t="s">
        <v>773</v>
      </c>
      <c r="O192" s="11" t="s">
        <v>68</v>
      </c>
      <c r="P192" s="35">
        <v>342.926111316</v>
      </c>
    </row>
    <row r="193" spans="1:19" ht="24" x14ac:dyDescent="0.25">
      <c r="A193" s="10" t="s">
        <v>774</v>
      </c>
      <c r="B193" s="11" t="s">
        <v>854</v>
      </c>
      <c r="C193" s="11" t="s">
        <v>541</v>
      </c>
      <c r="D193" s="11" t="s">
        <v>949</v>
      </c>
      <c r="E193" s="12" t="s">
        <v>39</v>
      </c>
      <c r="F193" s="11" t="s">
        <v>42</v>
      </c>
      <c r="G193" s="11" t="s">
        <v>17</v>
      </c>
      <c r="H193" s="13">
        <v>2013</v>
      </c>
      <c r="I193" s="14" t="s">
        <v>18</v>
      </c>
      <c r="J193" s="34">
        <v>8500</v>
      </c>
      <c r="K193" s="16" t="s">
        <v>975</v>
      </c>
      <c r="L193" s="17">
        <v>200000</v>
      </c>
      <c r="M193" s="10" t="s">
        <v>975</v>
      </c>
      <c r="N193" s="11" t="s">
        <v>1040</v>
      </c>
      <c r="O193" s="11" t="s">
        <v>775</v>
      </c>
      <c r="P193" s="35">
        <v>44048.399722498201</v>
      </c>
    </row>
    <row r="194" spans="1:19" x14ac:dyDescent="0.25">
      <c r="A194" s="10" t="s">
        <v>930</v>
      </c>
      <c r="B194" s="11" t="s">
        <v>854</v>
      </c>
      <c r="C194" s="11" t="s">
        <v>199</v>
      </c>
      <c r="D194" s="11" t="s">
        <v>199</v>
      </c>
      <c r="E194" s="12" t="s">
        <v>39</v>
      </c>
      <c r="F194" s="11" t="s">
        <v>42</v>
      </c>
      <c r="G194" s="11" t="s">
        <v>17</v>
      </c>
      <c r="H194" s="13">
        <v>2013</v>
      </c>
      <c r="I194" s="14" t="s">
        <v>18</v>
      </c>
      <c r="J194" s="34">
        <v>1450</v>
      </c>
      <c r="K194" s="16" t="s">
        <v>975</v>
      </c>
      <c r="L194" s="17"/>
      <c r="M194" s="10" t="s">
        <v>19</v>
      </c>
      <c r="N194" s="11" t="s">
        <v>997</v>
      </c>
      <c r="O194" s="11" t="s">
        <v>252</v>
      </c>
      <c r="P194" s="35">
        <v>7514.13877619087</v>
      </c>
    </row>
    <row r="195" spans="1:19" ht="24" x14ac:dyDescent="0.25">
      <c r="A195" s="10" t="s">
        <v>788</v>
      </c>
      <c r="B195" s="11" t="s">
        <v>854</v>
      </c>
      <c r="C195" s="11" t="s">
        <v>789</v>
      </c>
      <c r="D195" s="11" t="s">
        <v>199</v>
      </c>
      <c r="E195" s="12" t="s">
        <v>39</v>
      </c>
      <c r="F195" s="11" t="s">
        <v>537</v>
      </c>
      <c r="G195" s="11" t="s">
        <v>17</v>
      </c>
      <c r="H195" s="13">
        <v>2009</v>
      </c>
      <c r="I195" s="14" t="s">
        <v>18</v>
      </c>
      <c r="J195" s="34"/>
      <c r="K195" s="16" t="s">
        <v>975</v>
      </c>
      <c r="L195" s="17"/>
      <c r="M195" s="10" t="s">
        <v>19</v>
      </c>
      <c r="N195" s="11" t="s">
        <v>47</v>
      </c>
      <c r="O195" s="11" t="s">
        <v>200</v>
      </c>
      <c r="P195" s="35" t="s">
        <v>975</v>
      </c>
    </row>
    <row r="196" spans="1:19" ht="24" x14ac:dyDescent="0.25">
      <c r="A196" s="10" t="s">
        <v>820</v>
      </c>
      <c r="B196" s="11" t="s">
        <v>854</v>
      </c>
      <c r="C196" s="11" t="s">
        <v>821</v>
      </c>
      <c r="D196" s="11" t="s">
        <v>772</v>
      </c>
      <c r="E196" s="12" t="s">
        <v>39</v>
      </c>
      <c r="F196" s="11" t="s">
        <v>42</v>
      </c>
      <c r="G196" s="11" t="s">
        <v>17</v>
      </c>
      <c r="H196" s="13">
        <v>2005</v>
      </c>
      <c r="I196" s="14" t="s">
        <v>18</v>
      </c>
      <c r="J196" s="34">
        <v>880</v>
      </c>
      <c r="K196" s="16" t="s">
        <v>1009</v>
      </c>
      <c r="L196" s="17"/>
      <c r="M196" s="10" t="s">
        <v>26</v>
      </c>
      <c r="N196" s="11" t="s">
        <v>1129</v>
      </c>
      <c r="O196" s="11" t="s">
        <v>68</v>
      </c>
      <c r="P196" s="35">
        <v>1508.8748897903999</v>
      </c>
    </row>
    <row r="197" spans="1:19" ht="36" x14ac:dyDescent="0.25">
      <c r="A197" s="10" t="s">
        <v>834</v>
      </c>
      <c r="B197" s="11" t="s">
        <v>854</v>
      </c>
      <c r="C197" s="11" t="s">
        <v>239</v>
      </c>
      <c r="D197" s="11" t="s">
        <v>240</v>
      </c>
      <c r="E197" s="12" t="s">
        <v>39</v>
      </c>
      <c r="F197" s="11" t="s">
        <v>537</v>
      </c>
      <c r="G197" s="11" t="s">
        <v>17</v>
      </c>
      <c r="H197" s="13">
        <v>2012</v>
      </c>
      <c r="I197" s="14" t="s">
        <v>18</v>
      </c>
      <c r="J197" s="34">
        <v>3500</v>
      </c>
      <c r="K197" s="16" t="s">
        <v>975</v>
      </c>
      <c r="L197" s="17">
        <v>242000</v>
      </c>
      <c r="M197" s="10" t="s">
        <v>1059</v>
      </c>
      <c r="N197" s="11" t="s">
        <v>1041</v>
      </c>
      <c r="O197" s="11" t="s">
        <v>241</v>
      </c>
      <c r="P197" s="35">
        <v>6001.2069480299897</v>
      </c>
    </row>
    <row r="198" spans="1:19" ht="24" x14ac:dyDescent="0.25">
      <c r="A198" s="10" t="s">
        <v>835</v>
      </c>
      <c r="B198" s="11" t="s">
        <v>854</v>
      </c>
      <c r="C198" s="11" t="s">
        <v>836</v>
      </c>
      <c r="D198" s="11" t="s">
        <v>429</v>
      </c>
      <c r="E198" s="12" t="s">
        <v>39</v>
      </c>
      <c r="F198" s="11" t="s">
        <v>537</v>
      </c>
      <c r="G198" s="11" t="s">
        <v>17</v>
      </c>
      <c r="H198" s="13">
        <v>2012</v>
      </c>
      <c r="I198" s="14" t="s">
        <v>18</v>
      </c>
      <c r="J198" s="34">
        <v>2000</v>
      </c>
      <c r="K198" s="16" t="s">
        <v>975</v>
      </c>
      <c r="L198" s="17"/>
      <c r="M198" s="10" t="s">
        <v>19</v>
      </c>
      <c r="N198" s="11" t="s">
        <v>47</v>
      </c>
      <c r="O198" s="11" t="s">
        <v>975</v>
      </c>
      <c r="P198" s="35">
        <v>3429.2611131600001</v>
      </c>
    </row>
    <row r="199" spans="1:19" ht="24" x14ac:dyDescent="0.25">
      <c r="A199" s="18" t="s">
        <v>837</v>
      </c>
      <c r="B199" s="19" t="s">
        <v>854</v>
      </c>
      <c r="C199" s="19" t="s">
        <v>240</v>
      </c>
      <c r="D199" s="19" t="s">
        <v>240</v>
      </c>
      <c r="E199" s="20" t="s">
        <v>39</v>
      </c>
      <c r="F199" s="19" t="s">
        <v>537</v>
      </c>
      <c r="G199" s="19" t="s">
        <v>17</v>
      </c>
      <c r="H199" s="21">
        <v>2012</v>
      </c>
      <c r="I199" s="22" t="s">
        <v>18</v>
      </c>
      <c r="J199" s="36">
        <v>2100</v>
      </c>
      <c r="K199" s="23" t="s">
        <v>984</v>
      </c>
      <c r="L199" s="24">
        <v>231000</v>
      </c>
      <c r="M199" s="18" t="s">
        <v>19</v>
      </c>
      <c r="N199" s="19" t="s">
        <v>47</v>
      </c>
      <c r="O199" s="19" t="s">
        <v>975</v>
      </c>
      <c r="P199" s="37">
        <v>3600.7241688180002</v>
      </c>
    </row>
    <row r="200" spans="1:19" ht="24" x14ac:dyDescent="0.25">
      <c r="A200" s="18" t="s">
        <v>839</v>
      </c>
      <c r="B200" s="19" t="s">
        <v>854</v>
      </c>
      <c r="C200" s="19" t="s">
        <v>240</v>
      </c>
      <c r="D200" s="19" t="s">
        <v>240</v>
      </c>
      <c r="E200" s="20" t="s">
        <v>39</v>
      </c>
      <c r="F200" s="19" t="s">
        <v>537</v>
      </c>
      <c r="G200" s="19" t="s">
        <v>17</v>
      </c>
      <c r="H200" s="21">
        <v>2012</v>
      </c>
      <c r="I200" s="22" t="s">
        <v>18</v>
      </c>
      <c r="J200" s="36">
        <v>550</v>
      </c>
      <c r="K200" s="23" t="s">
        <v>975</v>
      </c>
      <c r="L200" s="24"/>
      <c r="M200" s="18" t="s">
        <v>26</v>
      </c>
      <c r="N200" s="19" t="s">
        <v>47</v>
      </c>
      <c r="O200" s="19" t="s">
        <v>975</v>
      </c>
      <c r="P200" s="37">
        <v>943.04680611899903</v>
      </c>
    </row>
    <row r="202" spans="1:19" x14ac:dyDescent="0.25">
      <c r="A202" s="39" t="s">
        <v>1145</v>
      </c>
      <c r="B202" s="2"/>
      <c r="E202" s="1"/>
    </row>
    <row r="203" spans="1:19" x14ac:dyDescent="0.25">
      <c r="A203" s="41" t="s">
        <v>1146</v>
      </c>
      <c r="B203" s="41" t="s">
        <v>4</v>
      </c>
      <c r="C203" s="41" t="s">
        <v>1147</v>
      </c>
      <c r="D203" s="41">
        <v>2000</v>
      </c>
      <c r="E203" s="41">
        <f>D203+1</f>
        <v>2001</v>
      </c>
      <c r="F203" s="41">
        <f>E203+1</f>
        <v>2002</v>
      </c>
      <c r="G203" s="41">
        <f>F203+1</f>
        <v>2003</v>
      </c>
      <c r="H203" s="41">
        <f>G203+1</f>
        <v>2004</v>
      </c>
      <c r="I203" s="41">
        <f>H203+1</f>
        <v>2005</v>
      </c>
      <c r="J203" s="41">
        <f>I203+1</f>
        <v>2006</v>
      </c>
      <c r="K203" s="41">
        <f>J203+1</f>
        <v>2007</v>
      </c>
      <c r="L203" s="41">
        <f>K203+1</f>
        <v>2008</v>
      </c>
      <c r="M203" s="41">
        <f>L203+1</f>
        <v>2009</v>
      </c>
      <c r="N203" s="41">
        <f>M203+1</f>
        <v>2010</v>
      </c>
      <c r="O203" s="41">
        <f>N203+1</f>
        <v>2011</v>
      </c>
      <c r="P203" s="41">
        <f>O203+1</f>
        <v>2012</v>
      </c>
      <c r="Q203" s="41">
        <f>P203+1</f>
        <v>2013</v>
      </c>
      <c r="R203" s="41">
        <f>Q203+1</f>
        <v>2014</v>
      </c>
      <c r="S203" s="41">
        <f>R203+1</f>
        <v>2015</v>
      </c>
    </row>
    <row r="204" spans="1:19" x14ac:dyDescent="0.25">
      <c r="A204" s="26" t="s">
        <v>1142</v>
      </c>
      <c r="B204" s="27" t="s">
        <v>28</v>
      </c>
      <c r="C204" s="26">
        <f t="array" ref="C204">COUNT(IF(Table145[Digester Type]=B204,IF(Table145[Population Feeding Digester]&lt;1000,Table145[Population Feeding Digester],""),""))</f>
        <v>10</v>
      </c>
      <c r="D204" s="26">
        <f t="array" ref="D204">COUNT(IF(Table145[Digester Type]=$B204,IF(Table145[Population Feeding Digester]&lt;1000,IF(Table145[Year Operational]=D$203,Table145[Population Feeding Digester],""),""),""))</f>
        <v>0</v>
      </c>
      <c r="E204" s="26">
        <f t="array" ref="E204">COUNT(IF(Table145[Digester Type]=$B204,IF(Table145[Population Feeding Digester]&lt;1000,IF(Table145[Year Operational]=E$203,Table145[Population Feeding Digester],""),""),""))</f>
        <v>0</v>
      </c>
      <c r="F204" s="26">
        <f t="array" ref="F204">COUNT(IF(Table145[Digester Type]=$B204,IF(Table145[Population Feeding Digester]&lt;1000,IF(Table145[Year Operational]=F$203,Table145[Population Feeding Digester],""),""),""))</f>
        <v>0</v>
      </c>
      <c r="G204" s="26">
        <f t="array" ref="G204">COUNT(IF(Table145[Digester Type]=$B204,IF(Table145[Population Feeding Digester]&lt;1000,IF(Table145[Year Operational]=G$203,Table145[Population Feeding Digester],""),""),""))</f>
        <v>0</v>
      </c>
      <c r="H204" s="26">
        <f t="array" ref="H204">COUNT(IF(Table145[Digester Type]=$B204,IF(Table145[Population Feeding Digester]&lt;1000,IF(Table145[Year Operational]=H$203,Table145[Population Feeding Digester],""),""),""))</f>
        <v>1</v>
      </c>
      <c r="I204" s="26">
        <f t="array" ref="I204">COUNT(IF(Table145[Digester Type]=$B204,IF(Table145[Population Feeding Digester]&lt;1000,IF(Table145[Year Operational]=I$203,Table145[Population Feeding Digester],""),""),""))</f>
        <v>0</v>
      </c>
      <c r="J204" s="26">
        <f t="array" ref="J204">COUNT(IF(Table145[Digester Type]=$B204,IF(Table145[Population Feeding Digester]&lt;1000,IF(Table145[Year Operational]=J$203,Table145[Population Feeding Digester],""),""),""))</f>
        <v>0</v>
      </c>
      <c r="K204" s="26">
        <f t="array" ref="K204">COUNT(IF(Table145[Digester Type]=$B204,IF(Table145[Population Feeding Digester]&lt;1000,IF(Table145[Year Operational]=K$203,Table145[Population Feeding Digester],""),""),""))</f>
        <v>0</v>
      </c>
      <c r="L204" s="26">
        <f t="array" ref="L204">COUNT(IF(Table145[Digester Type]=$B204,IF(Table145[Population Feeding Digester]&lt;1000,IF(Table145[Year Operational]=L$203,Table145[Population Feeding Digester],""),""),""))</f>
        <v>4</v>
      </c>
      <c r="M204" s="26">
        <f t="array" ref="M204">COUNT(IF(Table145[Digester Type]=$B204,IF(Table145[Population Feeding Digester]&lt;1000,IF(Table145[Year Operational]=M$203,Table145[Population Feeding Digester],""),""),""))</f>
        <v>2</v>
      </c>
      <c r="N204" s="26">
        <f t="array" ref="N204">COUNT(IF(Table145[Digester Type]=$B204,IF(Table145[Population Feeding Digester]&lt;1000,IF(Table145[Year Operational]=N$203,Table145[Population Feeding Digester],""),""),""))</f>
        <v>1</v>
      </c>
      <c r="O204" s="26">
        <f t="array" ref="O204">COUNT(IF(Table145[Digester Type]=$B204,IF(Table145[Population Feeding Digester]&lt;1000,IF(Table145[Year Operational]=O$203,Table145[Population Feeding Digester],""),""),""))</f>
        <v>1</v>
      </c>
      <c r="P204" s="26">
        <f t="array" ref="P204">COUNT(IF(Table145[Digester Type]=$B204,IF(Table145[Population Feeding Digester]&lt;1000,IF(Table145[Year Operational]=P$203,Table145[Population Feeding Digester],""),""),""))</f>
        <v>1</v>
      </c>
      <c r="Q204" s="26">
        <f t="array" ref="Q204">COUNT(IF(Table145[Digester Type]=$B204,IF(Table145[Population Feeding Digester]&lt;1000,IF(Table145[Year Operational]=Q$203,Table145[Population Feeding Digester],""),""),""))</f>
        <v>0</v>
      </c>
      <c r="R204" s="26">
        <f t="array" ref="R204">COUNT(IF(Table145[Digester Type]=$B204,IF(Table145[Population Feeding Digester]&lt;1000,IF(Table145[Year Operational]=R$203,Table145[Population Feeding Digester],""),""),""))</f>
        <v>0</v>
      </c>
      <c r="S204" s="26">
        <f t="array" ref="S204">COUNT(IF(Table145[Digester Type]=$B204,IF(Table145[Population Feeding Digester]&lt;1000,IF(Table145[Year Operational]=S$203,Table145[Population Feeding Digester],""),""),""))</f>
        <v>0</v>
      </c>
    </row>
    <row r="205" spans="1:19" x14ac:dyDescent="0.25">
      <c r="A205" s="26" t="s">
        <v>1143</v>
      </c>
      <c r="B205" s="27" t="s">
        <v>28</v>
      </c>
      <c r="C205" s="26">
        <f t="array" ref="C205">COUNT(IF(Table145[Digester Type]=B205,Table145[Population Feeding Digester],""))-C204-C206</f>
        <v>9</v>
      </c>
      <c r="D205" s="26">
        <f t="array" ref="D205">COUNT(IF(Table145[Digester Type]=$B205,IF(Table145[Population Feeding Digester]&gt;=1000,IF(Table145[Population Feeding Digester]&lt;=2000,IF(Table145[Year Operational]=D$203,Table145[Population Feeding Digester],""),""),""),""))</f>
        <v>0</v>
      </c>
      <c r="E205" s="26">
        <f t="array" ref="E205">COUNT(IF(Table145[Digester Type]=$B205,IF(Table145[Population Feeding Digester]&gt;=1000,IF(Table145[Population Feeding Digester]&lt;=2000,IF(Table145[Year Operational]=E$203,Table145[Population Feeding Digester],""),""),""),""))</f>
        <v>0</v>
      </c>
      <c r="F205" s="26">
        <f t="array" ref="F205">COUNT(IF(Table145[Digester Type]=$B205,IF(Table145[Population Feeding Digester]&gt;=1000,IF(Table145[Population Feeding Digester]&lt;=2000,IF(Table145[Year Operational]=F$203,Table145[Population Feeding Digester],""),""),""),""))</f>
        <v>0</v>
      </c>
      <c r="G205" s="26">
        <f t="array" ref="G205">COUNT(IF(Table145[Digester Type]=$B205,IF(Table145[Population Feeding Digester]&gt;=1000,IF(Table145[Population Feeding Digester]&lt;=2000,IF(Table145[Year Operational]=G$203,Table145[Population Feeding Digester],""),""),""),""))</f>
        <v>0</v>
      </c>
      <c r="H205" s="26">
        <f t="array" ref="H205">COUNT(IF(Table145[Digester Type]=$B205,IF(Table145[Population Feeding Digester]&gt;=1000,IF(Table145[Population Feeding Digester]&lt;=2000,IF(Table145[Year Operational]=H$203,Table145[Population Feeding Digester],""),""),""),""))</f>
        <v>0</v>
      </c>
      <c r="I205" s="26">
        <f t="array" ref="I205">COUNT(IF(Table145[Digester Type]=$B205,IF(Table145[Population Feeding Digester]&gt;=1000,IF(Table145[Population Feeding Digester]&lt;=2000,IF(Table145[Year Operational]=I$203,Table145[Population Feeding Digester],""),""),""),""))</f>
        <v>0</v>
      </c>
      <c r="J205" s="26">
        <f t="array" ref="J205">COUNT(IF(Table145[Digester Type]=$B205,IF(Table145[Population Feeding Digester]&gt;=1000,IF(Table145[Population Feeding Digester]&lt;=2000,IF(Table145[Year Operational]=J$203,Table145[Population Feeding Digester],""),""),""),""))</f>
        <v>0</v>
      </c>
      <c r="K205" s="26">
        <f t="array" ref="K205">COUNT(IF(Table145[Digester Type]=$B205,IF(Table145[Population Feeding Digester]&gt;=1000,IF(Table145[Population Feeding Digester]&lt;=2000,IF(Table145[Year Operational]=K$203,Table145[Population Feeding Digester],""),""),""),""))</f>
        <v>0</v>
      </c>
      <c r="L205" s="26">
        <f t="array" ref="L205">COUNT(IF(Table145[Digester Type]=$B205,IF(Table145[Population Feeding Digester]&gt;=1000,IF(Table145[Population Feeding Digester]&lt;=2000,IF(Table145[Year Operational]=L$203,Table145[Population Feeding Digester],""),""),""),""))</f>
        <v>2</v>
      </c>
      <c r="M205" s="26">
        <f t="array" ref="M205">COUNT(IF(Table145[Digester Type]=$B205,IF(Table145[Population Feeding Digester]&gt;=1000,IF(Table145[Population Feeding Digester]&lt;=2000,IF(Table145[Year Operational]=M$203,Table145[Population Feeding Digester],""),""),""),""))</f>
        <v>3</v>
      </c>
      <c r="N205" s="26">
        <f t="array" ref="N205">COUNT(IF(Table145[Digester Type]=$B205,IF(Table145[Population Feeding Digester]&gt;=1000,IF(Table145[Population Feeding Digester]&lt;=2000,IF(Table145[Year Operational]=N$203,Table145[Population Feeding Digester],""),""),""),""))</f>
        <v>0</v>
      </c>
      <c r="O205" s="26">
        <f t="array" ref="O205">COUNT(IF(Table145[Digester Type]=$B205,IF(Table145[Population Feeding Digester]&gt;=1000,IF(Table145[Population Feeding Digester]&lt;=2000,IF(Table145[Year Operational]=O$203,Table145[Population Feeding Digester],""),""),""),""))</f>
        <v>1</v>
      </c>
      <c r="P205" s="26">
        <f t="array" ref="P205">COUNT(IF(Table145[Digester Type]=$B205,IF(Table145[Population Feeding Digester]&gt;=1000,IF(Table145[Population Feeding Digester]&lt;=2000,IF(Table145[Year Operational]=P$203,Table145[Population Feeding Digester],""),""),""),""))</f>
        <v>0</v>
      </c>
      <c r="Q205" s="26">
        <f t="array" ref="Q205">COUNT(IF(Table145[Digester Type]=$B205,IF(Table145[Population Feeding Digester]&gt;=1000,IF(Table145[Population Feeding Digester]&lt;=2000,IF(Table145[Year Operational]=Q$203,Table145[Population Feeding Digester],""),""),""),""))</f>
        <v>3</v>
      </c>
      <c r="R205" s="26">
        <f t="array" ref="R205">COUNT(IF(Table145[Digester Type]=$B205,IF(Table145[Population Feeding Digester]&gt;=1000,IF(Table145[Population Feeding Digester]&lt;=2000,IF(Table145[Year Operational]=R$203,Table145[Population Feeding Digester],""),""),""),""))</f>
        <v>0</v>
      </c>
      <c r="S205" s="26">
        <f t="array" ref="S205">COUNT(IF(Table145[Digester Type]=$B205,IF(Table145[Population Feeding Digester]&gt;=1000,IF(Table145[Population Feeding Digester]&lt;=2000,IF(Table145[Year Operational]=S$203,Table145[Population Feeding Digester],""),""),""),""))</f>
        <v>0</v>
      </c>
    </row>
    <row r="206" spans="1:19" x14ac:dyDescent="0.25">
      <c r="A206" s="26" t="s">
        <v>1144</v>
      </c>
      <c r="B206" s="27" t="s">
        <v>28</v>
      </c>
      <c r="C206" s="26">
        <f t="array" ref="C206">COUNT(IF(Table145[Digester Type]=B206,IF(Table145[Population Feeding Digester]&gt;2000,Table145[Population Feeding Digester],""),""))</f>
        <v>7</v>
      </c>
      <c r="D206" s="26">
        <f t="array" ref="D206">COUNT(IF(Table145[Digester Type]=$B206,IF(Table145[Population Feeding Digester]&gt;2000,IF(Table145[Year Operational]=D$203,Table145[Population Feeding Digester],""),""),""))</f>
        <v>0</v>
      </c>
      <c r="E206" s="26">
        <f t="array" ref="E206">COUNT(IF(Table145[Digester Type]=$B206,IF(Table145[Population Feeding Digester]&gt;2000,IF(Table145[Year Operational]=E$203,Table145[Population Feeding Digester],""),""),""))</f>
        <v>0</v>
      </c>
      <c r="F206" s="26">
        <f t="array" ref="F206">COUNT(IF(Table145[Digester Type]=$B206,IF(Table145[Population Feeding Digester]&gt;2000,IF(Table145[Year Operational]=F$203,Table145[Population Feeding Digester],""),""),""))</f>
        <v>0</v>
      </c>
      <c r="G206" s="26">
        <f t="array" ref="G206">COUNT(IF(Table145[Digester Type]=$B206,IF(Table145[Population Feeding Digester]&gt;2000,IF(Table145[Year Operational]=G$203,Table145[Population Feeding Digester],""),""),""))</f>
        <v>0</v>
      </c>
      <c r="H206" s="26">
        <f t="array" ref="H206">COUNT(IF(Table145[Digester Type]=$B206,IF(Table145[Population Feeding Digester]&gt;2000,IF(Table145[Year Operational]=H$203,Table145[Population Feeding Digester],""),""),""))</f>
        <v>2</v>
      </c>
      <c r="I206" s="26">
        <f t="array" ref="I206">COUNT(IF(Table145[Digester Type]=$B206,IF(Table145[Population Feeding Digester]&gt;2000,IF(Table145[Year Operational]=I$203,Table145[Population Feeding Digester],""),""),""))</f>
        <v>1</v>
      </c>
      <c r="J206" s="26">
        <f t="array" ref="J206">COUNT(IF(Table145[Digester Type]=$B206,IF(Table145[Population Feeding Digester]&gt;2000,IF(Table145[Year Operational]=J$203,Table145[Population Feeding Digester],""),""),""))</f>
        <v>0</v>
      </c>
      <c r="K206" s="26">
        <f t="array" ref="K206">COUNT(IF(Table145[Digester Type]=$B206,IF(Table145[Population Feeding Digester]&gt;2000,IF(Table145[Year Operational]=K$203,Table145[Population Feeding Digester],""),""),""))</f>
        <v>0</v>
      </c>
      <c r="L206" s="26">
        <f t="array" ref="L206">COUNT(IF(Table145[Digester Type]=$B206,IF(Table145[Population Feeding Digester]&gt;2000,IF(Table145[Year Operational]=L$203,Table145[Population Feeding Digester],""),""),""))</f>
        <v>2</v>
      </c>
      <c r="M206" s="26">
        <f t="array" ref="M206">COUNT(IF(Table145[Digester Type]=$B206,IF(Table145[Population Feeding Digester]&gt;2000,IF(Table145[Year Operational]=M$203,Table145[Population Feeding Digester],""),""),""))</f>
        <v>1</v>
      </c>
      <c r="N206" s="26">
        <f t="array" ref="N206">COUNT(IF(Table145[Digester Type]=$B206,IF(Table145[Population Feeding Digester]&gt;2000,IF(Table145[Year Operational]=N$203,Table145[Population Feeding Digester],""),""),""))</f>
        <v>0</v>
      </c>
      <c r="O206" s="26">
        <f t="array" ref="O206">COUNT(IF(Table145[Digester Type]=$B206,IF(Table145[Population Feeding Digester]&gt;2000,IF(Table145[Year Operational]=O$203,Table145[Population Feeding Digester],""),""),""))</f>
        <v>1</v>
      </c>
      <c r="P206" s="26">
        <f t="array" ref="P206">COUNT(IF(Table145[Digester Type]=$B206,IF(Table145[Population Feeding Digester]&gt;2000,IF(Table145[Year Operational]=P$203,Table145[Population Feeding Digester],""),""),""))</f>
        <v>0</v>
      </c>
      <c r="Q206" s="26">
        <f t="array" ref="Q206">COUNT(IF(Table145[Digester Type]=$B206,IF(Table145[Population Feeding Digester]&gt;2000,IF(Table145[Year Operational]=Q$203,Table145[Population Feeding Digester],""),""),""))</f>
        <v>0</v>
      </c>
      <c r="R206" s="26">
        <f t="array" ref="R206">COUNT(IF(Table145[Digester Type]=$B206,IF(Table145[Population Feeding Digester]&gt;2000,IF(Table145[Year Operational]=R$203,Table145[Population Feeding Digester],""),""),""))</f>
        <v>0</v>
      </c>
      <c r="S206" s="26">
        <f t="array" ref="S206">COUNT(IF(Table145[Digester Type]=$B206,IF(Table145[Population Feeding Digester]&gt;2000,IF(Table145[Year Operational]=S$203,Table145[Population Feeding Digester],""),""),""))</f>
        <v>0</v>
      </c>
    </row>
    <row r="207" spans="1:19" x14ac:dyDescent="0.25">
      <c r="A207" s="26" t="s">
        <v>1142</v>
      </c>
      <c r="B207" s="27" t="s">
        <v>42</v>
      </c>
      <c r="C207" s="26">
        <f t="array" ref="C207">COUNT(IF(Table145[Digester Type]=B207,IF(Table145[Population Feeding Digester]&lt;1000,Table145[Population Feeding Digester],""),""))</f>
        <v>32</v>
      </c>
      <c r="D207" s="26">
        <f t="array" ref="D207">COUNT(IF(Table145[Digester Type]=$B207,IF(Table145[Population Feeding Digester]&lt;1000,IF(Table145[Year Operational]=D$203,Table145[Population Feeding Digester],""),""),""))</f>
        <v>0</v>
      </c>
      <c r="E207" s="26">
        <f t="array" ref="E207">COUNT(IF(Table145[Digester Type]=$B207,IF(Table145[Population Feeding Digester]&lt;1000,IF(Table145[Year Operational]=E$203,Table145[Population Feeding Digester],""),""),""))</f>
        <v>0</v>
      </c>
      <c r="F207" s="26">
        <f t="array" ref="F207">COUNT(IF(Table145[Digester Type]=$B207,IF(Table145[Population Feeding Digester]&lt;1000,IF(Table145[Year Operational]=F$203,Table145[Population Feeding Digester],""),""),""))</f>
        <v>0</v>
      </c>
      <c r="G207" s="26">
        <f t="array" ref="G207">COUNT(IF(Table145[Digester Type]=$B207,IF(Table145[Population Feeding Digester]&lt;1000,IF(Table145[Year Operational]=G$203,Table145[Population Feeding Digester],""),""),""))</f>
        <v>0</v>
      </c>
      <c r="H207" s="26">
        <f t="array" ref="H207">COUNT(IF(Table145[Digester Type]=$B207,IF(Table145[Population Feeding Digester]&lt;1000,IF(Table145[Year Operational]=H$203,Table145[Population Feeding Digester],""),""),""))</f>
        <v>0</v>
      </c>
      <c r="I207" s="26">
        <f t="array" ref="I207">COUNT(IF(Table145[Digester Type]=$B207,IF(Table145[Population Feeding Digester]&lt;1000,IF(Table145[Year Operational]=I$203,Table145[Population Feeding Digester],""),""),""))</f>
        <v>3</v>
      </c>
      <c r="J207" s="26">
        <f t="array" ref="J207">COUNT(IF(Table145[Digester Type]=$B207,IF(Table145[Population Feeding Digester]&lt;1000,IF(Table145[Year Operational]=J$203,Table145[Population Feeding Digester],""),""),""))</f>
        <v>2</v>
      </c>
      <c r="K207" s="26">
        <f t="array" ref="K207">COUNT(IF(Table145[Digester Type]=$B207,IF(Table145[Population Feeding Digester]&lt;1000,IF(Table145[Year Operational]=K$203,Table145[Population Feeding Digester],""),""),""))</f>
        <v>2</v>
      </c>
      <c r="L207" s="26">
        <f t="array" ref="L207">COUNT(IF(Table145[Digester Type]=$B207,IF(Table145[Population Feeding Digester]&lt;1000,IF(Table145[Year Operational]=L$203,Table145[Population Feeding Digester],""),""),""))</f>
        <v>1</v>
      </c>
      <c r="M207" s="26">
        <f t="array" ref="M207">COUNT(IF(Table145[Digester Type]=$B207,IF(Table145[Population Feeding Digester]&lt;1000,IF(Table145[Year Operational]=M$203,Table145[Population Feeding Digester],""),""),""))</f>
        <v>0</v>
      </c>
      <c r="N207" s="26">
        <f t="array" ref="N207">COUNT(IF(Table145[Digester Type]=$B207,IF(Table145[Population Feeding Digester]&lt;1000,IF(Table145[Year Operational]=N$203,Table145[Population Feeding Digester],""),""),""))</f>
        <v>6</v>
      </c>
      <c r="O207" s="26">
        <f t="array" ref="O207">COUNT(IF(Table145[Digester Type]=$B207,IF(Table145[Population Feeding Digester]&lt;1000,IF(Table145[Year Operational]=O$203,Table145[Population Feeding Digester],""),""),""))</f>
        <v>6</v>
      </c>
      <c r="P207" s="26">
        <f t="array" ref="P207">COUNT(IF(Table145[Digester Type]=$B207,IF(Table145[Population Feeding Digester]&lt;1000,IF(Table145[Year Operational]=P$203,Table145[Population Feeding Digester],""),""),""))</f>
        <v>5</v>
      </c>
      <c r="Q207" s="26">
        <f t="array" ref="Q207">COUNT(IF(Table145[Digester Type]=$B207,IF(Table145[Population Feeding Digester]&lt;1000,IF(Table145[Year Operational]=Q$203,Table145[Population Feeding Digester],""),""),""))</f>
        <v>6</v>
      </c>
      <c r="R207" s="26">
        <f t="array" ref="R207">COUNT(IF(Table145[Digester Type]=$B207,IF(Table145[Population Feeding Digester]&lt;1000,IF(Table145[Year Operational]=R$203,Table145[Population Feeding Digester],""),""),""))</f>
        <v>0</v>
      </c>
      <c r="S207" s="26">
        <f t="array" ref="S207">COUNT(IF(Table145[Digester Type]=$B207,IF(Table145[Population Feeding Digester]&lt;1000,IF(Table145[Year Operational]=S$203,Table145[Population Feeding Digester],""),""),""))</f>
        <v>0</v>
      </c>
    </row>
    <row r="208" spans="1:19" x14ac:dyDescent="0.25">
      <c r="A208" s="26" t="s">
        <v>1143</v>
      </c>
      <c r="B208" s="27" t="s">
        <v>42</v>
      </c>
      <c r="C208" s="26">
        <f t="array" ref="C208">COUNT(IF(Table145[Digester Type]=B208,Table145[Population Feeding Digester],""))-C207-C209</f>
        <v>19</v>
      </c>
      <c r="D208" s="26">
        <f t="array" ref="D208">COUNT(IF(Table145[Digester Type]=$B208,IF(Table145[Population Feeding Digester]&gt;=1000,IF(Table145[Population Feeding Digester]&lt;=2000,IF(Table145[Year Operational]=D$203,Table145[Population Feeding Digester],""),""),""),""))</f>
        <v>0</v>
      </c>
      <c r="E208" s="26">
        <f t="array" ref="E208">COUNT(IF(Table145[Digester Type]=$B208,IF(Table145[Population Feeding Digester]&gt;=1000,IF(Table145[Population Feeding Digester]&lt;=2000,IF(Table145[Year Operational]=E$203,Table145[Population Feeding Digester],""),""),""),""))</f>
        <v>0</v>
      </c>
      <c r="F208" s="26">
        <f t="array" ref="F208">COUNT(IF(Table145[Digester Type]=$B208,IF(Table145[Population Feeding Digester]&gt;=1000,IF(Table145[Population Feeding Digester]&lt;=2000,IF(Table145[Year Operational]=F$203,Table145[Population Feeding Digester],""),""),""),""))</f>
        <v>0</v>
      </c>
      <c r="G208" s="26">
        <f t="array" ref="G208">COUNT(IF(Table145[Digester Type]=$B208,IF(Table145[Population Feeding Digester]&gt;=1000,IF(Table145[Population Feeding Digester]&lt;=2000,IF(Table145[Year Operational]=G$203,Table145[Population Feeding Digester],""),""),""),""))</f>
        <v>0</v>
      </c>
      <c r="H208" s="26">
        <f t="array" ref="H208">COUNT(IF(Table145[Digester Type]=$B208,IF(Table145[Population Feeding Digester]&gt;=1000,IF(Table145[Population Feeding Digester]&lt;=2000,IF(Table145[Year Operational]=H$203,Table145[Population Feeding Digester],""),""),""),""))</f>
        <v>0</v>
      </c>
      <c r="I208" s="26">
        <f t="array" ref="I208">COUNT(IF(Table145[Digester Type]=$B208,IF(Table145[Population Feeding Digester]&gt;=1000,IF(Table145[Population Feeding Digester]&lt;=2000,IF(Table145[Year Operational]=I$203,Table145[Population Feeding Digester],""),""),""),""))</f>
        <v>1</v>
      </c>
      <c r="J208" s="26">
        <f t="array" ref="J208">COUNT(IF(Table145[Digester Type]=$B208,IF(Table145[Population Feeding Digester]&gt;=1000,IF(Table145[Population Feeding Digester]&lt;=2000,IF(Table145[Year Operational]=J$203,Table145[Population Feeding Digester],""),""),""),""))</f>
        <v>1</v>
      </c>
      <c r="K208" s="26">
        <f t="array" ref="K208">COUNT(IF(Table145[Digester Type]=$B208,IF(Table145[Population Feeding Digester]&gt;=1000,IF(Table145[Population Feeding Digester]&lt;=2000,IF(Table145[Year Operational]=K$203,Table145[Population Feeding Digester],""),""),""),""))</f>
        <v>2</v>
      </c>
      <c r="L208" s="26">
        <f t="array" ref="L208">COUNT(IF(Table145[Digester Type]=$B208,IF(Table145[Population Feeding Digester]&gt;=1000,IF(Table145[Population Feeding Digester]&lt;=2000,IF(Table145[Year Operational]=L$203,Table145[Population Feeding Digester],""),""),""),""))</f>
        <v>0</v>
      </c>
      <c r="M208" s="26">
        <f t="array" ref="M208">COUNT(IF(Table145[Digester Type]=$B208,IF(Table145[Population Feeding Digester]&gt;=1000,IF(Table145[Population Feeding Digester]&lt;=2000,IF(Table145[Year Operational]=M$203,Table145[Population Feeding Digester],""),""),""),""))</f>
        <v>3</v>
      </c>
      <c r="N208" s="26">
        <f t="array" ref="N208">COUNT(IF(Table145[Digester Type]=$B208,IF(Table145[Population Feeding Digester]&gt;=1000,IF(Table145[Population Feeding Digester]&lt;=2000,IF(Table145[Year Operational]=N$203,Table145[Population Feeding Digester],""),""),""),""))</f>
        <v>1</v>
      </c>
      <c r="O208" s="26">
        <f t="array" ref="O208">COUNT(IF(Table145[Digester Type]=$B208,IF(Table145[Population Feeding Digester]&gt;=1000,IF(Table145[Population Feeding Digester]&lt;=2000,IF(Table145[Year Operational]=O$203,Table145[Population Feeding Digester],""),""),""),""))</f>
        <v>3</v>
      </c>
      <c r="P208" s="26">
        <f t="array" ref="P208">COUNT(IF(Table145[Digester Type]=$B208,IF(Table145[Population Feeding Digester]&gt;=1000,IF(Table145[Population Feeding Digester]&lt;=2000,IF(Table145[Year Operational]=P$203,Table145[Population Feeding Digester],""),""),""),""))</f>
        <v>5</v>
      </c>
      <c r="Q208" s="26">
        <f t="array" ref="Q208">COUNT(IF(Table145[Digester Type]=$B208,IF(Table145[Population Feeding Digester]&gt;=1000,IF(Table145[Population Feeding Digester]&lt;=2000,IF(Table145[Year Operational]=Q$203,Table145[Population Feeding Digester],""),""),""),""))</f>
        <v>3</v>
      </c>
      <c r="R208" s="26">
        <f t="array" ref="R208">COUNT(IF(Table145[Digester Type]=$B208,IF(Table145[Population Feeding Digester]&gt;=1000,IF(Table145[Population Feeding Digester]&lt;=2000,IF(Table145[Year Operational]=R$203,Table145[Population Feeding Digester],""),""),""),""))</f>
        <v>0</v>
      </c>
      <c r="S208" s="26">
        <f t="array" ref="S208">COUNT(IF(Table145[Digester Type]=$B208,IF(Table145[Population Feeding Digester]&gt;=1000,IF(Table145[Population Feeding Digester]&lt;=2000,IF(Table145[Year Operational]=S$203,Table145[Population Feeding Digester],""),""),""),""))</f>
        <v>0</v>
      </c>
    </row>
    <row r="209" spans="1:19" x14ac:dyDescent="0.25">
      <c r="A209" s="26" t="s">
        <v>1144</v>
      </c>
      <c r="B209" s="27" t="s">
        <v>42</v>
      </c>
      <c r="C209" s="26">
        <f t="array" ref="C209">COUNT(IF(Table145[Digester Type]=B209,IF(Table145[Population Feeding Digester]&gt;2000,Table145[Population Feeding Digester],""),""))</f>
        <v>20</v>
      </c>
      <c r="D209" s="26">
        <f t="array" ref="D209">COUNT(IF(Table145[Digester Type]=$B209,IF(Table145[Population Feeding Digester]&gt;2000,IF(Table145[Year Operational]=D$203,Table145[Population Feeding Digester],""),""),""))</f>
        <v>0</v>
      </c>
      <c r="E209" s="26">
        <f t="array" ref="E209">COUNT(IF(Table145[Digester Type]=$B209,IF(Table145[Population Feeding Digester]&gt;2000,IF(Table145[Year Operational]=E$203,Table145[Population Feeding Digester],""),""),""))</f>
        <v>0</v>
      </c>
      <c r="F209" s="26">
        <f t="array" ref="F209">COUNT(IF(Table145[Digester Type]=$B209,IF(Table145[Population Feeding Digester]&gt;2000,IF(Table145[Year Operational]=F$203,Table145[Population Feeding Digester],""),""),""))</f>
        <v>0</v>
      </c>
      <c r="G209" s="26">
        <f t="array" ref="G209">COUNT(IF(Table145[Digester Type]=$B209,IF(Table145[Population Feeding Digester]&gt;2000,IF(Table145[Year Operational]=G$203,Table145[Population Feeding Digester],""),""),""))</f>
        <v>0</v>
      </c>
      <c r="H209" s="26">
        <f t="array" ref="H209">COUNT(IF(Table145[Digester Type]=$B209,IF(Table145[Population Feeding Digester]&gt;2000,IF(Table145[Year Operational]=H$203,Table145[Population Feeding Digester],""),""),""))</f>
        <v>0</v>
      </c>
      <c r="I209" s="26">
        <f t="array" ref="I209">COUNT(IF(Table145[Digester Type]=$B209,IF(Table145[Population Feeding Digester]&gt;2000,IF(Table145[Year Operational]=I$203,Table145[Population Feeding Digester],""),""),""))</f>
        <v>0</v>
      </c>
      <c r="J209" s="26">
        <f t="array" ref="J209">COUNT(IF(Table145[Digester Type]=$B209,IF(Table145[Population Feeding Digester]&gt;2000,IF(Table145[Year Operational]=J$203,Table145[Population Feeding Digester],""),""),""))</f>
        <v>0</v>
      </c>
      <c r="K209" s="26">
        <f t="array" ref="K209">COUNT(IF(Table145[Digester Type]=$B209,IF(Table145[Population Feeding Digester]&gt;2000,IF(Table145[Year Operational]=K$203,Table145[Population Feeding Digester],""),""),""))</f>
        <v>1</v>
      </c>
      <c r="L209" s="26">
        <f t="array" ref="L209">COUNT(IF(Table145[Digester Type]=$B209,IF(Table145[Population Feeding Digester]&gt;2000,IF(Table145[Year Operational]=L$203,Table145[Population Feeding Digester],""),""),""))</f>
        <v>3</v>
      </c>
      <c r="M209" s="26">
        <f t="array" ref="M209">COUNT(IF(Table145[Digester Type]=$B209,IF(Table145[Population Feeding Digester]&gt;2000,IF(Table145[Year Operational]=M$203,Table145[Population Feeding Digester],""),""),""))</f>
        <v>2</v>
      </c>
      <c r="N209" s="26">
        <f t="array" ref="N209">COUNT(IF(Table145[Digester Type]=$B209,IF(Table145[Population Feeding Digester]&gt;2000,IF(Table145[Year Operational]=N$203,Table145[Population Feeding Digester],""),""),""))</f>
        <v>2</v>
      </c>
      <c r="O209" s="26">
        <f t="array" ref="O209">COUNT(IF(Table145[Digester Type]=$B209,IF(Table145[Population Feeding Digester]&gt;2000,IF(Table145[Year Operational]=O$203,Table145[Population Feeding Digester],""),""),""))</f>
        <v>2</v>
      </c>
      <c r="P209" s="26">
        <f t="array" ref="P209">COUNT(IF(Table145[Digester Type]=$B209,IF(Table145[Population Feeding Digester]&gt;2000,IF(Table145[Year Operational]=P$203,Table145[Population Feeding Digester],""),""),""))</f>
        <v>1</v>
      </c>
      <c r="Q209" s="26">
        <f t="array" ref="Q209">COUNT(IF(Table145[Digester Type]=$B209,IF(Table145[Population Feeding Digester]&gt;2000,IF(Table145[Year Operational]=Q$203,Table145[Population Feeding Digester],""),""),""))</f>
        <v>6</v>
      </c>
      <c r="R209" s="26">
        <f t="array" ref="R209">COUNT(IF(Table145[Digester Type]=$B209,IF(Table145[Population Feeding Digester]&gt;2000,IF(Table145[Year Operational]=R$203,Table145[Population Feeding Digester],""),""),""))</f>
        <v>2</v>
      </c>
      <c r="S209" s="26">
        <f t="array" ref="S209">COUNT(IF(Table145[Digester Type]=$B209,IF(Table145[Population Feeding Digester]&gt;2000,IF(Table145[Year Operational]=S$203,Table145[Population Feeding Digester],""),""),""))</f>
        <v>1</v>
      </c>
    </row>
    <row r="210" spans="1:19" x14ac:dyDescent="0.25">
      <c r="A210" s="26" t="s">
        <v>1142</v>
      </c>
      <c r="B210" s="27" t="s">
        <v>537</v>
      </c>
      <c r="C210" s="26">
        <f t="array" ref="C210">COUNT(IF(Table145[Digester Type]=B210,IF(Table145[Population Feeding Digester]&lt;1000,Table145[Population Feeding Digester],""),""))</f>
        <v>21</v>
      </c>
      <c r="D210" s="26">
        <f t="array" ref="D210">COUNT(IF(Table145[Digester Type]=$B210,IF(Table145[Population Feeding Digester]&lt;1000,IF(Table145[Year Operational]=D$203,Table145[Population Feeding Digester],""),""),""))</f>
        <v>0</v>
      </c>
      <c r="E210" s="26">
        <f t="array" ref="E210">COUNT(IF(Table145[Digester Type]=$B210,IF(Table145[Population Feeding Digester]&lt;1000,IF(Table145[Year Operational]=E$203,Table145[Population Feeding Digester],""),""),""))</f>
        <v>0</v>
      </c>
      <c r="F210" s="26">
        <f t="array" ref="F210">COUNT(IF(Table145[Digester Type]=$B210,IF(Table145[Population Feeding Digester]&lt;1000,IF(Table145[Year Operational]=F$203,Table145[Population Feeding Digester],""),""),""))</f>
        <v>2</v>
      </c>
      <c r="G210" s="26">
        <f t="array" ref="G210">COUNT(IF(Table145[Digester Type]=$B210,IF(Table145[Population Feeding Digester]&lt;1000,IF(Table145[Year Operational]=G$203,Table145[Population Feeding Digester],""),""),""))</f>
        <v>0</v>
      </c>
      <c r="H210" s="26">
        <f t="array" ref="H210">COUNT(IF(Table145[Digester Type]=$B210,IF(Table145[Population Feeding Digester]&lt;1000,IF(Table145[Year Operational]=H$203,Table145[Population Feeding Digester],""),""),""))</f>
        <v>0</v>
      </c>
      <c r="I210" s="26">
        <f t="array" ref="I210">COUNT(IF(Table145[Digester Type]=$B210,IF(Table145[Population Feeding Digester]&lt;1000,IF(Table145[Year Operational]=I$203,Table145[Population Feeding Digester],""),""),""))</f>
        <v>0</v>
      </c>
      <c r="J210" s="26">
        <f t="array" ref="J210">COUNT(IF(Table145[Digester Type]=$B210,IF(Table145[Population Feeding Digester]&lt;1000,IF(Table145[Year Operational]=J$203,Table145[Population Feeding Digester],""),""),""))</f>
        <v>4</v>
      </c>
      <c r="K210" s="26">
        <f t="array" ref="K210">COUNT(IF(Table145[Digester Type]=$B210,IF(Table145[Population Feeding Digester]&lt;1000,IF(Table145[Year Operational]=K$203,Table145[Population Feeding Digester],""),""),""))</f>
        <v>2</v>
      </c>
      <c r="L210" s="26">
        <f t="array" ref="L210">COUNT(IF(Table145[Digester Type]=$B210,IF(Table145[Population Feeding Digester]&lt;1000,IF(Table145[Year Operational]=L$203,Table145[Population Feeding Digester],""),""),""))</f>
        <v>2</v>
      </c>
      <c r="M210" s="26">
        <f t="array" ref="M210">COUNT(IF(Table145[Digester Type]=$B210,IF(Table145[Population Feeding Digester]&lt;1000,IF(Table145[Year Operational]=M$203,Table145[Population Feeding Digester],""),""),""))</f>
        <v>3</v>
      </c>
      <c r="N210" s="26">
        <f t="array" ref="N210">COUNT(IF(Table145[Digester Type]=$B210,IF(Table145[Population Feeding Digester]&lt;1000,IF(Table145[Year Operational]=N$203,Table145[Population Feeding Digester],""),""),""))</f>
        <v>0</v>
      </c>
      <c r="O210" s="26">
        <f t="array" ref="O210">COUNT(IF(Table145[Digester Type]=$B210,IF(Table145[Population Feeding Digester]&lt;1000,IF(Table145[Year Operational]=O$203,Table145[Population Feeding Digester],""),""),""))</f>
        <v>4</v>
      </c>
      <c r="P210" s="26">
        <f t="array" ref="P210">COUNT(IF(Table145[Digester Type]=$B210,IF(Table145[Population Feeding Digester]&lt;1000,IF(Table145[Year Operational]=P$203,Table145[Population Feeding Digester],""),""),""))</f>
        <v>1</v>
      </c>
      <c r="Q210" s="26">
        <f t="array" ref="Q210">COUNT(IF(Table145[Digester Type]=$B210,IF(Table145[Population Feeding Digester]&lt;1000,IF(Table145[Year Operational]=Q$203,Table145[Population Feeding Digester],""),""),""))</f>
        <v>0</v>
      </c>
      <c r="R210" s="26">
        <f t="array" ref="R210">COUNT(IF(Table145[Digester Type]=$B210,IF(Table145[Population Feeding Digester]&lt;1000,IF(Table145[Year Operational]=R$203,Table145[Population Feeding Digester],""),""),""))</f>
        <v>0</v>
      </c>
      <c r="S210" s="26">
        <f t="array" ref="S210">COUNT(IF(Table145[Digester Type]=$B210,IF(Table145[Population Feeding Digester]&lt;1000,IF(Table145[Year Operational]=S$203,Table145[Population Feeding Digester],""),""),""))</f>
        <v>0</v>
      </c>
    </row>
    <row r="211" spans="1:19" x14ac:dyDescent="0.25">
      <c r="A211" s="26" t="s">
        <v>1143</v>
      </c>
      <c r="B211" s="27" t="s">
        <v>537</v>
      </c>
      <c r="C211" s="26">
        <f t="array" ref="C211">COUNT(IF(Table145[Digester Type]=B211,Table145[Population Feeding Digester],""))-C210-C212</f>
        <v>33</v>
      </c>
      <c r="D211" s="26">
        <f t="array" ref="D211">COUNT(IF(Table145[Digester Type]=$B211,IF(Table145[Population Feeding Digester]&gt;=1000,IF(Table145[Population Feeding Digester]&lt;=2000,IF(Table145[Year Operational]=D$203,Table145[Population Feeding Digester],""),""),""),""))</f>
        <v>0</v>
      </c>
      <c r="E211" s="26">
        <f t="array" ref="E211">COUNT(IF(Table145[Digester Type]=$B211,IF(Table145[Population Feeding Digester]&gt;=1000,IF(Table145[Population Feeding Digester]&lt;=2000,IF(Table145[Year Operational]=E$203,Table145[Population Feeding Digester],""),""),""),""))</f>
        <v>0</v>
      </c>
      <c r="F211" s="26">
        <f t="array" ref="F211">COUNT(IF(Table145[Digester Type]=$B211,IF(Table145[Population Feeding Digester]&gt;=1000,IF(Table145[Population Feeding Digester]&lt;=2000,IF(Table145[Year Operational]=F$203,Table145[Population Feeding Digester],""),""),""),""))</f>
        <v>1</v>
      </c>
      <c r="G211" s="26">
        <f t="array" ref="G211">COUNT(IF(Table145[Digester Type]=$B211,IF(Table145[Population Feeding Digester]&gt;=1000,IF(Table145[Population Feeding Digester]&lt;=2000,IF(Table145[Year Operational]=G$203,Table145[Population Feeding Digester],""),""),""),""))</f>
        <v>1</v>
      </c>
      <c r="H211" s="26">
        <f t="array" ref="H211">COUNT(IF(Table145[Digester Type]=$B211,IF(Table145[Population Feeding Digester]&gt;=1000,IF(Table145[Population Feeding Digester]&lt;=2000,IF(Table145[Year Operational]=H$203,Table145[Population Feeding Digester],""),""),""),""))</f>
        <v>3</v>
      </c>
      <c r="I211" s="26">
        <f t="array" ref="I211">COUNT(IF(Table145[Digester Type]=$B211,IF(Table145[Population Feeding Digester]&gt;=1000,IF(Table145[Population Feeding Digester]&lt;=2000,IF(Table145[Year Operational]=I$203,Table145[Population Feeding Digester],""),""),""),""))</f>
        <v>0</v>
      </c>
      <c r="J211" s="26">
        <f t="array" ref="J211">COUNT(IF(Table145[Digester Type]=$B211,IF(Table145[Population Feeding Digester]&gt;=1000,IF(Table145[Population Feeding Digester]&lt;=2000,IF(Table145[Year Operational]=J$203,Table145[Population Feeding Digester],""),""),""),""))</f>
        <v>5</v>
      </c>
      <c r="K211" s="26">
        <f t="array" ref="K211">COUNT(IF(Table145[Digester Type]=$B211,IF(Table145[Population Feeding Digester]&gt;=1000,IF(Table145[Population Feeding Digester]&lt;=2000,IF(Table145[Year Operational]=K$203,Table145[Population Feeding Digester],""),""),""),""))</f>
        <v>2</v>
      </c>
      <c r="L211" s="26">
        <f t="array" ref="L211">COUNT(IF(Table145[Digester Type]=$B211,IF(Table145[Population Feeding Digester]&gt;=1000,IF(Table145[Population Feeding Digester]&lt;=2000,IF(Table145[Year Operational]=L$203,Table145[Population Feeding Digester],""),""),""),""))</f>
        <v>2</v>
      </c>
      <c r="M211" s="26">
        <f t="array" ref="M211">COUNT(IF(Table145[Digester Type]=$B211,IF(Table145[Population Feeding Digester]&gt;=1000,IF(Table145[Population Feeding Digester]&lt;=2000,IF(Table145[Year Operational]=M$203,Table145[Population Feeding Digester],""),""),""),""))</f>
        <v>5</v>
      </c>
      <c r="N211" s="26">
        <f t="array" ref="N211">COUNT(IF(Table145[Digester Type]=$B211,IF(Table145[Population Feeding Digester]&gt;=1000,IF(Table145[Population Feeding Digester]&lt;=2000,IF(Table145[Year Operational]=N$203,Table145[Population Feeding Digester],""),""),""),""))</f>
        <v>5</v>
      </c>
      <c r="O211" s="26">
        <f t="array" ref="O211">COUNT(IF(Table145[Digester Type]=$B211,IF(Table145[Population Feeding Digester]&gt;=1000,IF(Table145[Population Feeding Digester]&lt;=2000,IF(Table145[Year Operational]=O$203,Table145[Population Feeding Digester],""),""),""),""))</f>
        <v>2</v>
      </c>
      <c r="P211" s="26">
        <f t="array" ref="P211">COUNT(IF(Table145[Digester Type]=$B211,IF(Table145[Population Feeding Digester]&gt;=1000,IF(Table145[Population Feeding Digester]&lt;=2000,IF(Table145[Year Operational]=P$203,Table145[Population Feeding Digester],""),""),""),""))</f>
        <v>5</v>
      </c>
      <c r="Q211" s="26">
        <f t="array" ref="Q211">COUNT(IF(Table145[Digester Type]=$B211,IF(Table145[Population Feeding Digester]&gt;=1000,IF(Table145[Population Feeding Digester]&lt;=2000,IF(Table145[Year Operational]=Q$203,Table145[Population Feeding Digester],""),""),""),""))</f>
        <v>1</v>
      </c>
      <c r="R211" s="26">
        <f t="array" ref="R211">COUNT(IF(Table145[Digester Type]=$B211,IF(Table145[Population Feeding Digester]&gt;=1000,IF(Table145[Population Feeding Digester]&lt;=2000,IF(Table145[Year Operational]=R$203,Table145[Population Feeding Digester],""),""),""),""))</f>
        <v>1</v>
      </c>
      <c r="S211" s="26">
        <f t="array" ref="S211">COUNT(IF(Table145[Digester Type]=$B211,IF(Table145[Population Feeding Digester]&gt;=1000,IF(Table145[Population Feeding Digester]&lt;=2000,IF(Table145[Year Operational]=S$203,Table145[Population Feeding Digester],""),""),""),""))</f>
        <v>0</v>
      </c>
    </row>
    <row r="212" spans="1:19" x14ac:dyDescent="0.25">
      <c r="A212" s="26" t="s">
        <v>1144</v>
      </c>
      <c r="B212" s="27" t="s">
        <v>537</v>
      </c>
      <c r="C212" s="26">
        <f t="array" ref="C212">COUNT(IF(Table145[Digester Type]=B212,IF(Table145[Population Feeding Digester]&gt;2000,Table145[Population Feeding Digester],""),""))</f>
        <v>37</v>
      </c>
      <c r="D212" s="26">
        <f t="array" ref="D212">COUNT(IF(Table145[Digester Type]=$B212,IF(Table145[Population Feeding Digester]&gt;2000,IF(Table145[Year Operational]=D$203,Table145[Population Feeding Digester],""),""),""))</f>
        <v>0</v>
      </c>
      <c r="E212" s="26">
        <f t="array" ref="E212">COUNT(IF(Table145[Digester Type]=$B212,IF(Table145[Population Feeding Digester]&gt;2000,IF(Table145[Year Operational]=E$203,Table145[Population Feeding Digester],""),""),""))</f>
        <v>0</v>
      </c>
      <c r="F212" s="26">
        <f t="array" ref="F212">COUNT(IF(Table145[Digester Type]=$B212,IF(Table145[Population Feeding Digester]&gt;2000,IF(Table145[Year Operational]=F$203,Table145[Population Feeding Digester],""),""),""))</f>
        <v>1</v>
      </c>
      <c r="G212" s="26">
        <f t="array" ref="G212">COUNT(IF(Table145[Digester Type]=$B212,IF(Table145[Population Feeding Digester]&gt;2000,IF(Table145[Year Operational]=G$203,Table145[Population Feeding Digester],""),""),""))</f>
        <v>1</v>
      </c>
      <c r="H212" s="26">
        <f t="array" ref="H212">COUNT(IF(Table145[Digester Type]=$B212,IF(Table145[Population Feeding Digester]&gt;2000,IF(Table145[Year Operational]=H$203,Table145[Population Feeding Digester],""),""),""))</f>
        <v>1</v>
      </c>
      <c r="I212" s="26">
        <f t="array" ref="I212">COUNT(IF(Table145[Digester Type]=$B212,IF(Table145[Population Feeding Digester]&gt;2000,IF(Table145[Year Operational]=I$203,Table145[Population Feeding Digester],""),""),""))</f>
        <v>1</v>
      </c>
      <c r="J212" s="26">
        <f t="array" ref="J212">COUNT(IF(Table145[Digester Type]=$B212,IF(Table145[Population Feeding Digester]&gt;2000,IF(Table145[Year Operational]=J$203,Table145[Population Feeding Digester],""),""),""))</f>
        <v>3</v>
      </c>
      <c r="K212" s="26">
        <f t="array" ref="K212">COUNT(IF(Table145[Digester Type]=$B212,IF(Table145[Population Feeding Digester]&gt;2000,IF(Table145[Year Operational]=K$203,Table145[Population Feeding Digester],""),""),""))</f>
        <v>3</v>
      </c>
      <c r="L212" s="26">
        <f t="array" ref="L212">COUNT(IF(Table145[Digester Type]=$B212,IF(Table145[Population Feeding Digester]&gt;2000,IF(Table145[Year Operational]=L$203,Table145[Population Feeding Digester],""),""),""))</f>
        <v>8</v>
      </c>
      <c r="M212" s="26">
        <f t="array" ref="M212">COUNT(IF(Table145[Digester Type]=$B212,IF(Table145[Population Feeding Digester]&gt;2000,IF(Table145[Year Operational]=M$203,Table145[Population Feeding Digester],""),""),""))</f>
        <v>3</v>
      </c>
      <c r="N212" s="26">
        <f t="array" ref="N212">COUNT(IF(Table145[Digester Type]=$B212,IF(Table145[Population Feeding Digester]&gt;2000,IF(Table145[Year Operational]=N$203,Table145[Population Feeding Digester],""),""),""))</f>
        <v>3</v>
      </c>
      <c r="O212" s="26">
        <f t="array" ref="O212">COUNT(IF(Table145[Digester Type]=$B212,IF(Table145[Population Feeding Digester]&gt;2000,IF(Table145[Year Operational]=O$203,Table145[Population Feeding Digester],""),""),""))</f>
        <v>4</v>
      </c>
      <c r="P212" s="26">
        <f t="array" ref="P212">COUNT(IF(Table145[Digester Type]=$B212,IF(Table145[Population Feeding Digester]&gt;2000,IF(Table145[Year Operational]=P$203,Table145[Population Feeding Digester],""),""),""))</f>
        <v>7</v>
      </c>
      <c r="Q212" s="26">
        <f t="array" ref="Q212">COUNT(IF(Table145[Digester Type]=$B212,IF(Table145[Population Feeding Digester]&gt;2000,IF(Table145[Year Operational]=Q$203,Table145[Population Feeding Digester],""),""),""))</f>
        <v>1</v>
      </c>
      <c r="R212" s="26">
        <f t="array" ref="R212">COUNT(IF(Table145[Digester Type]=$B212,IF(Table145[Population Feeding Digester]&gt;2000,IF(Table145[Year Operational]=R$203,Table145[Population Feeding Digester],""),""),""))</f>
        <v>0</v>
      </c>
      <c r="S212" s="26">
        <f t="array" ref="S212">COUNT(IF(Table145[Digester Type]=$B212,IF(Table145[Population Feeding Digester]&gt;2000,IF(Table145[Year Operational]=S$203,Table145[Population Feeding Digester],""),""),""))</f>
        <v>0</v>
      </c>
    </row>
    <row r="213" spans="1:19" x14ac:dyDescent="0.25">
      <c r="B213" s="2"/>
      <c r="C213" s="26">
        <f>SUM(C204:C212)</f>
        <v>188</v>
      </c>
      <c r="E21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zoomScaleNormal="100" workbookViewId="0">
      <pane ySplit="1" topLeftCell="A2" activePane="bottomLeft" state="frozen"/>
      <selection pane="bottomLeft" activeCell="S49" sqref="D40:S49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20.42578125" style="1" bestFit="1" customWidth="1"/>
    <col min="10" max="10" width="14.28515625" style="1" bestFit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20.42578125" style="1" customWidth="1"/>
    <col min="15" max="16" width="23.28515625" style="1" customWidth="1"/>
    <col min="17" max="16384" width="9.140625" style="1"/>
  </cols>
  <sheetData>
    <row r="1" spans="1:16" ht="36" x14ac:dyDescent="0.25">
      <c r="A1" s="3" t="s">
        <v>0</v>
      </c>
      <c r="B1" s="4" t="s">
        <v>851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10</v>
      </c>
      <c r="O1" s="4" t="s">
        <v>11</v>
      </c>
      <c r="P1" s="5" t="s">
        <v>12</v>
      </c>
    </row>
    <row r="2" spans="1:16" ht="24" hidden="1" x14ac:dyDescent="0.25">
      <c r="A2" s="28" t="s">
        <v>174</v>
      </c>
      <c r="B2" s="28" t="s">
        <v>854</v>
      </c>
      <c r="C2" s="28" t="s">
        <v>175</v>
      </c>
      <c r="D2" s="28" t="s">
        <v>176</v>
      </c>
      <c r="E2" s="30" t="s">
        <v>177</v>
      </c>
      <c r="F2" s="28" t="s">
        <v>28</v>
      </c>
      <c r="G2" s="28" t="s">
        <v>17</v>
      </c>
      <c r="H2" s="28">
        <v>2008</v>
      </c>
      <c r="I2" s="28" t="s">
        <v>58</v>
      </c>
      <c r="J2" s="38">
        <v>4200</v>
      </c>
      <c r="K2" s="28" t="s">
        <v>975</v>
      </c>
      <c r="L2" s="33">
        <v>1814400</v>
      </c>
      <c r="M2" s="28" t="s">
        <v>1063</v>
      </c>
      <c r="N2" s="28" t="s">
        <v>980</v>
      </c>
      <c r="O2" s="28" t="s">
        <v>975</v>
      </c>
      <c r="P2" s="33">
        <v>3389.6245973023802</v>
      </c>
    </row>
    <row r="3" spans="1:16" ht="36" x14ac:dyDescent="0.25">
      <c r="A3" s="28" t="s">
        <v>193</v>
      </c>
      <c r="B3" s="28" t="s">
        <v>854</v>
      </c>
      <c r="C3" s="28" t="s">
        <v>194</v>
      </c>
      <c r="D3" s="28" t="s">
        <v>195</v>
      </c>
      <c r="E3" s="30" t="s">
        <v>196</v>
      </c>
      <c r="F3" s="28" t="s">
        <v>42</v>
      </c>
      <c r="G3" s="28" t="s">
        <v>17</v>
      </c>
      <c r="H3" s="28">
        <v>2008</v>
      </c>
      <c r="I3" s="28" t="s">
        <v>58</v>
      </c>
      <c r="J3" s="38">
        <v>5500</v>
      </c>
      <c r="K3" s="28" t="s">
        <v>975</v>
      </c>
      <c r="L3" s="33"/>
      <c r="M3" s="28" t="s">
        <v>1063</v>
      </c>
      <c r="N3" s="28" t="s">
        <v>1066</v>
      </c>
      <c r="O3" s="28" t="s">
        <v>975</v>
      </c>
      <c r="P3" s="33">
        <v>2284.7378528582799</v>
      </c>
    </row>
    <row r="4" spans="1:16" ht="48" hidden="1" x14ac:dyDescent="0.25">
      <c r="A4" s="28" t="s">
        <v>760</v>
      </c>
      <c r="B4" s="28" t="s">
        <v>871</v>
      </c>
      <c r="C4" s="28" t="s">
        <v>761</v>
      </c>
      <c r="D4" s="28" t="s">
        <v>762</v>
      </c>
      <c r="E4" s="30" t="s">
        <v>763</v>
      </c>
      <c r="F4" s="28" t="s">
        <v>974</v>
      </c>
      <c r="G4" s="28" t="s">
        <v>17</v>
      </c>
      <c r="H4" s="28">
        <v>2010</v>
      </c>
      <c r="I4" s="28" t="s">
        <v>58</v>
      </c>
      <c r="J4" s="38">
        <v>100</v>
      </c>
      <c r="K4" s="28" t="s">
        <v>975</v>
      </c>
      <c r="L4" s="33"/>
      <c r="M4" s="28" t="s">
        <v>1056</v>
      </c>
      <c r="N4" s="28" t="s">
        <v>986</v>
      </c>
      <c r="O4" s="28" t="s">
        <v>975</v>
      </c>
      <c r="P4" s="33">
        <v>93.866527309911902</v>
      </c>
    </row>
    <row r="5" spans="1:16" hidden="1" x14ac:dyDescent="0.25">
      <c r="A5" s="28" t="s">
        <v>119</v>
      </c>
      <c r="B5" s="28" t="s">
        <v>854</v>
      </c>
      <c r="C5" s="28" t="s">
        <v>120</v>
      </c>
      <c r="D5" s="28" t="s">
        <v>50</v>
      </c>
      <c r="E5" s="30" t="s">
        <v>51</v>
      </c>
      <c r="F5" s="28" t="s">
        <v>28</v>
      </c>
      <c r="G5" s="28" t="s">
        <v>17</v>
      </c>
      <c r="H5" s="28">
        <v>1998</v>
      </c>
      <c r="I5" s="28" t="s">
        <v>58</v>
      </c>
      <c r="J5" s="38">
        <v>3000</v>
      </c>
      <c r="K5" s="28" t="s">
        <v>975</v>
      </c>
      <c r="L5" s="33"/>
      <c r="M5" s="28" t="s">
        <v>1063</v>
      </c>
      <c r="N5" s="28" t="s">
        <v>1042</v>
      </c>
      <c r="O5" s="28" t="s">
        <v>975</v>
      </c>
      <c r="P5" s="33">
        <v>2596.22894980193</v>
      </c>
    </row>
    <row r="6" spans="1:16" ht="24" hidden="1" x14ac:dyDescent="0.25">
      <c r="A6" s="28" t="s">
        <v>495</v>
      </c>
      <c r="B6" s="28" t="s">
        <v>854</v>
      </c>
      <c r="C6" s="28" t="s">
        <v>496</v>
      </c>
      <c r="D6" s="28" t="s">
        <v>497</v>
      </c>
      <c r="E6" s="30" t="s">
        <v>51</v>
      </c>
      <c r="F6" s="28" t="s">
        <v>537</v>
      </c>
      <c r="G6" s="28" t="s">
        <v>17</v>
      </c>
      <c r="H6" s="28">
        <v>2012</v>
      </c>
      <c r="I6" s="28" t="s">
        <v>103</v>
      </c>
      <c r="J6" s="38">
        <v>9000</v>
      </c>
      <c r="K6" s="28" t="s">
        <v>880</v>
      </c>
      <c r="L6" s="33"/>
      <c r="M6" s="28" t="s">
        <v>26</v>
      </c>
      <c r="N6" s="28" t="s">
        <v>47</v>
      </c>
      <c r="O6" s="28" t="s">
        <v>975</v>
      </c>
      <c r="P6" s="33">
        <v>4614.9115538424903</v>
      </c>
    </row>
    <row r="7" spans="1:16" ht="36" hidden="1" x14ac:dyDescent="0.25">
      <c r="A7" s="28" t="s">
        <v>54</v>
      </c>
      <c r="B7" s="28" t="s">
        <v>854</v>
      </c>
      <c r="C7" s="28" t="s">
        <v>55</v>
      </c>
      <c r="D7" s="28" t="s">
        <v>56</v>
      </c>
      <c r="E7" s="30" t="s">
        <v>57</v>
      </c>
      <c r="F7" s="28" t="s">
        <v>28</v>
      </c>
      <c r="G7" s="28" t="s">
        <v>17</v>
      </c>
      <c r="H7" s="28">
        <v>1998</v>
      </c>
      <c r="I7" s="28" t="s">
        <v>58</v>
      </c>
      <c r="J7" s="38">
        <v>8900</v>
      </c>
      <c r="K7" s="28" t="s">
        <v>975</v>
      </c>
      <c r="L7" s="33"/>
      <c r="M7" s="28" t="s">
        <v>19</v>
      </c>
      <c r="N7" s="28" t="s">
        <v>1066</v>
      </c>
      <c r="O7" s="28" t="s">
        <v>975</v>
      </c>
      <c r="P7" s="33">
        <v>2972.5641935537101</v>
      </c>
    </row>
    <row r="8" spans="1:16" ht="24" hidden="1" x14ac:dyDescent="0.25">
      <c r="A8" s="28" t="s">
        <v>99</v>
      </c>
      <c r="B8" s="28" t="s">
        <v>854</v>
      </c>
      <c r="C8" s="28" t="s">
        <v>100</v>
      </c>
      <c r="D8" s="28" t="s">
        <v>101</v>
      </c>
      <c r="E8" s="30" t="s">
        <v>102</v>
      </c>
      <c r="F8" s="28" t="s">
        <v>537</v>
      </c>
      <c r="G8" s="28" t="s">
        <v>17</v>
      </c>
      <c r="H8" s="28">
        <v>2011</v>
      </c>
      <c r="I8" s="28" t="s">
        <v>103</v>
      </c>
      <c r="J8" s="38">
        <v>5300</v>
      </c>
      <c r="K8" s="28" t="s">
        <v>862</v>
      </c>
      <c r="L8" s="33"/>
      <c r="M8" s="28" t="s">
        <v>19</v>
      </c>
      <c r="N8" s="28" t="s">
        <v>47</v>
      </c>
      <c r="O8" s="28" t="s">
        <v>104</v>
      </c>
      <c r="P8" s="33">
        <v>3906.4501413641001</v>
      </c>
    </row>
    <row r="9" spans="1:16" ht="24" x14ac:dyDescent="0.25">
      <c r="A9" s="28" t="s">
        <v>801</v>
      </c>
      <c r="B9" s="28" t="s">
        <v>856</v>
      </c>
      <c r="C9" s="28" t="s">
        <v>802</v>
      </c>
      <c r="D9" s="28" t="s">
        <v>101</v>
      </c>
      <c r="E9" s="30" t="s">
        <v>102</v>
      </c>
      <c r="F9" s="28" t="s">
        <v>42</v>
      </c>
      <c r="G9" s="28" t="s">
        <v>17</v>
      </c>
      <c r="H9" s="28">
        <v>2013</v>
      </c>
      <c r="I9" s="28" t="s">
        <v>103</v>
      </c>
      <c r="J9" s="38">
        <v>4300</v>
      </c>
      <c r="K9" s="28" t="s">
        <v>975</v>
      </c>
      <c r="L9" s="33"/>
      <c r="M9" s="28" t="s">
        <v>19</v>
      </c>
      <c r="N9" s="28" t="s">
        <v>1080</v>
      </c>
      <c r="O9" s="28" t="s">
        <v>104</v>
      </c>
      <c r="P9" s="33">
        <v>1543.07942522128</v>
      </c>
    </row>
    <row r="10" spans="1:16" ht="48" x14ac:dyDescent="0.25">
      <c r="A10" s="28" t="s">
        <v>950</v>
      </c>
      <c r="B10" s="28" t="s">
        <v>871</v>
      </c>
      <c r="C10" s="28" t="s">
        <v>951</v>
      </c>
      <c r="D10" s="28" t="s">
        <v>975</v>
      </c>
      <c r="E10" s="30" t="s">
        <v>397</v>
      </c>
      <c r="F10" s="28" t="s">
        <v>42</v>
      </c>
      <c r="G10" s="28" t="s">
        <v>17</v>
      </c>
      <c r="H10" s="28">
        <v>2014</v>
      </c>
      <c r="I10" s="28" t="s">
        <v>58</v>
      </c>
      <c r="J10" s="38">
        <v>10</v>
      </c>
      <c r="K10" s="28" t="s">
        <v>975</v>
      </c>
      <c r="L10" s="33"/>
      <c r="M10" s="28" t="s">
        <v>1063</v>
      </c>
      <c r="N10" s="28" t="s">
        <v>1090</v>
      </c>
      <c r="O10" s="28" t="s">
        <v>975</v>
      </c>
      <c r="P10" s="33">
        <v>3.7745270241022801</v>
      </c>
    </row>
    <row r="11" spans="1:16" ht="24" hidden="1" x14ac:dyDescent="0.25">
      <c r="A11" s="28" t="s">
        <v>610</v>
      </c>
      <c r="B11" s="28" t="s">
        <v>854</v>
      </c>
      <c r="C11" s="28" t="s">
        <v>611</v>
      </c>
      <c r="D11" s="28" t="s">
        <v>612</v>
      </c>
      <c r="E11" s="30" t="s">
        <v>397</v>
      </c>
      <c r="F11" s="28" t="s">
        <v>28</v>
      </c>
      <c r="G11" s="28" t="s">
        <v>17</v>
      </c>
      <c r="H11" s="28">
        <v>2005</v>
      </c>
      <c r="I11" s="28" t="s">
        <v>58</v>
      </c>
      <c r="J11" s="38">
        <v>107000</v>
      </c>
      <c r="K11" s="28" t="s">
        <v>975</v>
      </c>
      <c r="L11" s="33"/>
      <c r="M11" s="28" t="s">
        <v>1056</v>
      </c>
      <c r="N11" s="28" t="s">
        <v>168</v>
      </c>
      <c r="O11" s="28" t="s">
        <v>975</v>
      </c>
      <c r="P11" s="33">
        <v>98045.822692519898</v>
      </c>
    </row>
    <row r="12" spans="1:16" ht="36" hidden="1" x14ac:dyDescent="0.25">
      <c r="A12" s="28" t="s">
        <v>505</v>
      </c>
      <c r="B12" s="28" t="s">
        <v>854</v>
      </c>
      <c r="C12" s="28" t="s">
        <v>141</v>
      </c>
      <c r="D12" s="28" t="s">
        <v>506</v>
      </c>
      <c r="E12" s="30" t="s">
        <v>147</v>
      </c>
      <c r="F12" s="28" t="s">
        <v>28</v>
      </c>
      <c r="G12" s="28" t="s">
        <v>17</v>
      </c>
      <c r="H12" s="28">
        <v>2004</v>
      </c>
      <c r="I12" s="28" t="s">
        <v>58</v>
      </c>
      <c r="J12" s="38">
        <v>6500</v>
      </c>
      <c r="K12" s="28" t="s">
        <v>975</v>
      </c>
      <c r="L12" s="33"/>
      <c r="M12" s="28" t="s">
        <v>1059</v>
      </c>
      <c r="N12" s="28" t="s">
        <v>1091</v>
      </c>
      <c r="O12" s="28" t="s">
        <v>975</v>
      </c>
      <c r="P12" s="33">
        <v>3080.67487778751</v>
      </c>
    </row>
    <row r="13" spans="1:16" ht="36" x14ac:dyDescent="0.25">
      <c r="A13" s="28" t="s">
        <v>1001</v>
      </c>
      <c r="B13" s="28" t="s">
        <v>854</v>
      </c>
      <c r="C13" s="28" t="s">
        <v>77</v>
      </c>
      <c r="D13" s="28" t="s">
        <v>78</v>
      </c>
      <c r="E13" s="30" t="s">
        <v>79</v>
      </c>
      <c r="F13" s="28" t="s">
        <v>42</v>
      </c>
      <c r="G13" s="28" t="s">
        <v>17</v>
      </c>
      <c r="H13" s="28">
        <v>2012</v>
      </c>
      <c r="I13" s="28" t="s">
        <v>80</v>
      </c>
      <c r="J13" s="38">
        <v>4000</v>
      </c>
      <c r="K13" s="28" t="s">
        <v>858</v>
      </c>
      <c r="L13" s="33"/>
      <c r="M13" s="28" t="s">
        <v>1056</v>
      </c>
      <c r="N13" s="28" t="s">
        <v>1093</v>
      </c>
      <c r="O13" s="28" t="s">
        <v>975</v>
      </c>
      <c r="P13" s="33">
        <v>1853.44959795727</v>
      </c>
    </row>
    <row r="14" spans="1:16" ht="24" hidden="1" x14ac:dyDescent="0.25">
      <c r="A14" s="28" t="s">
        <v>1001</v>
      </c>
      <c r="B14" s="28" t="s">
        <v>854</v>
      </c>
      <c r="C14" s="28" t="s">
        <v>77</v>
      </c>
      <c r="D14" s="28" t="s">
        <v>78</v>
      </c>
      <c r="E14" s="30" t="s">
        <v>79</v>
      </c>
      <c r="F14" s="28" t="s">
        <v>28</v>
      </c>
      <c r="G14" s="28" t="s">
        <v>17</v>
      </c>
      <c r="H14" s="28">
        <v>1997</v>
      </c>
      <c r="I14" s="28" t="s">
        <v>80</v>
      </c>
      <c r="J14" s="38"/>
      <c r="K14" s="28" t="s">
        <v>858</v>
      </c>
      <c r="L14" s="33">
        <v>28000</v>
      </c>
      <c r="M14" s="28" t="s">
        <v>1056</v>
      </c>
      <c r="N14" s="28" t="s">
        <v>975</v>
      </c>
      <c r="O14" s="28" t="s">
        <v>975</v>
      </c>
      <c r="P14" s="33" t="s">
        <v>975</v>
      </c>
    </row>
    <row r="15" spans="1:16" ht="36" hidden="1" x14ac:dyDescent="0.25">
      <c r="A15" s="28" t="s">
        <v>106</v>
      </c>
      <c r="B15" s="28" t="s">
        <v>854</v>
      </c>
      <c r="C15" s="28" t="s">
        <v>107</v>
      </c>
      <c r="D15" s="28" t="s">
        <v>108</v>
      </c>
      <c r="E15" s="30" t="s">
        <v>79</v>
      </c>
      <c r="F15" s="28" t="s">
        <v>28</v>
      </c>
      <c r="G15" s="28" t="s">
        <v>17</v>
      </c>
      <c r="H15" s="28">
        <v>2008</v>
      </c>
      <c r="I15" s="28" t="s">
        <v>58</v>
      </c>
      <c r="J15" s="38">
        <v>6000</v>
      </c>
      <c r="K15" s="28" t="s">
        <v>975</v>
      </c>
      <c r="L15" s="33"/>
      <c r="M15" s="28" t="s">
        <v>26</v>
      </c>
      <c r="N15" s="28" t="s">
        <v>1094</v>
      </c>
      <c r="O15" s="28" t="s">
        <v>109</v>
      </c>
      <c r="P15" s="33">
        <v>5542.5949459186104</v>
      </c>
    </row>
    <row r="16" spans="1:16" ht="60" hidden="1" x14ac:dyDescent="0.25">
      <c r="A16" s="28" t="s">
        <v>849</v>
      </c>
      <c r="B16" s="28" t="s">
        <v>854</v>
      </c>
      <c r="C16" s="28" t="s">
        <v>107</v>
      </c>
      <c r="D16" s="28" t="s">
        <v>108</v>
      </c>
      <c r="E16" s="30" t="s">
        <v>79</v>
      </c>
      <c r="F16" s="28" t="s">
        <v>28</v>
      </c>
      <c r="G16" s="28" t="s">
        <v>17</v>
      </c>
      <c r="H16" s="28">
        <v>2012</v>
      </c>
      <c r="I16" s="28" t="s">
        <v>58</v>
      </c>
      <c r="J16" s="38">
        <v>7890</v>
      </c>
      <c r="K16" s="28" t="s">
        <v>975</v>
      </c>
      <c r="L16" s="33"/>
      <c r="M16" s="28" t="s">
        <v>26</v>
      </c>
      <c r="N16" s="28" t="s">
        <v>1095</v>
      </c>
      <c r="O16" s="28" t="s">
        <v>850</v>
      </c>
      <c r="P16" s="33">
        <v>7288.5123538829703</v>
      </c>
    </row>
    <row r="17" spans="1:16" ht="24" hidden="1" x14ac:dyDescent="0.25">
      <c r="A17" s="28" t="s">
        <v>500</v>
      </c>
      <c r="B17" s="28" t="s">
        <v>854</v>
      </c>
      <c r="C17" s="28" t="s">
        <v>501</v>
      </c>
      <c r="D17" s="28" t="s">
        <v>502</v>
      </c>
      <c r="E17" s="30" t="s">
        <v>79</v>
      </c>
      <c r="F17" s="28" t="s">
        <v>28</v>
      </c>
      <c r="G17" s="28" t="s">
        <v>17</v>
      </c>
      <c r="H17" s="28">
        <v>2011</v>
      </c>
      <c r="I17" s="28" t="s">
        <v>58</v>
      </c>
      <c r="J17" s="38">
        <v>8640</v>
      </c>
      <c r="K17" s="28" t="s">
        <v>975</v>
      </c>
      <c r="L17" s="33">
        <v>50400</v>
      </c>
      <c r="M17" s="28" t="s">
        <v>26</v>
      </c>
      <c r="N17" s="28" t="s">
        <v>503</v>
      </c>
      <c r="O17" s="28" t="s">
        <v>504</v>
      </c>
      <c r="P17" s="33">
        <v>7981.3367221228</v>
      </c>
    </row>
    <row r="18" spans="1:16" ht="24" hidden="1" x14ac:dyDescent="0.25">
      <c r="A18" s="28" t="s">
        <v>553</v>
      </c>
      <c r="B18" s="28" t="s">
        <v>854</v>
      </c>
      <c r="C18" s="28" t="s">
        <v>554</v>
      </c>
      <c r="D18" s="28" t="s">
        <v>555</v>
      </c>
      <c r="E18" s="30" t="s">
        <v>79</v>
      </c>
      <c r="F18" s="28" t="s">
        <v>28</v>
      </c>
      <c r="G18" s="28" t="s">
        <v>17</v>
      </c>
      <c r="H18" s="28">
        <v>2008</v>
      </c>
      <c r="I18" s="28" t="s">
        <v>58</v>
      </c>
      <c r="J18" s="38">
        <v>10500</v>
      </c>
      <c r="K18" s="28" t="s">
        <v>975</v>
      </c>
      <c r="L18" s="33"/>
      <c r="M18" s="28" t="s">
        <v>1056</v>
      </c>
      <c r="N18" s="28" t="s">
        <v>168</v>
      </c>
      <c r="O18" s="28" t="s">
        <v>975</v>
      </c>
      <c r="P18" s="33">
        <v>1939.90823107151</v>
      </c>
    </row>
    <row r="19" spans="1:16" ht="48" hidden="1" x14ac:dyDescent="0.25">
      <c r="A19" s="28" t="s">
        <v>952</v>
      </c>
      <c r="B19" s="28" t="s">
        <v>854</v>
      </c>
      <c r="C19" s="28" t="s">
        <v>953</v>
      </c>
      <c r="D19" s="28" t="s">
        <v>555</v>
      </c>
      <c r="E19" s="30" t="s">
        <v>79</v>
      </c>
      <c r="F19" s="28" t="s">
        <v>28</v>
      </c>
      <c r="G19" s="28" t="s">
        <v>17</v>
      </c>
      <c r="H19" s="28">
        <v>2003</v>
      </c>
      <c r="I19" s="28" t="s">
        <v>58</v>
      </c>
      <c r="J19" s="38">
        <v>9792</v>
      </c>
      <c r="K19" s="28" t="s">
        <v>975</v>
      </c>
      <c r="L19" s="33">
        <v>41879</v>
      </c>
      <c r="M19" s="28" t="s">
        <v>26</v>
      </c>
      <c r="N19" s="28" t="s">
        <v>1140</v>
      </c>
      <c r="O19" s="28" t="s">
        <v>975</v>
      </c>
      <c r="P19" s="33">
        <v>9045.5149517391692</v>
      </c>
    </row>
    <row r="20" spans="1:16" ht="36" x14ac:dyDescent="0.25">
      <c r="A20" s="28" t="s">
        <v>641</v>
      </c>
      <c r="B20" s="28" t="s">
        <v>854</v>
      </c>
      <c r="C20" s="28" t="s">
        <v>642</v>
      </c>
      <c r="D20" s="28" t="s">
        <v>555</v>
      </c>
      <c r="E20" s="30" t="s">
        <v>79</v>
      </c>
      <c r="F20" s="28" t="s">
        <v>42</v>
      </c>
      <c r="G20" s="28" t="s">
        <v>17</v>
      </c>
      <c r="H20" s="28">
        <v>2013</v>
      </c>
      <c r="I20" s="28" t="s">
        <v>58</v>
      </c>
      <c r="J20" s="38">
        <v>42000</v>
      </c>
      <c r="K20" s="28" t="s">
        <v>975</v>
      </c>
      <c r="L20" s="33"/>
      <c r="M20" s="28" t="s">
        <v>1071</v>
      </c>
      <c r="N20" s="28" t="s">
        <v>1003</v>
      </c>
      <c r="O20" s="28" t="s">
        <v>1002</v>
      </c>
      <c r="P20" s="33">
        <v>38798.164621430296</v>
      </c>
    </row>
    <row r="21" spans="1:16" ht="36" x14ac:dyDescent="0.25">
      <c r="A21" s="28" t="s">
        <v>643</v>
      </c>
      <c r="B21" s="28" t="s">
        <v>854</v>
      </c>
      <c r="C21" s="28" t="s">
        <v>642</v>
      </c>
      <c r="D21" s="28" t="s">
        <v>555</v>
      </c>
      <c r="E21" s="30" t="s">
        <v>79</v>
      </c>
      <c r="F21" s="28" t="s">
        <v>42</v>
      </c>
      <c r="G21" s="28" t="s">
        <v>17</v>
      </c>
      <c r="H21" s="28">
        <v>2013</v>
      </c>
      <c r="I21" s="28" t="s">
        <v>58</v>
      </c>
      <c r="J21" s="38">
        <v>30000</v>
      </c>
      <c r="K21" s="28" t="s">
        <v>975</v>
      </c>
      <c r="L21" s="33"/>
      <c r="M21" s="28" t="s">
        <v>1071</v>
      </c>
      <c r="N21" s="28" t="s">
        <v>1003</v>
      </c>
      <c r="O21" s="28" t="s">
        <v>1002</v>
      </c>
      <c r="P21" s="33">
        <v>27712.974729593101</v>
      </c>
    </row>
    <row r="22" spans="1:16" ht="36" hidden="1" x14ac:dyDescent="0.25">
      <c r="A22" s="28" t="s">
        <v>714</v>
      </c>
      <c r="B22" s="28" t="s">
        <v>854</v>
      </c>
      <c r="C22" s="28" t="s">
        <v>715</v>
      </c>
      <c r="D22" s="28" t="s">
        <v>716</v>
      </c>
      <c r="E22" s="30" t="s">
        <v>79</v>
      </c>
      <c r="F22" s="28" t="s">
        <v>537</v>
      </c>
      <c r="G22" s="28" t="s">
        <v>17</v>
      </c>
      <c r="H22" s="28">
        <v>2013</v>
      </c>
      <c r="I22" s="28" t="s">
        <v>58</v>
      </c>
      <c r="J22" s="38">
        <v>28000</v>
      </c>
      <c r="K22" s="28" t="s">
        <v>960</v>
      </c>
      <c r="L22" s="33"/>
      <c r="M22" s="28" t="s">
        <v>26</v>
      </c>
      <c r="N22" s="28" t="s">
        <v>1096</v>
      </c>
      <c r="O22" s="28" t="s">
        <v>975</v>
      </c>
      <c r="P22" s="33">
        <v>25865.443080953501</v>
      </c>
    </row>
    <row r="23" spans="1:16" ht="36" x14ac:dyDescent="0.25">
      <c r="A23" s="28" t="s">
        <v>956</v>
      </c>
      <c r="B23" s="28" t="s">
        <v>854</v>
      </c>
      <c r="C23" s="28" t="s">
        <v>222</v>
      </c>
      <c r="D23" s="28" t="s">
        <v>253</v>
      </c>
      <c r="E23" s="30" t="s">
        <v>254</v>
      </c>
      <c r="F23" s="28" t="s">
        <v>42</v>
      </c>
      <c r="G23" s="28" t="s">
        <v>17</v>
      </c>
      <c r="H23" s="28">
        <v>2005</v>
      </c>
      <c r="I23" s="28" t="s">
        <v>255</v>
      </c>
      <c r="J23" s="38">
        <v>8000</v>
      </c>
      <c r="K23" s="28" t="s">
        <v>975</v>
      </c>
      <c r="L23" s="33">
        <v>35000</v>
      </c>
      <c r="M23" s="28" t="s">
        <v>975</v>
      </c>
      <c r="N23" s="28" t="s">
        <v>1066</v>
      </c>
      <c r="O23" s="28" t="s">
        <v>975</v>
      </c>
      <c r="P23" s="33">
        <v>2652.1018827244998</v>
      </c>
    </row>
    <row r="24" spans="1:16" ht="24" x14ac:dyDescent="0.25">
      <c r="A24" s="28" t="s">
        <v>659</v>
      </c>
      <c r="B24" s="28" t="s">
        <v>854</v>
      </c>
      <c r="C24" s="28" t="s">
        <v>660</v>
      </c>
      <c r="D24" s="28" t="s">
        <v>582</v>
      </c>
      <c r="E24" s="30" t="s">
        <v>87</v>
      </c>
      <c r="F24" s="28" t="s">
        <v>42</v>
      </c>
      <c r="G24" s="28" t="s">
        <v>17</v>
      </c>
      <c r="H24" s="28">
        <v>2012</v>
      </c>
      <c r="I24" s="28" t="s">
        <v>58</v>
      </c>
      <c r="J24" s="38">
        <v>7000</v>
      </c>
      <c r="K24" s="28" t="s">
        <v>888</v>
      </c>
      <c r="L24" s="33">
        <v>200919</v>
      </c>
      <c r="M24" s="28" t="s">
        <v>1108</v>
      </c>
      <c r="N24" s="28" t="s">
        <v>1109</v>
      </c>
      <c r="O24" s="28" t="s">
        <v>1011</v>
      </c>
      <c r="P24" s="33">
        <v>2155.4535900794599</v>
      </c>
    </row>
    <row r="25" spans="1:16" ht="24" hidden="1" x14ac:dyDescent="0.25">
      <c r="A25" s="28" t="s">
        <v>687</v>
      </c>
      <c r="B25" s="28" t="s">
        <v>854</v>
      </c>
      <c r="C25" s="28" t="s">
        <v>688</v>
      </c>
      <c r="D25" s="28" t="s">
        <v>110</v>
      </c>
      <c r="E25" s="30" t="s">
        <v>689</v>
      </c>
      <c r="F25" s="28" t="s">
        <v>28</v>
      </c>
      <c r="G25" s="28" t="s">
        <v>17</v>
      </c>
      <c r="H25" s="28">
        <v>2002</v>
      </c>
      <c r="I25" s="28" t="s">
        <v>58</v>
      </c>
      <c r="J25" s="38">
        <v>26500</v>
      </c>
      <c r="K25" s="28" t="s">
        <v>975</v>
      </c>
      <c r="L25" s="33"/>
      <c r="M25" s="28" t="s">
        <v>1056</v>
      </c>
      <c r="N25" s="28" t="s">
        <v>975</v>
      </c>
      <c r="O25" s="28" t="s">
        <v>975</v>
      </c>
      <c r="P25" s="33">
        <v>6024.0225928231403</v>
      </c>
    </row>
    <row r="26" spans="1:16" hidden="1" x14ac:dyDescent="0.25">
      <c r="A26" s="28" t="s">
        <v>258</v>
      </c>
      <c r="B26" s="28" t="s">
        <v>854</v>
      </c>
      <c r="C26" s="28" t="s">
        <v>259</v>
      </c>
      <c r="D26" s="28" t="s">
        <v>260</v>
      </c>
      <c r="E26" s="30" t="s">
        <v>59</v>
      </c>
      <c r="F26" s="28" t="s">
        <v>992</v>
      </c>
      <c r="G26" s="28" t="s">
        <v>17</v>
      </c>
      <c r="H26" s="28">
        <v>1998</v>
      </c>
      <c r="I26" s="28" t="s">
        <v>58</v>
      </c>
      <c r="J26" s="38">
        <v>1200</v>
      </c>
      <c r="K26" s="28" t="s">
        <v>975</v>
      </c>
      <c r="L26" s="33"/>
      <c r="M26" s="28" t="s">
        <v>19</v>
      </c>
      <c r="N26" s="28" t="s">
        <v>261</v>
      </c>
      <c r="O26" s="28" t="s">
        <v>975</v>
      </c>
      <c r="P26" s="33">
        <v>375.46610923964801</v>
      </c>
    </row>
    <row r="27" spans="1:16" x14ac:dyDescent="0.25">
      <c r="A27" s="28" t="s">
        <v>443</v>
      </c>
      <c r="B27" s="28" t="s">
        <v>854</v>
      </c>
      <c r="C27" s="28" t="s">
        <v>444</v>
      </c>
      <c r="D27" s="28" t="s">
        <v>445</v>
      </c>
      <c r="E27" s="30" t="s">
        <v>59</v>
      </c>
      <c r="F27" s="28" t="s">
        <v>42</v>
      </c>
      <c r="G27" s="28" t="s">
        <v>17</v>
      </c>
      <c r="H27" s="28">
        <v>2011</v>
      </c>
      <c r="I27" s="28" t="s">
        <v>58</v>
      </c>
      <c r="J27" s="38">
        <v>14000</v>
      </c>
      <c r="K27" s="28" t="s">
        <v>858</v>
      </c>
      <c r="L27" s="33"/>
      <c r="M27" s="28" t="s">
        <v>19</v>
      </c>
      <c r="N27" s="28" t="s">
        <v>1042</v>
      </c>
      <c r="O27" s="28" t="s">
        <v>975</v>
      </c>
      <c r="P27" s="33">
        <v>10531.4369114781</v>
      </c>
    </row>
    <row r="28" spans="1:16" x14ac:dyDescent="0.25">
      <c r="A28" s="28" t="s">
        <v>583</v>
      </c>
      <c r="B28" s="28" t="s">
        <v>854</v>
      </c>
      <c r="C28" s="28" t="s">
        <v>584</v>
      </c>
      <c r="D28" s="28" t="s">
        <v>585</v>
      </c>
      <c r="E28" s="30" t="s">
        <v>59</v>
      </c>
      <c r="F28" s="28" t="s">
        <v>42</v>
      </c>
      <c r="G28" s="28" t="s">
        <v>17</v>
      </c>
      <c r="H28" s="28">
        <v>2011</v>
      </c>
      <c r="I28" s="28" t="s">
        <v>103</v>
      </c>
      <c r="J28" s="38">
        <v>4530</v>
      </c>
      <c r="K28" s="28" t="s">
        <v>859</v>
      </c>
      <c r="L28" s="33"/>
      <c r="M28" s="28" t="s">
        <v>26</v>
      </c>
      <c r="N28" s="28" t="s">
        <v>1042</v>
      </c>
      <c r="O28" s="28" t="s">
        <v>975</v>
      </c>
      <c r="P28" s="33">
        <v>795.48988616864403</v>
      </c>
    </row>
    <row r="29" spans="1:16" ht="24" x14ac:dyDescent="0.25">
      <c r="A29" s="28" t="s">
        <v>596</v>
      </c>
      <c r="B29" s="28" t="s">
        <v>854</v>
      </c>
      <c r="C29" s="28" t="s">
        <v>597</v>
      </c>
      <c r="D29" s="28" t="s">
        <v>598</v>
      </c>
      <c r="E29" s="30" t="s">
        <v>59</v>
      </c>
      <c r="F29" s="28" t="s">
        <v>42</v>
      </c>
      <c r="G29" s="28" t="s">
        <v>17</v>
      </c>
      <c r="H29" s="28">
        <v>2004</v>
      </c>
      <c r="I29" s="28" t="s">
        <v>58</v>
      </c>
      <c r="J29" s="38">
        <v>4400</v>
      </c>
      <c r="K29" s="28" t="s">
        <v>975</v>
      </c>
      <c r="L29" s="33">
        <v>11200</v>
      </c>
      <c r="M29" s="28" t="s">
        <v>26</v>
      </c>
      <c r="N29" s="28" t="s">
        <v>1016</v>
      </c>
      <c r="O29" s="28" t="s">
        <v>975</v>
      </c>
      <c r="P29" s="33">
        <v>1376.7090672120401</v>
      </c>
    </row>
    <row r="30" spans="1:16" ht="24" hidden="1" x14ac:dyDescent="0.25">
      <c r="A30" s="28" t="s">
        <v>665</v>
      </c>
      <c r="B30" s="28" t="s">
        <v>854</v>
      </c>
      <c r="C30" s="28" t="s">
        <v>160</v>
      </c>
      <c r="D30" s="28" t="s">
        <v>160</v>
      </c>
      <c r="E30" s="30" t="s">
        <v>59</v>
      </c>
      <c r="F30" s="28" t="s">
        <v>537</v>
      </c>
      <c r="G30" s="28" t="s">
        <v>17</v>
      </c>
      <c r="H30" s="28">
        <v>1985</v>
      </c>
      <c r="I30" s="28" t="s">
        <v>666</v>
      </c>
      <c r="J30" s="38">
        <v>1000</v>
      </c>
      <c r="K30" s="28" t="s">
        <v>1019</v>
      </c>
      <c r="L30" s="33">
        <v>60000</v>
      </c>
      <c r="M30" s="28" t="s">
        <v>19</v>
      </c>
      <c r="N30" s="28" t="s">
        <v>1113</v>
      </c>
      <c r="O30" s="28" t="s">
        <v>975</v>
      </c>
      <c r="P30" s="33">
        <v>874.100995055265</v>
      </c>
    </row>
    <row r="31" spans="1:16" ht="24" hidden="1" x14ac:dyDescent="0.25">
      <c r="A31" s="28" t="s">
        <v>165</v>
      </c>
      <c r="B31" s="28" t="s">
        <v>854</v>
      </c>
      <c r="C31" s="28" t="s">
        <v>166</v>
      </c>
      <c r="D31" s="28" t="s">
        <v>120</v>
      </c>
      <c r="E31" s="30" t="s">
        <v>167</v>
      </c>
      <c r="F31" s="28" t="s">
        <v>28</v>
      </c>
      <c r="G31" s="28" t="s">
        <v>17</v>
      </c>
      <c r="H31" s="28">
        <v>2011</v>
      </c>
      <c r="I31" s="28" t="s">
        <v>58</v>
      </c>
      <c r="J31" s="38">
        <v>9600</v>
      </c>
      <c r="K31" s="28" t="s">
        <v>975</v>
      </c>
      <c r="L31" s="33"/>
      <c r="M31" s="28" t="s">
        <v>19</v>
      </c>
      <c r="N31" s="28" t="s">
        <v>168</v>
      </c>
      <c r="O31" s="28" t="s">
        <v>169</v>
      </c>
      <c r="P31" s="33">
        <v>9035.0257397985097</v>
      </c>
    </row>
    <row r="32" spans="1:16" ht="24" hidden="1" x14ac:dyDescent="0.25">
      <c r="A32" s="28" t="s">
        <v>606</v>
      </c>
      <c r="B32" s="28" t="s">
        <v>854</v>
      </c>
      <c r="C32" s="28" t="s">
        <v>607</v>
      </c>
      <c r="D32" s="28" t="s">
        <v>608</v>
      </c>
      <c r="E32" s="30" t="s">
        <v>156</v>
      </c>
      <c r="F32" s="28" t="s">
        <v>28</v>
      </c>
      <c r="G32" s="28" t="s">
        <v>17</v>
      </c>
      <c r="H32" s="28">
        <v>2002</v>
      </c>
      <c r="I32" s="28" t="s">
        <v>58</v>
      </c>
      <c r="J32" s="38">
        <v>10000</v>
      </c>
      <c r="K32" s="28" t="s">
        <v>975</v>
      </c>
      <c r="L32" s="33"/>
      <c r="M32" s="28" t="s">
        <v>1056</v>
      </c>
      <c r="N32" s="28" t="s">
        <v>168</v>
      </c>
      <c r="O32" s="28" t="s">
        <v>975</v>
      </c>
      <c r="P32" s="33">
        <v>9560.4796334169605</v>
      </c>
    </row>
    <row r="33" spans="1:19" ht="24" hidden="1" x14ac:dyDescent="0.25">
      <c r="A33" s="28" t="s">
        <v>609</v>
      </c>
      <c r="B33" s="28" t="s">
        <v>854</v>
      </c>
      <c r="C33" s="28" t="s">
        <v>607</v>
      </c>
      <c r="D33" s="28" t="s">
        <v>608</v>
      </c>
      <c r="E33" s="30" t="s">
        <v>156</v>
      </c>
      <c r="F33" s="28" t="s">
        <v>28</v>
      </c>
      <c r="G33" s="28" t="s">
        <v>17</v>
      </c>
      <c r="H33" s="28">
        <v>2001</v>
      </c>
      <c r="I33" s="28" t="s">
        <v>58</v>
      </c>
      <c r="J33" s="38">
        <v>108000</v>
      </c>
      <c r="K33" s="28" t="s">
        <v>975</v>
      </c>
      <c r="L33" s="33"/>
      <c r="M33" s="28" t="s">
        <v>1056</v>
      </c>
      <c r="N33" s="28" t="s">
        <v>168</v>
      </c>
      <c r="O33" s="28" t="s">
        <v>975</v>
      </c>
      <c r="P33" s="33">
        <v>103253.180040903</v>
      </c>
    </row>
    <row r="34" spans="1:19" ht="36" hidden="1" x14ac:dyDescent="0.25">
      <c r="A34" s="28" t="s">
        <v>923</v>
      </c>
      <c r="B34" s="28" t="s">
        <v>860</v>
      </c>
      <c r="C34" s="28" t="s">
        <v>924</v>
      </c>
      <c r="D34" s="28" t="s">
        <v>110</v>
      </c>
      <c r="E34" s="30" t="s">
        <v>73</v>
      </c>
      <c r="F34" s="28" t="s">
        <v>974</v>
      </c>
      <c r="G34" s="28" t="s">
        <v>17</v>
      </c>
      <c r="H34" s="28">
        <v>2012</v>
      </c>
      <c r="I34" s="28" t="s">
        <v>58</v>
      </c>
      <c r="J34" s="38">
        <v>54000</v>
      </c>
      <c r="K34" s="28" t="s">
        <v>975</v>
      </c>
      <c r="L34" s="33"/>
      <c r="M34" s="28" t="s">
        <v>26</v>
      </c>
      <c r="N34" s="28" t="s">
        <v>1120</v>
      </c>
      <c r="O34" s="28" t="s">
        <v>925</v>
      </c>
      <c r="P34" s="33">
        <v>47670.786369533802</v>
      </c>
    </row>
    <row r="35" spans="1:19" ht="36" x14ac:dyDescent="0.25">
      <c r="A35" s="28" t="s">
        <v>840</v>
      </c>
      <c r="B35" s="28" t="s">
        <v>854</v>
      </c>
      <c r="C35" s="28" t="s">
        <v>841</v>
      </c>
      <c r="D35" s="28" t="s">
        <v>842</v>
      </c>
      <c r="E35" s="30" t="s">
        <v>843</v>
      </c>
      <c r="F35" s="28" t="s">
        <v>42</v>
      </c>
      <c r="G35" s="28" t="s">
        <v>17</v>
      </c>
      <c r="H35" s="28">
        <v>2003</v>
      </c>
      <c r="I35" s="28" t="s">
        <v>58</v>
      </c>
      <c r="J35" s="38">
        <v>5000</v>
      </c>
      <c r="K35" s="28" t="s">
        <v>975</v>
      </c>
      <c r="L35" s="33"/>
      <c r="M35" s="28" t="s">
        <v>26</v>
      </c>
      <c r="N35" s="28" t="s">
        <v>1066</v>
      </c>
      <c r="O35" s="28" t="s">
        <v>975</v>
      </c>
      <c r="P35" s="33">
        <v>663.28085410769097</v>
      </c>
    </row>
    <row r="36" spans="1:19" ht="36" x14ac:dyDescent="0.25">
      <c r="A36" s="28" t="s">
        <v>844</v>
      </c>
      <c r="B36" s="28" t="s">
        <v>854</v>
      </c>
      <c r="C36" s="28" t="s">
        <v>841</v>
      </c>
      <c r="D36" s="28" t="s">
        <v>842</v>
      </c>
      <c r="E36" s="30" t="s">
        <v>843</v>
      </c>
      <c r="F36" s="28" t="s">
        <v>42</v>
      </c>
      <c r="G36" s="28" t="s">
        <v>17</v>
      </c>
      <c r="H36" s="28">
        <v>2004</v>
      </c>
      <c r="I36" s="28" t="s">
        <v>58</v>
      </c>
      <c r="J36" s="38">
        <v>18000</v>
      </c>
      <c r="K36" s="28" t="s">
        <v>975</v>
      </c>
      <c r="L36" s="33"/>
      <c r="M36" s="28" t="s">
        <v>26</v>
      </c>
      <c r="N36" s="28" t="s">
        <v>1066</v>
      </c>
      <c r="O36" s="28" t="s">
        <v>975</v>
      </c>
      <c r="P36" s="33">
        <v>4760.3738850026702</v>
      </c>
    </row>
    <row r="39" spans="1:19" x14ac:dyDescent="0.25">
      <c r="A39" s="39" t="s">
        <v>1145</v>
      </c>
      <c r="E39" s="1"/>
    </row>
    <row r="40" spans="1:19" x14ac:dyDescent="0.25">
      <c r="A40" s="41" t="s">
        <v>1146</v>
      </c>
      <c r="B40" s="41" t="s">
        <v>4</v>
      </c>
      <c r="C40" s="41" t="s">
        <v>1147</v>
      </c>
      <c r="D40" s="41">
        <v>2000</v>
      </c>
      <c r="E40" s="41">
        <f>D40+1</f>
        <v>2001</v>
      </c>
      <c r="F40" s="41">
        <f>E40+1</f>
        <v>2002</v>
      </c>
      <c r="G40" s="41">
        <f>F40+1</f>
        <v>2003</v>
      </c>
      <c r="H40" s="41">
        <f>G40+1</f>
        <v>2004</v>
      </c>
      <c r="I40" s="41">
        <f>H40+1</f>
        <v>2005</v>
      </c>
      <c r="J40" s="41">
        <f>I40+1</f>
        <v>2006</v>
      </c>
      <c r="K40" s="41">
        <f>J40+1</f>
        <v>2007</v>
      </c>
      <c r="L40" s="41">
        <f>K40+1</f>
        <v>2008</v>
      </c>
      <c r="M40" s="41">
        <f>L40+1</f>
        <v>2009</v>
      </c>
      <c r="N40" s="41">
        <f>M40+1</f>
        <v>2010</v>
      </c>
      <c r="O40" s="41">
        <f>N40+1</f>
        <v>2011</v>
      </c>
      <c r="P40" s="41">
        <f>O40+1</f>
        <v>2012</v>
      </c>
      <c r="Q40" s="41">
        <f>P40+1</f>
        <v>2013</v>
      </c>
      <c r="R40" s="41">
        <f>Q40+1</f>
        <v>2014</v>
      </c>
      <c r="S40" s="41">
        <f>R40+1</f>
        <v>2015</v>
      </c>
    </row>
    <row r="41" spans="1:19" x14ac:dyDescent="0.25">
      <c r="A41" s="26" t="s">
        <v>1142</v>
      </c>
      <c r="B41" s="27" t="s">
        <v>28</v>
      </c>
      <c r="C41" s="26">
        <f t="array" ref="C41">COUNT(IF(Table14567[Digester Type]=$B41,IF(Table14567[Population Feeding Digester]&lt;1000,Table14567[Population Feeding Digester],""),""))</f>
        <v>1</v>
      </c>
      <c r="D41" s="26">
        <f t="array" ref="D41">COUNT(IF(Table14567[Digester Type]=$B41,IF(Table14567[Population Feeding Digester]&lt;1000,IF(Table14567[Year Operational]=D$40,Table14567[Population Feeding Digester],""),""),""))</f>
        <v>0</v>
      </c>
      <c r="E41" s="26">
        <f t="array" ref="E41">COUNT(IF(Table14567[Digester Type]=$B41,IF(Table14567[Population Feeding Digester]&lt;1000,IF(Table14567[Year Operational]=E$40,Table14567[Population Feeding Digester],""),""),""))</f>
        <v>0</v>
      </c>
      <c r="F41" s="26">
        <f t="array" ref="F41">COUNT(IF(Table14567[Digester Type]=$B41,IF(Table14567[Population Feeding Digester]&lt;1000,IF(Table14567[Year Operational]=F$40,Table14567[Population Feeding Digester],""),""),""))</f>
        <v>0</v>
      </c>
      <c r="G41" s="26">
        <f t="array" ref="G41">COUNT(IF(Table14567[Digester Type]=$B41,IF(Table14567[Population Feeding Digester]&lt;1000,IF(Table14567[Year Operational]=G$40,Table14567[Population Feeding Digester],""),""),""))</f>
        <v>0</v>
      </c>
      <c r="H41" s="26">
        <f t="array" ref="H41">COUNT(IF(Table14567[Digester Type]=$B41,IF(Table14567[Population Feeding Digester]&lt;1000,IF(Table14567[Year Operational]=H$40,Table14567[Population Feeding Digester],""),""),""))</f>
        <v>0</v>
      </c>
      <c r="I41" s="26">
        <f t="array" ref="I41">COUNT(IF(Table14567[Digester Type]=$B41,IF(Table14567[Population Feeding Digester]&lt;1000,IF(Table14567[Year Operational]=I$40,Table14567[Population Feeding Digester],""),""),""))</f>
        <v>0</v>
      </c>
      <c r="J41" s="26">
        <f t="array" ref="J41">COUNT(IF(Table14567[Digester Type]=$B41,IF(Table14567[Population Feeding Digester]&lt;1000,IF(Table14567[Year Operational]=J$40,Table14567[Population Feeding Digester],""),""),""))</f>
        <v>0</v>
      </c>
      <c r="K41" s="26">
        <f t="array" ref="K41">COUNT(IF(Table14567[Digester Type]=$B41,IF(Table14567[Population Feeding Digester]&lt;1000,IF(Table14567[Year Operational]=K$40,Table14567[Population Feeding Digester],""),""),""))</f>
        <v>0</v>
      </c>
      <c r="L41" s="26">
        <f t="array" ref="L41">COUNT(IF(Table14567[Digester Type]=$B41,IF(Table14567[Population Feeding Digester]&lt;1000,IF(Table14567[Year Operational]=L$40,Table14567[Population Feeding Digester],""),""),""))</f>
        <v>0</v>
      </c>
      <c r="M41" s="26">
        <f t="array" ref="M41">COUNT(IF(Table14567[Digester Type]=$B41,IF(Table14567[Population Feeding Digester]&lt;1000,IF(Table14567[Year Operational]=M$40,Table14567[Population Feeding Digester],""),""),""))</f>
        <v>0</v>
      </c>
      <c r="N41" s="26">
        <f t="array" ref="N41">COUNT(IF(Table14567[Digester Type]=$B41,IF(Table14567[Population Feeding Digester]&lt;1000,IF(Table14567[Year Operational]=N$40,Table14567[Population Feeding Digester],""),""),""))</f>
        <v>0</v>
      </c>
      <c r="O41" s="26">
        <f t="array" ref="O41">COUNT(IF(Table14567[Digester Type]=$B41,IF(Table14567[Population Feeding Digester]&lt;1000,IF(Table14567[Year Operational]=O$40,Table14567[Population Feeding Digester],""),""),""))</f>
        <v>0</v>
      </c>
      <c r="P41" s="26">
        <f t="array" ref="P41">COUNT(IF(Table14567[Digester Type]=$B41,IF(Table14567[Population Feeding Digester]&lt;1000,IF(Table14567[Year Operational]=P$40,Table14567[Population Feeding Digester],""),""),""))</f>
        <v>0</v>
      </c>
      <c r="Q41" s="26">
        <f t="array" ref="Q41">COUNT(IF(Table14567[Digester Type]=$B41,IF(Table14567[Population Feeding Digester]&lt;1000,IF(Table14567[Year Operational]=Q$40,Table14567[Population Feeding Digester],""),""),""))</f>
        <v>0</v>
      </c>
      <c r="R41" s="26">
        <f t="array" ref="R41">COUNT(IF(Table14567[Digester Type]=$B41,IF(Table14567[Population Feeding Digester]&lt;1000,IF(Table14567[Year Operational]=R$40,Table14567[Population Feeding Digester],""),""),""))</f>
        <v>0</v>
      </c>
      <c r="S41" s="26">
        <f t="array" ref="S41">COUNT(IF(Table14567[Digester Type]=$B41,IF(Table14567[Population Feeding Digester]&lt;1000,IF(Table14567[Year Operational]=S$40,Table14567[Population Feeding Digester],""),""),""))</f>
        <v>0</v>
      </c>
    </row>
    <row r="42" spans="1:19" x14ac:dyDescent="0.25">
      <c r="A42" s="26" t="s">
        <v>1143</v>
      </c>
      <c r="B42" s="27" t="s">
        <v>28</v>
      </c>
      <c r="C42" s="26">
        <f t="array" ref="C42">COUNT(IF(Table14567[Digester Type]=$B42,IF(Table14567[Population Feeding Digester]&gt;=1000,IF(Table14567[Population Feeding Digester]&lt;=2000,Table14567[Population Feeding Digester],""),""),""))</f>
        <v>0</v>
      </c>
      <c r="D42" s="26">
        <f t="array" ref="D42">COUNT(IF(Table14567[Digester Type]=$B42,IF(Table14567[Population Feeding Digester]&gt;=1000,IF(Table14567[Population Feeding Digester]&lt;=2000,IF(Table14567[Year Operational]=D$40,Table14567[Population Feeding Digester],""),""),""),""))</f>
        <v>0</v>
      </c>
      <c r="E42" s="26">
        <f t="array" ref="E42">COUNT(IF(Table14567[Digester Type]=$B42,IF(Table14567[Population Feeding Digester]&gt;=1000,IF(Table14567[Population Feeding Digester]&lt;=2000,IF(Table14567[Year Operational]=E$40,Table14567[Population Feeding Digester],""),""),""),""))</f>
        <v>0</v>
      </c>
      <c r="F42" s="26">
        <f t="array" ref="F42">COUNT(IF(Table14567[Digester Type]=$B42,IF(Table14567[Population Feeding Digester]&gt;=1000,IF(Table14567[Population Feeding Digester]&lt;=2000,IF(Table14567[Year Operational]=F$40,Table14567[Population Feeding Digester],""),""),""),""))</f>
        <v>0</v>
      </c>
      <c r="G42" s="26">
        <f t="array" ref="G42">COUNT(IF(Table14567[Digester Type]=$B42,IF(Table14567[Population Feeding Digester]&gt;=1000,IF(Table14567[Population Feeding Digester]&lt;=2000,IF(Table14567[Year Operational]=G$40,Table14567[Population Feeding Digester],""),""),""),""))</f>
        <v>0</v>
      </c>
      <c r="H42" s="26">
        <f t="array" ref="H42">COUNT(IF(Table14567[Digester Type]=$B42,IF(Table14567[Population Feeding Digester]&gt;=1000,IF(Table14567[Population Feeding Digester]&lt;=2000,IF(Table14567[Year Operational]=H$40,Table14567[Population Feeding Digester],""),""),""),""))</f>
        <v>0</v>
      </c>
      <c r="I42" s="26">
        <f t="array" ref="I42">COUNT(IF(Table14567[Digester Type]=$B42,IF(Table14567[Population Feeding Digester]&gt;=1000,IF(Table14567[Population Feeding Digester]&lt;=2000,IF(Table14567[Year Operational]=I$40,Table14567[Population Feeding Digester],""),""),""),""))</f>
        <v>0</v>
      </c>
      <c r="J42" s="26">
        <f t="array" ref="J42">COUNT(IF(Table14567[Digester Type]=$B42,IF(Table14567[Population Feeding Digester]&gt;=1000,IF(Table14567[Population Feeding Digester]&lt;=2000,IF(Table14567[Year Operational]=J$40,Table14567[Population Feeding Digester],""),""),""),""))</f>
        <v>0</v>
      </c>
      <c r="K42" s="26">
        <f t="array" ref="K42">COUNT(IF(Table14567[Digester Type]=$B42,IF(Table14567[Population Feeding Digester]&gt;=1000,IF(Table14567[Population Feeding Digester]&lt;=2000,IF(Table14567[Year Operational]=K$40,Table14567[Population Feeding Digester],""),""),""),""))</f>
        <v>0</v>
      </c>
      <c r="L42" s="26">
        <f t="array" ref="L42">COUNT(IF(Table14567[Digester Type]=$B42,IF(Table14567[Population Feeding Digester]&gt;=1000,IF(Table14567[Population Feeding Digester]&lt;=2000,IF(Table14567[Year Operational]=L$40,Table14567[Population Feeding Digester],""),""),""),""))</f>
        <v>0</v>
      </c>
      <c r="M42" s="26">
        <f t="array" ref="M42">COUNT(IF(Table14567[Digester Type]=$B42,IF(Table14567[Population Feeding Digester]&gt;=1000,IF(Table14567[Population Feeding Digester]&lt;=2000,IF(Table14567[Year Operational]=M$40,Table14567[Population Feeding Digester],""),""),""),""))</f>
        <v>0</v>
      </c>
      <c r="N42" s="26">
        <f t="array" ref="N42">COUNT(IF(Table14567[Digester Type]=$B42,IF(Table14567[Population Feeding Digester]&gt;=1000,IF(Table14567[Population Feeding Digester]&lt;=2000,IF(Table14567[Year Operational]=N$40,Table14567[Population Feeding Digester],""),""),""),""))</f>
        <v>0</v>
      </c>
      <c r="O42" s="26">
        <f t="array" ref="O42">COUNT(IF(Table14567[Digester Type]=$B42,IF(Table14567[Population Feeding Digester]&gt;=1000,IF(Table14567[Population Feeding Digester]&lt;=2000,IF(Table14567[Year Operational]=O$40,Table14567[Population Feeding Digester],""),""),""),""))</f>
        <v>0</v>
      </c>
      <c r="P42" s="26">
        <f t="array" ref="P42">COUNT(IF(Table14567[Digester Type]=$B42,IF(Table14567[Population Feeding Digester]&gt;=1000,IF(Table14567[Population Feeding Digester]&lt;=2000,IF(Table14567[Year Operational]=P$40,Table14567[Population Feeding Digester],""),""),""),""))</f>
        <v>0</v>
      </c>
      <c r="Q42" s="26">
        <f t="array" ref="Q42">COUNT(IF(Table14567[Digester Type]=$B42,IF(Table14567[Population Feeding Digester]&gt;=1000,IF(Table14567[Population Feeding Digester]&lt;=2000,IF(Table14567[Year Operational]=Q$40,Table14567[Population Feeding Digester],""),""),""),""))</f>
        <v>0</v>
      </c>
      <c r="R42" s="26">
        <f t="array" ref="R42">COUNT(IF(Table14567[Digester Type]=$B42,IF(Table14567[Population Feeding Digester]&gt;=1000,IF(Table14567[Population Feeding Digester]&lt;=2000,IF(Table14567[Year Operational]=R$40,Table14567[Population Feeding Digester],""),""),""),""))</f>
        <v>0</v>
      </c>
      <c r="S42" s="26">
        <f t="array" ref="S42">COUNT(IF(Table14567[Digester Type]=$B42,IF(Table14567[Population Feeding Digester]&gt;=1000,IF(Table14567[Population Feeding Digester]&lt;=2000,IF(Table14567[Year Operational]=S$40,Table14567[Population Feeding Digester],""),""),""),""))</f>
        <v>0</v>
      </c>
    </row>
    <row r="43" spans="1:19" x14ac:dyDescent="0.25">
      <c r="A43" s="26" t="s">
        <v>1144</v>
      </c>
      <c r="B43" s="27" t="s">
        <v>28</v>
      </c>
      <c r="C43" s="26">
        <f t="array" ref="C43">COUNT(IF(Table14567[Digester Type]=$B43,IF(Table14567[Population Feeding Digester]&gt;2000,Table14567[Population Feeding Digester],""),""))</f>
        <v>14</v>
      </c>
      <c r="D43" s="26">
        <f t="array" ref="D43">COUNT(IF(Table14567[Digester Type]=$B43,IF(Table14567[Population Feeding Digester]&gt;2000,IF(Table14567[Year Operational]=D$40,Table14567[Population Feeding Digester],""),""),""))</f>
        <v>0</v>
      </c>
      <c r="E43" s="26">
        <f t="array" ref="E43">COUNT(IF(Table14567[Digester Type]=$B43,IF(Table14567[Population Feeding Digester]&gt;2000,IF(Table14567[Year Operational]=E$40,Table14567[Population Feeding Digester],""),""),""))</f>
        <v>1</v>
      </c>
      <c r="F43" s="26">
        <f t="array" ref="F43">COUNT(IF(Table14567[Digester Type]=$B43,IF(Table14567[Population Feeding Digester]&gt;2000,IF(Table14567[Year Operational]=F$40,Table14567[Population Feeding Digester],""),""),""))</f>
        <v>2</v>
      </c>
      <c r="G43" s="26">
        <f t="array" ref="G43">COUNT(IF(Table14567[Digester Type]=$B43,IF(Table14567[Population Feeding Digester]&gt;2000,IF(Table14567[Year Operational]=G$40,Table14567[Population Feeding Digester],""),""),""))</f>
        <v>1</v>
      </c>
      <c r="H43" s="26">
        <f t="array" ref="H43">COUNT(IF(Table14567[Digester Type]=$B43,IF(Table14567[Population Feeding Digester]&gt;2000,IF(Table14567[Year Operational]=H$40,Table14567[Population Feeding Digester],""),""),""))</f>
        <v>1</v>
      </c>
      <c r="I43" s="26">
        <f t="array" ref="I43">COUNT(IF(Table14567[Digester Type]=$B43,IF(Table14567[Population Feeding Digester]&gt;2000,IF(Table14567[Year Operational]=I$40,Table14567[Population Feeding Digester],""),""),""))</f>
        <v>1</v>
      </c>
      <c r="J43" s="26">
        <f t="array" ref="J43">COUNT(IF(Table14567[Digester Type]=$B43,IF(Table14567[Population Feeding Digester]&gt;2000,IF(Table14567[Year Operational]=J$40,Table14567[Population Feeding Digester],""),""),""))</f>
        <v>0</v>
      </c>
      <c r="K43" s="26">
        <f t="array" ref="K43">COUNT(IF(Table14567[Digester Type]=$B43,IF(Table14567[Population Feeding Digester]&gt;2000,IF(Table14567[Year Operational]=K$40,Table14567[Population Feeding Digester],""),""),""))</f>
        <v>0</v>
      </c>
      <c r="L43" s="26">
        <f t="array" ref="L43">COUNT(IF(Table14567[Digester Type]=$B43,IF(Table14567[Population Feeding Digester]&gt;2000,IF(Table14567[Year Operational]=L$40,Table14567[Population Feeding Digester],""),""),""))</f>
        <v>3</v>
      </c>
      <c r="M43" s="26">
        <f t="array" ref="M43">COUNT(IF(Table14567[Digester Type]=$B43,IF(Table14567[Population Feeding Digester]&gt;2000,IF(Table14567[Year Operational]=M$40,Table14567[Population Feeding Digester],""),""),""))</f>
        <v>0</v>
      </c>
      <c r="N43" s="26">
        <f t="array" ref="N43">COUNT(IF(Table14567[Digester Type]=$B43,IF(Table14567[Population Feeding Digester]&gt;2000,IF(Table14567[Year Operational]=N$40,Table14567[Population Feeding Digester],""),""),""))</f>
        <v>0</v>
      </c>
      <c r="O43" s="26">
        <f t="array" ref="O43">COUNT(IF(Table14567[Digester Type]=$B43,IF(Table14567[Population Feeding Digester]&gt;2000,IF(Table14567[Year Operational]=O$40,Table14567[Population Feeding Digester],""),""),""))</f>
        <v>2</v>
      </c>
      <c r="P43" s="26">
        <f t="array" ref="P43">COUNT(IF(Table14567[Digester Type]=$B43,IF(Table14567[Population Feeding Digester]&gt;2000,IF(Table14567[Year Operational]=P$40,Table14567[Population Feeding Digester],""),""),""))</f>
        <v>1</v>
      </c>
      <c r="Q43" s="26">
        <f t="array" ref="Q43">COUNT(IF(Table14567[Digester Type]=$B43,IF(Table14567[Population Feeding Digester]&gt;2000,IF(Table14567[Year Operational]=Q$40,Table14567[Population Feeding Digester],""),""),""))</f>
        <v>0</v>
      </c>
      <c r="R43" s="26">
        <f t="array" ref="R43">COUNT(IF(Table14567[Digester Type]=$B43,IF(Table14567[Population Feeding Digester]&gt;2000,IF(Table14567[Year Operational]=R$40,Table14567[Population Feeding Digester],""),""),""))</f>
        <v>0</v>
      </c>
      <c r="S43" s="26">
        <f t="array" ref="S43">COUNT(IF(Table14567[Digester Type]=$B43,IF(Table14567[Population Feeding Digester]&gt;2000,IF(Table14567[Year Operational]=S$40,Table14567[Population Feeding Digester],""),""),""))</f>
        <v>0</v>
      </c>
    </row>
    <row r="44" spans="1:19" x14ac:dyDescent="0.25">
      <c r="A44" s="26" t="s">
        <v>1142</v>
      </c>
      <c r="B44" s="27" t="s">
        <v>42</v>
      </c>
      <c r="C44" s="26">
        <f t="array" ref="C44">COUNT(IF(Table14567[Digester Type]=$B44,IF(Table14567[Population Feeding Digester]&lt;1000,Table14567[Population Feeding Digester],""),""))</f>
        <v>1</v>
      </c>
      <c r="D44" s="26">
        <f t="array" ref="D44">COUNT(IF(Table14567[Digester Type]=$B44,IF(Table14567[Population Feeding Digester]&lt;1000,IF(Table14567[Year Operational]=D$40,Table14567[Population Feeding Digester],""),""),""))</f>
        <v>0</v>
      </c>
      <c r="E44" s="26">
        <f t="array" ref="E44">COUNT(IF(Table14567[Digester Type]=$B44,IF(Table14567[Population Feeding Digester]&lt;1000,IF(Table14567[Year Operational]=E$40,Table14567[Population Feeding Digester],""),""),""))</f>
        <v>0</v>
      </c>
      <c r="F44" s="26">
        <f t="array" ref="F44">COUNT(IF(Table14567[Digester Type]=$B44,IF(Table14567[Population Feeding Digester]&lt;1000,IF(Table14567[Year Operational]=F$40,Table14567[Population Feeding Digester],""),""),""))</f>
        <v>0</v>
      </c>
      <c r="G44" s="26">
        <f t="array" ref="G44">COUNT(IF(Table14567[Digester Type]=$B44,IF(Table14567[Population Feeding Digester]&lt;1000,IF(Table14567[Year Operational]=G$40,Table14567[Population Feeding Digester],""),""),""))</f>
        <v>0</v>
      </c>
      <c r="H44" s="26">
        <f t="array" ref="H44">COUNT(IF(Table14567[Digester Type]=$B44,IF(Table14567[Population Feeding Digester]&lt;1000,IF(Table14567[Year Operational]=H$40,Table14567[Population Feeding Digester],""),""),""))</f>
        <v>0</v>
      </c>
      <c r="I44" s="26">
        <f t="array" ref="I44">COUNT(IF(Table14567[Digester Type]=$B44,IF(Table14567[Population Feeding Digester]&lt;1000,IF(Table14567[Year Operational]=I$40,Table14567[Population Feeding Digester],""),""),""))</f>
        <v>0</v>
      </c>
      <c r="J44" s="26">
        <f t="array" ref="J44">COUNT(IF(Table14567[Digester Type]=$B44,IF(Table14567[Population Feeding Digester]&lt;1000,IF(Table14567[Year Operational]=J$40,Table14567[Population Feeding Digester],""),""),""))</f>
        <v>0</v>
      </c>
      <c r="K44" s="26">
        <f t="array" ref="K44">COUNT(IF(Table14567[Digester Type]=$B44,IF(Table14567[Population Feeding Digester]&lt;1000,IF(Table14567[Year Operational]=K$40,Table14567[Population Feeding Digester],""),""),""))</f>
        <v>0</v>
      </c>
      <c r="L44" s="26">
        <f t="array" ref="L44">COUNT(IF(Table14567[Digester Type]=$B44,IF(Table14567[Population Feeding Digester]&lt;1000,IF(Table14567[Year Operational]=L$40,Table14567[Population Feeding Digester],""),""),""))</f>
        <v>0</v>
      </c>
      <c r="M44" s="26">
        <f t="array" ref="M44">COUNT(IF(Table14567[Digester Type]=$B44,IF(Table14567[Population Feeding Digester]&lt;1000,IF(Table14567[Year Operational]=M$40,Table14567[Population Feeding Digester],""),""),""))</f>
        <v>0</v>
      </c>
      <c r="N44" s="26">
        <f t="array" ref="N44">COUNT(IF(Table14567[Digester Type]=$B44,IF(Table14567[Population Feeding Digester]&lt;1000,IF(Table14567[Year Operational]=N$40,Table14567[Population Feeding Digester],""),""),""))</f>
        <v>0</v>
      </c>
      <c r="O44" s="26">
        <f t="array" ref="O44">COUNT(IF(Table14567[Digester Type]=$B44,IF(Table14567[Population Feeding Digester]&lt;1000,IF(Table14567[Year Operational]=O$40,Table14567[Population Feeding Digester],""),""),""))</f>
        <v>0</v>
      </c>
      <c r="P44" s="26">
        <f t="array" ref="P44">COUNT(IF(Table14567[Digester Type]=$B44,IF(Table14567[Population Feeding Digester]&lt;1000,IF(Table14567[Year Operational]=P$40,Table14567[Population Feeding Digester],""),""),""))</f>
        <v>0</v>
      </c>
      <c r="Q44" s="26">
        <f t="array" ref="Q44">COUNT(IF(Table14567[Digester Type]=$B44,IF(Table14567[Population Feeding Digester]&lt;1000,IF(Table14567[Year Operational]=Q$40,Table14567[Population Feeding Digester],""),""),""))</f>
        <v>0</v>
      </c>
      <c r="R44" s="26">
        <f t="array" ref="R44">COUNT(IF(Table14567[Digester Type]=$B44,IF(Table14567[Population Feeding Digester]&lt;1000,IF(Table14567[Year Operational]=R$40,Table14567[Population Feeding Digester],""),""),""))</f>
        <v>1</v>
      </c>
      <c r="S44" s="26">
        <f t="array" ref="S44">COUNT(IF(Table14567[Digester Type]=$B44,IF(Table14567[Population Feeding Digester]&lt;1000,IF(Table14567[Year Operational]=S$40,Table14567[Population Feeding Digester],""),""),""))</f>
        <v>0</v>
      </c>
    </row>
    <row r="45" spans="1:19" x14ac:dyDescent="0.25">
      <c r="A45" s="26" t="s">
        <v>1143</v>
      </c>
      <c r="B45" s="27" t="s">
        <v>42</v>
      </c>
      <c r="C45" s="26">
        <f t="array" ref="C45">COUNT(IF(Table14567[Digester Type]=$B45,IF(Table14567[Population Feeding Digester]&gt;=1000,IF(Table14567[Population Feeding Digester]&lt;=2000,Table14567[Population Feeding Digester],""),""),""))</f>
        <v>0</v>
      </c>
      <c r="D45" s="26">
        <f t="array" ref="D45">COUNT(IF(Table14567[Digester Type]=$B45,IF(Table14567[Population Feeding Digester]&gt;=1000,IF(Table14567[Population Feeding Digester]&lt;=2000,IF(Table14567[Year Operational]=D$40,Table14567[Population Feeding Digester],""),""),""),""))</f>
        <v>0</v>
      </c>
      <c r="E45" s="26">
        <f t="array" ref="E45">COUNT(IF(Table14567[Digester Type]=$B45,IF(Table14567[Population Feeding Digester]&gt;=1000,IF(Table14567[Population Feeding Digester]&lt;=2000,IF(Table14567[Year Operational]=E$40,Table14567[Population Feeding Digester],""),""),""),""))</f>
        <v>0</v>
      </c>
      <c r="F45" s="26">
        <f t="array" ref="F45">COUNT(IF(Table14567[Digester Type]=$B45,IF(Table14567[Population Feeding Digester]&gt;=1000,IF(Table14567[Population Feeding Digester]&lt;=2000,IF(Table14567[Year Operational]=F$40,Table14567[Population Feeding Digester],""),""),""),""))</f>
        <v>0</v>
      </c>
      <c r="G45" s="26">
        <f t="array" ref="G45">COUNT(IF(Table14567[Digester Type]=$B45,IF(Table14567[Population Feeding Digester]&gt;=1000,IF(Table14567[Population Feeding Digester]&lt;=2000,IF(Table14567[Year Operational]=G$40,Table14567[Population Feeding Digester],""),""),""),""))</f>
        <v>0</v>
      </c>
      <c r="H45" s="26">
        <f t="array" ref="H45">COUNT(IF(Table14567[Digester Type]=$B45,IF(Table14567[Population Feeding Digester]&gt;=1000,IF(Table14567[Population Feeding Digester]&lt;=2000,IF(Table14567[Year Operational]=H$40,Table14567[Population Feeding Digester],""),""),""),""))</f>
        <v>0</v>
      </c>
      <c r="I45" s="26">
        <f t="array" ref="I45">COUNT(IF(Table14567[Digester Type]=$B45,IF(Table14567[Population Feeding Digester]&gt;=1000,IF(Table14567[Population Feeding Digester]&lt;=2000,IF(Table14567[Year Operational]=I$40,Table14567[Population Feeding Digester],""),""),""),""))</f>
        <v>0</v>
      </c>
      <c r="J45" s="26">
        <f t="array" ref="J45">COUNT(IF(Table14567[Digester Type]=$B45,IF(Table14567[Population Feeding Digester]&gt;=1000,IF(Table14567[Population Feeding Digester]&lt;=2000,IF(Table14567[Year Operational]=J$40,Table14567[Population Feeding Digester],""),""),""),""))</f>
        <v>0</v>
      </c>
      <c r="K45" s="26">
        <f t="array" ref="K45">COUNT(IF(Table14567[Digester Type]=$B45,IF(Table14567[Population Feeding Digester]&gt;=1000,IF(Table14567[Population Feeding Digester]&lt;=2000,IF(Table14567[Year Operational]=K$40,Table14567[Population Feeding Digester],""),""),""),""))</f>
        <v>0</v>
      </c>
      <c r="L45" s="26">
        <f t="array" ref="L45">COUNT(IF(Table14567[Digester Type]=$B45,IF(Table14567[Population Feeding Digester]&gt;=1000,IF(Table14567[Population Feeding Digester]&lt;=2000,IF(Table14567[Year Operational]=L$40,Table14567[Population Feeding Digester],""),""),""),""))</f>
        <v>0</v>
      </c>
      <c r="M45" s="26">
        <f t="array" ref="M45">COUNT(IF(Table14567[Digester Type]=$B45,IF(Table14567[Population Feeding Digester]&gt;=1000,IF(Table14567[Population Feeding Digester]&lt;=2000,IF(Table14567[Year Operational]=M$40,Table14567[Population Feeding Digester],""),""),""),""))</f>
        <v>0</v>
      </c>
      <c r="N45" s="26">
        <f t="array" ref="N45">COUNT(IF(Table14567[Digester Type]=$B45,IF(Table14567[Population Feeding Digester]&gt;=1000,IF(Table14567[Population Feeding Digester]&lt;=2000,IF(Table14567[Year Operational]=N$40,Table14567[Population Feeding Digester],""),""),""),""))</f>
        <v>0</v>
      </c>
      <c r="O45" s="26">
        <f t="array" ref="O45">COUNT(IF(Table14567[Digester Type]=$B45,IF(Table14567[Population Feeding Digester]&gt;=1000,IF(Table14567[Population Feeding Digester]&lt;=2000,IF(Table14567[Year Operational]=O$40,Table14567[Population Feeding Digester],""),""),""),""))</f>
        <v>0</v>
      </c>
      <c r="P45" s="26">
        <f t="array" ref="P45">COUNT(IF(Table14567[Digester Type]=$B45,IF(Table14567[Population Feeding Digester]&gt;=1000,IF(Table14567[Population Feeding Digester]&lt;=2000,IF(Table14567[Year Operational]=P$40,Table14567[Population Feeding Digester],""),""),""),""))</f>
        <v>0</v>
      </c>
      <c r="Q45" s="26">
        <f t="array" ref="Q45">COUNT(IF(Table14567[Digester Type]=$B45,IF(Table14567[Population Feeding Digester]&gt;=1000,IF(Table14567[Population Feeding Digester]&lt;=2000,IF(Table14567[Year Operational]=Q$40,Table14567[Population Feeding Digester],""),""),""),""))</f>
        <v>0</v>
      </c>
      <c r="R45" s="26">
        <f t="array" ref="R45">COUNT(IF(Table14567[Digester Type]=$B45,IF(Table14567[Population Feeding Digester]&gt;=1000,IF(Table14567[Population Feeding Digester]&lt;=2000,IF(Table14567[Year Operational]=R$40,Table14567[Population Feeding Digester],""),""),""),""))</f>
        <v>0</v>
      </c>
      <c r="S45" s="26">
        <f t="array" ref="S45">COUNT(IF(Table14567[Digester Type]=$B45,IF(Table14567[Population Feeding Digester]&gt;=1000,IF(Table14567[Population Feeding Digester]&lt;=2000,IF(Table14567[Year Operational]=S$40,Table14567[Population Feeding Digester],""),""),""),""))</f>
        <v>0</v>
      </c>
    </row>
    <row r="46" spans="1:19" x14ac:dyDescent="0.25">
      <c r="A46" s="26" t="s">
        <v>1144</v>
      </c>
      <c r="B46" s="27" t="s">
        <v>42</v>
      </c>
      <c r="C46" s="26">
        <f t="array" ref="C46">COUNT(IF(Table14567[Digester Type]=$B46,IF(Table14567[Population Feeding Digester]&gt;2000,Table14567[Population Feeding Digester],""),""))</f>
        <v>12</v>
      </c>
      <c r="D46" s="26">
        <f t="array" ref="D46">COUNT(IF(Table14567[Digester Type]=$B46,IF(Table14567[Population Feeding Digester]&gt;2000,IF(Table14567[Year Operational]=D$40,Table14567[Population Feeding Digester],""),""),""))</f>
        <v>0</v>
      </c>
      <c r="E46" s="26">
        <f t="array" ref="E46">COUNT(IF(Table14567[Digester Type]=$B46,IF(Table14567[Population Feeding Digester]&gt;2000,IF(Table14567[Year Operational]=E$40,Table14567[Population Feeding Digester],""),""),""))</f>
        <v>0</v>
      </c>
      <c r="F46" s="26">
        <f t="array" ref="F46">COUNT(IF(Table14567[Digester Type]=$B46,IF(Table14567[Population Feeding Digester]&gt;2000,IF(Table14567[Year Operational]=F$40,Table14567[Population Feeding Digester],""),""),""))</f>
        <v>0</v>
      </c>
      <c r="G46" s="26">
        <f t="array" ref="G46">COUNT(IF(Table14567[Digester Type]=$B46,IF(Table14567[Population Feeding Digester]&gt;2000,IF(Table14567[Year Operational]=G$40,Table14567[Population Feeding Digester],""),""),""))</f>
        <v>1</v>
      </c>
      <c r="H46" s="26">
        <f t="array" ref="H46">COUNT(IF(Table14567[Digester Type]=$B46,IF(Table14567[Population Feeding Digester]&gt;2000,IF(Table14567[Year Operational]=H$40,Table14567[Population Feeding Digester],""),""),""))</f>
        <v>2</v>
      </c>
      <c r="I46" s="26">
        <f t="array" ref="I46">COUNT(IF(Table14567[Digester Type]=$B46,IF(Table14567[Population Feeding Digester]&gt;2000,IF(Table14567[Year Operational]=I$40,Table14567[Population Feeding Digester],""),""),""))</f>
        <v>1</v>
      </c>
      <c r="J46" s="26">
        <f t="array" ref="J46">COUNT(IF(Table14567[Digester Type]=$B46,IF(Table14567[Population Feeding Digester]&gt;2000,IF(Table14567[Year Operational]=J$40,Table14567[Population Feeding Digester],""),""),""))</f>
        <v>0</v>
      </c>
      <c r="K46" s="26">
        <f t="array" ref="K46">COUNT(IF(Table14567[Digester Type]=$B46,IF(Table14567[Population Feeding Digester]&gt;2000,IF(Table14567[Year Operational]=K$40,Table14567[Population Feeding Digester],""),""),""))</f>
        <v>0</v>
      </c>
      <c r="L46" s="26">
        <f t="array" ref="L46">COUNT(IF(Table14567[Digester Type]=$B46,IF(Table14567[Population Feeding Digester]&gt;2000,IF(Table14567[Year Operational]=L$40,Table14567[Population Feeding Digester],""),""),""))</f>
        <v>1</v>
      </c>
      <c r="M46" s="26">
        <f t="array" ref="M46">COUNT(IF(Table14567[Digester Type]=$B46,IF(Table14567[Population Feeding Digester]&gt;2000,IF(Table14567[Year Operational]=M$40,Table14567[Population Feeding Digester],""),""),""))</f>
        <v>0</v>
      </c>
      <c r="N46" s="26">
        <f t="array" ref="N46">COUNT(IF(Table14567[Digester Type]=$B46,IF(Table14567[Population Feeding Digester]&gt;2000,IF(Table14567[Year Operational]=N$40,Table14567[Population Feeding Digester],""),""),""))</f>
        <v>0</v>
      </c>
      <c r="O46" s="26">
        <f t="array" ref="O46">COUNT(IF(Table14567[Digester Type]=$B46,IF(Table14567[Population Feeding Digester]&gt;2000,IF(Table14567[Year Operational]=O$40,Table14567[Population Feeding Digester],""),""),""))</f>
        <v>2</v>
      </c>
      <c r="P46" s="26">
        <f t="array" ref="P46">COUNT(IF(Table14567[Digester Type]=$B46,IF(Table14567[Population Feeding Digester]&gt;2000,IF(Table14567[Year Operational]=P$40,Table14567[Population Feeding Digester],""),""),""))</f>
        <v>2</v>
      </c>
      <c r="Q46" s="26">
        <f t="array" ref="Q46">COUNT(IF(Table14567[Digester Type]=$B46,IF(Table14567[Population Feeding Digester]&gt;2000,IF(Table14567[Year Operational]=Q$40,Table14567[Population Feeding Digester],""),""),""))</f>
        <v>3</v>
      </c>
      <c r="R46" s="26">
        <f t="array" ref="R46">COUNT(IF(Table14567[Digester Type]=$B46,IF(Table14567[Population Feeding Digester]&gt;2000,IF(Table14567[Year Operational]=R$40,Table14567[Population Feeding Digester],""),""),""))</f>
        <v>0</v>
      </c>
      <c r="S46" s="26">
        <f t="array" ref="S46">COUNT(IF(Table14567[Digester Type]=$B46,IF(Table14567[Population Feeding Digester]&gt;2000,IF(Table14567[Year Operational]=S$40,Table14567[Population Feeding Digester],""),""),""))</f>
        <v>0</v>
      </c>
    </row>
    <row r="47" spans="1:19" x14ac:dyDescent="0.25">
      <c r="A47" s="26" t="s">
        <v>1142</v>
      </c>
      <c r="B47" s="27" t="s">
        <v>537</v>
      </c>
      <c r="C47" s="26">
        <f t="array" ref="C47">COUNT(IF(Table14567[Digester Type]=$B47,IF(Table14567[Population Feeding Digester]&lt;1000,Table14567[Population Feeding Digester],""),""))</f>
        <v>0</v>
      </c>
      <c r="D47" s="26">
        <f t="array" ref="D47">COUNT(IF(Table14567[Digester Type]=$B47,IF(Table14567[Population Feeding Digester]&lt;1000,IF(Table14567[Year Operational]=D$40,Table14567[Population Feeding Digester],""),""),""))</f>
        <v>0</v>
      </c>
      <c r="E47" s="26">
        <f t="array" ref="E47">COUNT(IF(Table14567[Digester Type]=$B47,IF(Table14567[Population Feeding Digester]&lt;1000,IF(Table14567[Year Operational]=E$40,Table14567[Population Feeding Digester],""),""),""))</f>
        <v>0</v>
      </c>
      <c r="F47" s="26">
        <f t="array" ref="F47">COUNT(IF(Table14567[Digester Type]=$B47,IF(Table14567[Population Feeding Digester]&lt;1000,IF(Table14567[Year Operational]=F$40,Table14567[Population Feeding Digester],""),""),""))</f>
        <v>0</v>
      </c>
      <c r="G47" s="26">
        <f t="array" ref="G47">COUNT(IF(Table14567[Digester Type]=$B47,IF(Table14567[Population Feeding Digester]&lt;1000,IF(Table14567[Year Operational]=G$40,Table14567[Population Feeding Digester],""),""),""))</f>
        <v>0</v>
      </c>
      <c r="H47" s="26">
        <f t="array" ref="H47">COUNT(IF(Table14567[Digester Type]=$B47,IF(Table14567[Population Feeding Digester]&lt;1000,IF(Table14567[Year Operational]=H$40,Table14567[Population Feeding Digester],""),""),""))</f>
        <v>0</v>
      </c>
      <c r="I47" s="26">
        <f t="array" ref="I47">COUNT(IF(Table14567[Digester Type]=$B47,IF(Table14567[Population Feeding Digester]&lt;1000,IF(Table14567[Year Operational]=I$40,Table14567[Population Feeding Digester],""),""),""))</f>
        <v>0</v>
      </c>
      <c r="J47" s="26">
        <f t="array" ref="J47">COUNT(IF(Table14567[Digester Type]=$B47,IF(Table14567[Population Feeding Digester]&lt;1000,IF(Table14567[Year Operational]=J$40,Table14567[Population Feeding Digester],""),""),""))</f>
        <v>0</v>
      </c>
      <c r="K47" s="26">
        <f t="array" ref="K47">COUNT(IF(Table14567[Digester Type]=$B47,IF(Table14567[Population Feeding Digester]&lt;1000,IF(Table14567[Year Operational]=K$40,Table14567[Population Feeding Digester],""),""),""))</f>
        <v>0</v>
      </c>
      <c r="L47" s="26">
        <f t="array" ref="L47">COUNT(IF(Table14567[Digester Type]=$B47,IF(Table14567[Population Feeding Digester]&lt;1000,IF(Table14567[Year Operational]=L$40,Table14567[Population Feeding Digester],""),""),""))</f>
        <v>0</v>
      </c>
      <c r="M47" s="26">
        <f t="array" ref="M47">COUNT(IF(Table14567[Digester Type]=$B47,IF(Table14567[Population Feeding Digester]&lt;1000,IF(Table14567[Year Operational]=M$40,Table14567[Population Feeding Digester],""),""),""))</f>
        <v>0</v>
      </c>
      <c r="N47" s="26">
        <f t="array" ref="N47">COUNT(IF(Table14567[Digester Type]=$B47,IF(Table14567[Population Feeding Digester]&lt;1000,IF(Table14567[Year Operational]=N$40,Table14567[Population Feeding Digester],""),""),""))</f>
        <v>0</v>
      </c>
      <c r="O47" s="26">
        <f t="array" ref="O47">COUNT(IF(Table14567[Digester Type]=$B47,IF(Table14567[Population Feeding Digester]&lt;1000,IF(Table14567[Year Operational]=O$40,Table14567[Population Feeding Digester],""),""),""))</f>
        <v>0</v>
      </c>
      <c r="P47" s="26">
        <f t="array" ref="P47">COUNT(IF(Table14567[Digester Type]=$B47,IF(Table14567[Population Feeding Digester]&lt;1000,IF(Table14567[Year Operational]=P$40,Table14567[Population Feeding Digester],""),""),""))</f>
        <v>0</v>
      </c>
      <c r="Q47" s="26">
        <f t="array" ref="Q47">COUNT(IF(Table14567[Digester Type]=$B47,IF(Table14567[Population Feeding Digester]&lt;1000,IF(Table14567[Year Operational]=Q$40,Table14567[Population Feeding Digester],""),""),""))</f>
        <v>0</v>
      </c>
      <c r="R47" s="26">
        <f t="array" ref="R47">COUNT(IF(Table14567[Digester Type]=$B47,IF(Table14567[Population Feeding Digester]&lt;1000,IF(Table14567[Year Operational]=R$40,Table14567[Population Feeding Digester],""),""),""))</f>
        <v>0</v>
      </c>
      <c r="S47" s="26">
        <f t="array" ref="S47">COUNT(IF(Table14567[Digester Type]=$B47,IF(Table14567[Population Feeding Digester]&lt;1000,IF(Table14567[Year Operational]=S$40,Table14567[Population Feeding Digester],""),""),""))</f>
        <v>0</v>
      </c>
    </row>
    <row r="48" spans="1:19" x14ac:dyDescent="0.25">
      <c r="A48" s="26" t="s">
        <v>1143</v>
      </c>
      <c r="B48" s="27" t="s">
        <v>537</v>
      </c>
      <c r="C48" s="26">
        <f t="array" ref="C48">COUNT(IF(Table14567[Digester Type]=$B48,IF(Table14567[Population Feeding Digester]&gt;=1000,IF(Table14567[Population Feeding Digester]&lt;=2000,Table14567[Population Feeding Digester],""),""),""))</f>
        <v>2</v>
      </c>
      <c r="D48" s="26">
        <f t="array" ref="D48">COUNT(IF(Table14567[Digester Type]=$B48,IF(Table14567[Population Feeding Digester]&gt;=1000,IF(Table14567[Population Feeding Digester]&lt;=2000,IF(Table14567[Year Operational]=D$40,Table14567[Population Feeding Digester],""),""),""),""))</f>
        <v>0</v>
      </c>
      <c r="E48" s="26">
        <f t="array" ref="E48">COUNT(IF(Table14567[Digester Type]=$B48,IF(Table14567[Population Feeding Digester]&gt;=1000,IF(Table14567[Population Feeding Digester]&lt;=2000,IF(Table14567[Year Operational]=E$40,Table14567[Population Feeding Digester],""),""),""),""))</f>
        <v>0</v>
      </c>
      <c r="F48" s="26">
        <f t="array" ref="F48">COUNT(IF(Table14567[Digester Type]=$B48,IF(Table14567[Population Feeding Digester]&gt;=1000,IF(Table14567[Population Feeding Digester]&lt;=2000,IF(Table14567[Year Operational]=F$40,Table14567[Population Feeding Digester],""),""),""),""))</f>
        <v>0</v>
      </c>
      <c r="G48" s="26">
        <f t="array" ref="G48">COUNT(IF(Table14567[Digester Type]=$B48,IF(Table14567[Population Feeding Digester]&gt;=1000,IF(Table14567[Population Feeding Digester]&lt;=2000,IF(Table14567[Year Operational]=G$40,Table14567[Population Feeding Digester],""),""),""),""))</f>
        <v>0</v>
      </c>
      <c r="H48" s="26">
        <f t="array" ref="H48">COUNT(IF(Table14567[Digester Type]=$B48,IF(Table14567[Population Feeding Digester]&gt;=1000,IF(Table14567[Population Feeding Digester]&lt;=2000,IF(Table14567[Year Operational]=H$40,Table14567[Population Feeding Digester],""),""),""),""))</f>
        <v>0</v>
      </c>
      <c r="I48" s="26">
        <f t="array" ref="I48">COUNT(IF(Table14567[Digester Type]=$B48,IF(Table14567[Population Feeding Digester]&gt;=1000,IF(Table14567[Population Feeding Digester]&lt;=2000,IF(Table14567[Year Operational]=I$40,Table14567[Population Feeding Digester],""),""),""),""))</f>
        <v>0</v>
      </c>
      <c r="J48" s="26">
        <f t="array" ref="J48">COUNT(IF(Table14567[Digester Type]=$B48,IF(Table14567[Population Feeding Digester]&gt;=1000,IF(Table14567[Population Feeding Digester]&lt;=2000,IF(Table14567[Year Operational]=J$40,Table14567[Population Feeding Digester],""),""),""),""))</f>
        <v>0</v>
      </c>
      <c r="K48" s="26">
        <f t="array" ref="K48">COUNT(IF(Table14567[Digester Type]=$B48,IF(Table14567[Population Feeding Digester]&gt;=1000,IF(Table14567[Population Feeding Digester]&lt;=2000,IF(Table14567[Year Operational]=K$40,Table14567[Population Feeding Digester],""),""),""),""))</f>
        <v>0</v>
      </c>
      <c r="L48" s="26">
        <f t="array" ref="L48">COUNT(IF(Table14567[Digester Type]=$B48,IF(Table14567[Population Feeding Digester]&gt;=1000,IF(Table14567[Population Feeding Digester]&lt;=2000,IF(Table14567[Year Operational]=L$40,Table14567[Population Feeding Digester],""),""),""),""))</f>
        <v>0</v>
      </c>
      <c r="M48" s="26">
        <f t="array" ref="M48">COUNT(IF(Table14567[Digester Type]=$B48,IF(Table14567[Population Feeding Digester]&gt;=1000,IF(Table14567[Population Feeding Digester]&lt;=2000,IF(Table14567[Year Operational]=M$40,Table14567[Population Feeding Digester],""),""),""),""))</f>
        <v>0</v>
      </c>
      <c r="N48" s="26">
        <f t="array" ref="N48">COUNT(IF(Table14567[Digester Type]=$B48,IF(Table14567[Population Feeding Digester]&gt;=1000,IF(Table14567[Population Feeding Digester]&lt;=2000,IF(Table14567[Year Operational]=N$40,Table14567[Population Feeding Digester],""),""),""),""))</f>
        <v>0</v>
      </c>
      <c r="O48" s="26">
        <f t="array" ref="O48">COUNT(IF(Table14567[Digester Type]=$B48,IF(Table14567[Population Feeding Digester]&gt;=1000,IF(Table14567[Population Feeding Digester]&lt;=2000,IF(Table14567[Year Operational]=O$40,Table14567[Population Feeding Digester],""),""),""),""))</f>
        <v>0</v>
      </c>
      <c r="P48" s="26">
        <f t="array" ref="P48">COUNT(IF(Table14567[Digester Type]=$B48,IF(Table14567[Population Feeding Digester]&gt;=1000,IF(Table14567[Population Feeding Digester]&lt;=2000,IF(Table14567[Year Operational]=P$40,Table14567[Population Feeding Digester],""),""),""),""))</f>
        <v>0</v>
      </c>
      <c r="Q48" s="26">
        <f t="array" ref="Q48">COUNT(IF(Table14567[Digester Type]=$B48,IF(Table14567[Population Feeding Digester]&gt;=1000,IF(Table14567[Population Feeding Digester]&lt;=2000,IF(Table14567[Year Operational]=Q$40,Table14567[Population Feeding Digester],""),""),""),""))</f>
        <v>0</v>
      </c>
      <c r="R48" s="26">
        <f t="array" ref="R48">COUNT(IF(Table14567[Digester Type]=$B48,IF(Table14567[Population Feeding Digester]&gt;=1000,IF(Table14567[Population Feeding Digester]&lt;=2000,IF(Table14567[Year Operational]=R$40,Table14567[Population Feeding Digester],""),""),""),""))</f>
        <v>0</v>
      </c>
      <c r="S48" s="26">
        <f t="array" ref="S48">COUNT(IF(Table14567[Digester Type]=$B48,IF(Table14567[Population Feeding Digester]&gt;=1000,IF(Table14567[Population Feeding Digester]&lt;=2000,IF(Table14567[Year Operational]=S$40,Table14567[Population Feeding Digester],""),""),""),""))</f>
        <v>0</v>
      </c>
    </row>
    <row r="49" spans="1:19" x14ac:dyDescent="0.25">
      <c r="A49" s="26" t="s">
        <v>1144</v>
      </c>
      <c r="B49" s="27" t="s">
        <v>537</v>
      </c>
      <c r="C49" s="26">
        <f t="array" ref="C49">COUNT(IF(Table14567[Digester Type]=$B49,IF(Table14567[Population Feeding Digester]&gt;2000,Table14567[Population Feeding Digester],""),""))</f>
        <v>3</v>
      </c>
      <c r="D49" s="26">
        <f t="array" ref="D49">COUNT(IF(Table14567[Digester Type]=$B49,IF(Table14567[Population Feeding Digester]&gt;2000,IF(Table14567[Year Operational]=D$40,Table14567[Population Feeding Digester],""),""),""))</f>
        <v>0</v>
      </c>
      <c r="E49" s="26">
        <f t="array" ref="E49">COUNT(IF(Table14567[Digester Type]=$B49,IF(Table14567[Population Feeding Digester]&gt;2000,IF(Table14567[Year Operational]=E$40,Table14567[Population Feeding Digester],""),""),""))</f>
        <v>0</v>
      </c>
      <c r="F49" s="26">
        <f t="array" ref="F49">COUNT(IF(Table14567[Digester Type]=$B49,IF(Table14567[Population Feeding Digester]&gt;2000,IF(Table14567[Year Operational]=F$40,Table14567[Population Feeding Digester],""),""),""))</f>
        <v>0</v>
      </c>
      <c r="G49" s="26">
        <f t="array" ref="G49">COUNT(IF(Table14567[Digester Type]=$B49,IF(Table14567[Population Feeding Digester]&gt;2000,IF(Table14567[Year Operational]=G$40,Table14567[Population Feeding Digester],""),""),""))</f>
        <v>0</v>
      </c>
      <c r="H49" s="26">
        <f t="array" ref="H49">COUNT(IF(Table14567[Digester Type]=$B49,IF(Table14567[Population Feeding Digester]&gt;2000,IF(Table14567[Year Operational]=H$40,Table14567[Population Feeding Digester],""),""),""))</f>
        <v>0</v>
      </c>
      <c r="I49" s="26">
        <f t="array" ref="I49">COUNT(IF(Table14567[Digester Type]=$B49,IF(Table14567[Population Feeding Digester]&gt;2000,IF(Table14567[Year Operational]=I$40,Table14567[Population Feeding Digester],""),""),""))</f>
        <v>0</v>
      </c>
      <c r="J49" s="26">
        <f t="array" ref="J49">COUNT(IF(Table14567[Digester Type]=$B49,IF(Table14567[Population Feeding Digester]&gt;2000,IF(Table14567[Year Operational]=J$40,Table14567[Population Feeding Digester],""),""),""))</f>
        <v>0</v>
      </c>
      <c r="K49" s="26">
        <f t="array" ref="K49">COUNT(IF(Table14567[Digester Type]=$B49,IF(Table14567[Population Feeding Digester]&gt;2000,IF(Table14567[Year Operational]=K$40,Table14567[Population Feeding Digester],""),""),""))</f>
        <v>0</v>
      </c>
      <c r="L49" s="26">
        <f t="array" ref="L49">COUNT(IF(Table14567[Digester Type]=$B49,IF(Table14567[Population Feeding Digester]&gt;2000,IF(Table14567[Year Operational]=L$40,Table14567[Population Feeding Digester],""),""),""))</f>
        <v>0</v>
      </c>
      <c r="M49" s="26">
        <f t="array" ref="M49">COUNT(IF(Table14567[Digester Type]=$B49,IF(Table14567[Population Feeding Digester]&gt;2000,IF(Table14567[Year Operational]=M$40,Table14567[Population Feeding Digester],""),""),""))</f>
        <v>0</v>
      </c>
      <c r="N49" s="26">
        <f t="array" ref="N49">COUNT(IF(Table14567[Digester Type]=$B49,IF(Table14567[Population Feeding Digester]&gt;2000,IF(Table14567[Year Operational]=N$40,Table14567[Population Feeding Digester],""),""),""))</f>
        <v>0</v>
      </c>
      <c r="O49" s="26">
        <f t="array" ref="O49">COUNT(IF(Table14567[Digester Type]=$B49,IF(Table14567[Population Feeding Digester]&gt;2000,IF(Table14567[Year Operational]=O$40,Table14567[Population Feeding Digester],""),""),""))</f>
        <v>1</v>
      </c>
      <c r="P49" s="26">
        <f t="array" ref="P49">COUNT(IF(Table14567[Digester Type]=$B49,IF(Table14567[Population Feeding Digester]&gt;2000,IF(Table14567[Year Operational]=P$40,Table14567[Population Feeding Digester],""),""),""))</f>
        <v>1</v>
      </c>
      <c r="Q49" s="26">
        <f t="array" ref="Q49">COUNT(IF(Table14567[Digester Type]=$B49,IF(Table14567[Population Feeding Digester]&gt;2000,IF(Table14567[Year Operational]=Q$40,Table14567[Population Feeding Digester],""),""),""))</f>
        <v>1</v>
      </c>
      <c r="R49" s="26">
        <f t="array" ref="R49">COUNT(IF(Table14567[Digester Type]=$B49,IF(Table14567[Population Feeding Digester]&gt;2000,IF(Table14567[Year Operational]=R$40,Table14567[Population Feeding Digester],""),""),""))</f>
        <v>0</v>
      </c>
      <c r="S49" s="26">
        <f t="array" ref="S49">COUNT(IF(Table14567[Digester Type]=$B49,IF(Table14567[Population Feeding Digester]&gt;2000,IF(Table14567[Year Operational]=S$40,Table14567[Population Feeding Digester],""),""),""))</f>
        <v>0</v>
      </c>
    </row>
    <row r="50" spans="1:19" x14ac:dyDescent="0.25">
      <c r="B50" s="2"/>
      <c r="C50" s="40">
        <f>SUM(C41:C49)</f>
        <v>33</v>
      </c>
      <c r="E5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5" x14ac:dyDescent="0.25"/>
  <cols>
    <col min="1" max="1" width="23.7109375" bestFit="1" customWidth="1"/>
    <col min="2" max="2" width="20.28515625" bestFit="1" customWidth="1"/>
    <col min="6" max="6" width="14.28515625" customWidth="1"/>
    <col min="7" max="7" width="24.42578125" bestFit="1" customWidth="1"/>
  </cols>
  <sheetData>
    <row r="1" spans="1:7" x14ac:dyDescent="0.25">
      <c r="A1" s="6" t="s">
        <v>5</v>
      </c>
      <c r="B1" t="s">
        <v>17</v>
      </c>
    </row>
    <row r="3" spans="1:7" x14ac:dyDescent="0.25">
      <c r="A3" s="6" t="s">
        <v>969</v>
      </c>
      <c r="B3" t="s">
        <v>971</v>
      </c>
      <c r="F3" s="9" t="s">
        <v>7</v>
      </c>
      <c r="G3" s="9" t="s">
        <v>972</v>
      </c>
    </row>
    <row r="4" spans="1:7" x14ac:dyDescent="0.25">
      <c r="A4" s="7" t="s">
        <v>52</v>
      </c>
      <c r="B4" s="8">
        <v>3</v>
      </c>
      <c r="F4" t="s">
        <v>52</v>
      </c>
      <c r="G4">
        <f>GETPIVOTDATA("Animal Type",$A$3,"Animal Type","Beef")+GETPIVOTDATA("Animal Type",$A$3,"Animal Type","Cattle")+GETPIVOTDATA("Animal Type",$A$3,"Animal Type","Swine and Cattle")</f>
        <v>8</v>
      </c>
    </row>
    <row r="5" spans="1:7" x14ac:dyDescent="0.25">
      <c r="A5" s="7" t="s">
        <v>148</v>
      </c>
      <c r="B5" s="8">
        <v>2</v>
      </c>
      <c r="F5" t="s">
        <v>18</v>
      </c>
      <c r="G5">
        <f>GETPIVOTDATA("Animal Type",$A$3,"Animal Type","Dairy")+GETPIVOTDATA("Animal Type",$A$3,"Animal Type","Dairy (heifers) and Swine")+GETPIVOTDATA("Animal Type",$A$3,"Animal Type","Dairy and Swine")+GETPIVOTDATA("Animal Type",$A$3,"Animal Type","Dairy, Swine, and Poultry")+GETPIVOTDATA("Animal Type",$A$3,"Animal Type","Heifer raising facility")</f>
        <v>202</v>
      </c>
    </row>
    <row r="6" spans="1:7" x14ac:dyDescent="0.25">
      <c r="A6" s="7" t="s">
        <v>398</v>
      </c>
      <c r="B6" s="8">
        <v>1</v>
      </c>
      <c r="F6" t="s">
        <v>205</v>
      </c>
      <c r="G6">
        <f>GETPIVOTDATA("Animal Type",$A$3,"Animal Type","Dairy, Swine, and Poultry")+GETPIVOTDATA("Animal Type",$A$3,"Animal Type","Duck")+GETPIVOTDATA("Animal Type",$A$3,"Animal Type","Layers")+GETPIVOTDATA("Animal Type",$A$3,"Animal Type","Poultry")+GETPIVOTDATA("Animal Type",$A$3,"Animal Type","Broiler")</f>
        <v>7</v>
      </c>
    </row>
    <row r="7" spans="1:7" x14ac:dyDescent="0.25">
      <c r="A7" s="7" t="s">
        <v>18</v>
      </c>
      <c r="B7" s="8">
        <v>195</v>
      </c>
      <c r="F7" t="s">
        <v>58</v>
      </c>
      <c r="G7">
        <f>GETPIVOTDATA("Animal Type",$A$3,"Animal Type","Dairy (heifers) and Swine")+GETPIVOTDATA("Animal Type",$A$3,"Animal Type","Dairy and Swine")+GETPIVOTDATA("Animal Type",$A$3,"Animal Type","Dairy, Swine, and Poultry")+GETPIVOTDATA("Animal Type",$A$3,"Animal Type","Swine")+GETPIVOTDATA("Animal Type",$A$3,"Animal Type","Swine (farrow-to-wean)")+GETPIVOTDATA("Animal Type",$A$3,"Animal Type","Swine (farrow-to-finish)")+GETPIVOTDATA("Animal Type",$A$3,"Animal Type","Swine (wean-to-finish)")+GETPIVOTDATA("Animal Type",$A$3,"Animal Type","Swine and Cattle")</f>
        <v>39</v>
      </c>
    </row>
    <row r="8" spans="1:7" x14ac:dyDescent="0.25">
      <c r="A8" s="7" t="s">
        <v>366</v>
      </c>
      <c r="B8" s="8">
        <v>1</v>
      </c>
      <c r="F8" t="s">
        <v>973</v>
      </c>
      <c r="G8">
        <f>GETPIVOTDATA("Animal Type",$A$3,"Animal Type","Dairy (heifers) and Swine")+GETPIVOTDATA("Animal Type",$A$3,"Animal Type","Dairy and Swine")+GETPIVOTDATA("Animal Type",$A$3,"Animal Type","Dairy, Swine, and Poultry")+GETPIVOTDATA("Animal Type",$A$3,"Animal Type","Swine and Cattle")</f>
        <v>8</v>
      </c>
    </row>
    <row r="9" spans="1:7" x14ac:dyDescent="0.25">
      <c r="A9" s="7" t="s">
        <v>416</v>
      </c>
      <c r="B9" s="8">
        <v>2</v>
      </c>
    </row>
    <row r="10" spans="1:7" x14ac:dyDescent="0.25">
      <c r="A10" s="7" t="s">
        <v>692</v>
      </c>
      <c r="B10" s="8">
        <v>1</v>
      </c>
    </row>
    <row r="11" spans="1:7" x14ac:dyDescent="0.25">
      <c r="A11" s="7" t="s">
        <v>232</v>
      </c>
      <c r="B11" s="8">
        <v>1</v>
      </c>
    </row>
    <row r="12" spans="1:7" x14ac:dyDescent="0.25">
      <c r="A12" s="7" t="s">
        <v>489</v>
      </c>
      <c r="B12" s="8">
        <v>3</v>
      </c>
    </row>
    <row r="13" spans="1:7" x14ac:dyDescent="0.25">
      <c r="A13" s="7" t="s">
        <v>586</v>
      </c>
      <c r="B13" s="8">
        <v>1</v>
      </c>
    </row>
    <row r="14" spans="1:7" x14ac:dyDescent="0.25">
      <c r="A14" s="7" t="s">
        <v>205</v>
      </c>
      <c r="B14" s="8">
        <v>2</v>
      </c>
    </row>
    <row r="15" spans="1:7" x14ac:dyDescent="0.25">
      <c r="A15" s="7" t="s">
        <v>58</v>
      </c>
      <c r="B15" s="8">
        <v>27</v>
      </c>
    </row>
    <row r="16" spans="1:7" x14ac:dyDescent="0.25">
      <c r="A16" s="7" t="s">
        <v>666</v>
      </c>
      <c r="B16" s="8">
        <v>1</v>
      </c>
    </row>
    <row r="17" spans="1:2" x14ac:dyDescent="0.25">
      <c r="A17" s="7" t="s">
        <v>80</v>
      </c>
      <c r="B17" s="8">
        <v>2</v>
      </c>
    </row>
    <row r="18" spans="1:2" x14ac:dyDescent="0.25">
      <c r="A18" s="7" t="s">
        <v>255</v>
      </c>
      <c r="B18" s="8">
        <v>1</v>
      </c>
    </row>
    <row r="19" spans="1:2" x14ac:dyDescent="0.25">
      <c r="A19" s="7" t="s">
        <v>103</v>
      </c>
      <c r="B19" s="8">
        <v>4</v>
      </c>
    </row>
    <row r="20" spans="1:2" x14ac:dyDescent="0.25">
      <c r="A20" s="7" t="s">
        <v>970</v>
      </c>
      <c r="B20" s="8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U16" sqref="U16"/>
    </sheetView>
  </sheetViews>
  <sheetFormatPr defaultRowHeight="15" x14ac:dyDescent="0.25"/>
  <cols>
    <col min="2" max="2" width="16.5703125" bestFit="1" customWidth="1"/>
    <col min="3" max="3" width="13.28515625" bestFit="1" customWidth="1"/>
  </cols>
  <sheetData>
    <row r="1" spans="1:20" x14ac:dyDescent="0.25">
      <c r="A1" s="41" t="s">
        <v>1149</v>
      </c>
      <c r="B1" s="41" t="s">
        <v>1146</v>
      </c>
      <c r="C1" s="41" t="s">
        <v>4</v>
      </c>
      <c r="D1" s="41">
        <v>2000</v>
      </c>
      <c r="E1" s="41">
        <f>D1+1</f>
        <v>2001</v>
      </c>
      <c r="F1" s="41">
        <f>E1+1</f>
        <v>2002</v>
      </c>
      <c r="G1" s="41">
        <f>F1+1</f>
        <v>2003</v>
      </c>
      <c r="H1" s="41">
        <f>G1+1</f>
        <v>2004</v>
      </c>
      <c r="I1" s="41">
        <f>H1+1</f>
        <v>2005</v>
      </c>
      <c r="J1" s="41">
        <f>I1+1</f>
        <v>2006</v>
      </c>
      <c r="K1" s="41">
        <f>J1+1</f>
        <v>2007</v>
      </c>
      <c r="L1" s="41">
        <f>K1+1</f>
        <v>2008</v>
      </c>
      <c r="M1" s="41">
        <f>L1+1</f>
        <v>2009</v>
      </c>
      <c r="N1" s="41">
        <f>M1+1</f>
        <v>2010</v>
      </c>
      <c r="O1" s="41">
        <f>N1+1</f>
        <v>2011</v>
      </c>
      <c r="P1" s="41">
        <f>O1+1</f>
        <v>2012</v>
      </c>
      <c r="Q1" s="41">
        <f>P1+1</f>
        <v>2013</v>
      </c>
      <c r="R1" s="41">
        <f>Q1+1</f>
        <v>2014</v>
      </c>
      <c r="S1" s="41" t="s">
        <v>1151</v>
      </c>
      <c r="T1" t="s">
        <v>1153</v>
      </c>
    </row>
    <row r="2" spans="1:20" x14ac:dyDescent="0.25">
      <c r="A2" s="26" t="s">
        <v>52</v>
      </c>
      <c r="B2" s="26" t="s">
        <v>1142</v>
      </c>
      <c r="C2" s="27" t="s">
        <v>28</v>
      </c>
      <c r="D2" s="45">
        <v>0</v>
      </c>
      <c r="E2" s="45">
        <v>0</v>
      </c>
      <c r="F2" s="45">
        <v>0</v>
      </c>
      <c r="G2" s="45">
        <v>0</v>
      </c>
      <c r="H2" s="45">
        <v>0</v>
      </c>
      <c r="I2" s="45">
        <v>0</v>
      </c>
      <c r="J2" s="45">
        <v>0</v>
      </c>
      <c r="K2" s="45">
        <v>0</v>
      </c>
      <c r="L2" s="45">
        <v>0</v>
      </c>
      <c r="M2" s="45">
        <v>0</v>
      </c>
      <c r="N2" s="45">
        <v>0</v>
      </c>
      <c r="O2" s="45">
        <v>0</v>
      </c>
      <c r="P2" s="45">
        <v>0</v>
      </c>
      <c r="Q2" s="45">
        <v>0</v>
      </c>
      <c r="R2" s="45">
        <v>0</v>
      </c>
      <c r="S2" s="45">
        <f>SUM(D2:R2)</f>
        <v>0</v>
      </c>
      <c r="T2" s="47">
        <f>SUM(H2:R2)/($R$1-$H$1)</f>
        <v>0</v>
      </c>
    </row>
    <row r="3" spans="1:20" x14ac:dyDescent="0.25">
      <c r="A3" s="26" t="s">
        <v>52</v>
      </c>
      <c r="B3" s="26" t="s">
        <v>1143</v>
      </c>
      <c r="C3" s="27" t="s">
        <v>28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f>SUM(D3:R3)</f>
        <v>0</v>
      </c>
      <c r="T3" s="47">
        <f t="shared" ref="T3:T28" si="0">SUM(H3:R3)/($R$1-$H$1)</f>
        <v>0</v>
      </c>
    </row>
    <row r="4" spans="1:20" x14ac:dyDescent="0.25">
      <c r="A4" s="26" t="s">
        <v>52</v>
      </c>
      <c r="B4" s="26" t="s">
        <v>1144</v>
      </c>
      <c r="C4" s="27" t="s">
        <v>28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  <c r="S4" s="45">
        <f>SUM(D4:R4)</f>
        <v>0</v>
      </c>
      <c r="T4" s="47">
        <f t="shared" si="0"/>
        <v>0</v>
      </c>
    </row>
    <row r="5" spans="1:20" x14ac:dyDescent="0.25">
      <c r="A5" s="26" t="s">
        <v>52</v>
      </c>
      <c r="B5" s="26" t="s">
        <v>1142</v>
      </c>
      <c r="C5" s="27" t="s">
        <v>42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f>SUM(D5:R5)</f>
        <v>0</v>
      </c>
      <c r="T5" s="47">
        <f t="shared" si="0"/>
        <v>0</v>
      </c>
    </row>
    <row r="6" spans="1:20" x14ac:dyDescent="0.25">
      <c r="A6" s="26" t="s">
        <v>52</v>
      </c>
      <c r="B6" s="26" t="s">
        <v>1143</v>
      </c>
      <c r="C6" s="27" t="s">
        <v>42</v>
      </c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f>SUM(D6:R6)</f>
        <v>0</v>
      </c>
      <c r="T6" s="47">
        <f t="shared" si="0"/>
        <v>0</v>
      </c>
    </row>
    <row r="7" spans="1:20" x14ac:dyDescent="0.25">
      <c r="A7" s="26" t="s">
        <v>52</v>
      </c>
      <c r="B7" s="26" t="s">
        <v>1144</v>
      </c>
      <c r="C7" s="27" t="s">
        <v>42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f>SUM(D7:R7)</f>
        <v>0</v>
      </c>
      <c r="T7" s="47">
        <f t="shared" si="0"/>
        <v>0</v>
      </c>
    </row>
    <row r="8" spans="1:20" x14ac:dyDescent="0.25">
      <c r="A8" s="26" t="s">
        <v>52</v>
      </c>
      <c r="B8" s="26" t="s">
        <v>1142</v>
      </c>
      <c r="C8" s="27" t="s">
        <v>537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f>SUM(D8:R8)</f>
        <v>0</v>
      </c>
      <c r="T8" s="47">
        <f t="shared" si="0"/>
        <v>0</v>
      </c>
    </row>
    <row r="9" spans="1:20" x14ac:dyDescent="0.25">
      <c r="A9" s="26" t="s">
        <v>52</v>
      </c>
      <c r="B9" s="26" t="s">
        <v>1143</v>
      </c>
      <c r="C9" s="27" t="s">
        <v>537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f>SUM(D9:R9)</f>
        <v>0</v>
      </c>
      <c r="T9" s="47">
        <f t="shared" si="0"/>
        <v>0</v>
      </c>
    </row>
    <row r="10" spans="1:20" x14ac:dyDescent="0.25">
      <c r="A10" s="26" t="s">
        <v>52</v>
      </c>
      <c r="B10" s="26" t="s">
        <v>1144</v>
      </c>
      <c r="C10" s="27" t="s">
        <v>537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1</v>
      </c>
      <c r="M10" s="46">
        <v>1</v>
      </c>
      <c r="N10" s="46">
        <v>0</v>
      </c>
      <c r="O10" s="46">
        <v>1</v>
      </c>
      <c r="P10" s="46">
        <v>1</v>
      </c>
      <c r="Q10" s="46">
        <v>0</v>
      </c>
      <c r="R10" s="46">
        <v>0</v>
      </c>
      <c r="S10" s="46">
        <f>SUM(D10:R10)</f>
        <v>4</v>
      </c>
      <c r="T10" s="48">
        <f t="shared" si="0"/>
        <v>0.4</v>
      </c>
    </row>
    <row r="11" spans="1:20" x14ac:dyDescent="0.25">
      <c r="A11" s="26" t="s">
        <v>1150</v>
      </c>
      <c r="B11" s="26" t="s">
        <v>1142</v>
      </c>
      <c r="C11" s="27" t="s">
        <v>28</v>
      </c>
      <c r="D11" s="46">
        <f>'Operational Dairy Projects'!D204</f>
        <v>0</v>
      </c>
      <c r="E11" s="46">
        <f>'Operational Dairy Projects'!E204</f>
        <v>0</v>
      </c>
      <c r="F11" s="46">
        <f>'Operational Dairy Projects'!F204</f>
        <v>0</v>
      </c>
      <c r="G11" s="46">
        <f>'Operational Dairy Projects'!G204</f>
        <v>0</v>
      </c>
      <c r="H11" s="46">
        <f>'Operational Dairy Projects'!H204</f>
        <v>1</v>
      </c>
      <c r="I11" s="46">
        <f>'Operational Dairy Projects'!I204</f>
        <v>0</v>
      </c>
      <c r="J11" s="46">
        <f>'Operational Dairy Projects'!J204</f>
        <v>0</v>
      </c>
      <c r="K11" s="46">
        <f>'Operational Dairy Projects'!K204</f>
        <v>0</v>
      </c>
      <c r="L11" s="46">
        <f>'Operational Dairy Projects'!L204</f>
        <v>4</v>
      </c>
      <c r="M11" s="46">
        <f>'Operational Dairy Projects'!M204</f>
        <v>2</v>
      </c>
      <c r="N11" s="46">
        <f>'Operational Dairy Projects'!N204</f>
        <v>1</v>
      </c>
      <c r="O11" s="46">
        <f>'Operational Dairy Projects'!O204</f>
        <v>1</v>
      </c>
      <c r="P11" s="46">
        <f>'Operational Dairy Projects'!P204</f>
        <v>1</v>
      </c>
      <c r="Q11" s="46">
        <f>'Operational Dairy Projects'!Q204</f>
        <v>0</v>
      </c>
      <c r="R11" s="46">
        <f>'Operational Dairy Projects'!R204</f>
        <v>0</v>
      </c>
      <c r="S11" s="46">
        <f>SUM(D11:R11)</f>
        <v>10</v>
      </c>
      <c r="T11" s="48">
        <f t="shared" si="0"/>
        <v>1</v>
      </c>
    </row>
    <row r="12" spans="1:20" x14ac:dyDescent="0.25">
      <c r="A12" s="26" t="s">
        <v>1150</v>
      </c>
      <c r="B12" s="26" t="s">
        <v>1143</v>
      </c>
      <c r="C12" s="27" t="s">
        <v>28</v>
      </c>
      <c r="D12" s="46">
        <f>'Operational Dairy Projects'!D205</f>
        <v>0</v>
      </c>
      <c r="E12" s="46">
        <f>'Operational Dairy Projects'!E205</f>
        <v>0</v>
      </c>
      <c r="F12" s="46">
        <f>'Operational Dairy Projects'!F205</f>
        <v>0</v>
      </c>
      <c r="G12" s="46">
        <f>'Operational Dairy Projects'!G205</f>
        <v>0</v>
      </c>
      <c r="H12" s="46">
        <f>'Operational Dairy Projects'!H205</f>
        <v>0</v>
      </c>
      <c r="I12" s="46">
        <f>'Operational Dairy Projects'!I205</f>
        <v>0</v>
      </c>
      <c r="J12" s="46">
        <f>'Operational Dairy Projects'!J205</f>
        <v>0</v>
      </c>
      <c r="K12" s="46">
        <f>'Operational Dairy Projects'!K205</f>
        <v>0</v>
      </c>
      <c r="L12" s="46">
        <f>'Operational Dairy Projects'!L205</f>
        <v>2</v>
      </c>
      <c r="M12" s="46">
        <f>'Operational Dairy Projects'!M205</f>
        <v>3</v>
      </c>
      <c r="N12" s="46">
        <f>'Operational Dairy Projects'!N205</f>
        <v>0</v>
      </c>
      <c r="O12" s="46">
        <f>'Operational Dairy Projects'!O205</f>
        <v>1</v>
      </c>
      <c r="P12" s="46">
        <f>'Operational Dairy Projects'!P205</f>
        <v>0</v>
      </c>
      <c r="Q12" s="46">
        <f>'Operational Dairy Projects'!Q205</f>
        <v>3</v>
      </c>
      <c r="R12" s="46">
        <f>'Operational Dairy Projects'!R205</f>
        <v>0</v>
      </c>
      <c r="S12" s="46">
        <f>SUM(D12:R12)</f>
        <v>9</v>
      </c>
      <c r="T12" s="48">
        <f t="shared" si="0"/>
        <v>0.9</v>
      </c>
    </row>
    <row r="13" spans="1:20" x14ac:dyDescent="0.25">
      <c r="A13" s="26" t="s">
        <v>1150</v>
      </c>
      <c r="B13" s="26" t="s">
        <v>1144</v>
      </c>
      <c r="C13" s="27" t="s">
        <v>28</v>
      </c>
      <c r="D13" s="46">
        <f>'Operational Dairy Projects'!D206</f>
        <v>0</v>
      </c>
      <c r="E13" s="46">
        <f>'Operational Dairy Projects'!E206</f>
        <v>0</v>
      </c>
      <c r="F13" s="46">
        <f>'Operational Dairy Projects'!F206</f>
        <v>0</v>
      </c>
      <c r="G13" s="46">
        <f>'Operational Dairy Projects'!G206</f>
        <v>0</v>
      </c>
      <c r="H13" s="46">
        <f>'Operational Dairy Projects'!H206</f>
        <v>2</v>
      </c>
      <c r="I13" s="46">
        <f>'Operational Dairy Projects'!I206</f>
        <v>1</v>
      </c>
      <c r="J13" s="46">
        <f>'Operational Dairy Projects'!J206</f>
        <v>0</v>
      </c>
      <c r="K13" s="46">
        <f>'Operational Dairy Projects'!K206</f>
        <v>0</v>
      </c>
      <c r="L13" s="46">
        <f>'Operational Dairy Projects'!L206</f>
        <v>2</v>
      </c>
      <c r="M13" s="46">
        <f>'Operational Dairy Projects'!M206</f>
        <v>1</v>
      </c>
      <c r="N13" s="46">
        <f>'Operational Dairy Projects'!N206</f>
        <v>0</v>
      </c>
      <c r="O13" s="46">
        <f>'Operational Dairy Projects'!O206</f>
        <v>1</v>
      </c>
      <c r="P13" s="46">
        <f>'Operational Dairy Projects'!P206</f>
        <v>0</v>
      </c>
      <c r="Q13" s="46">
        <f>'Operational Dairy Projects'!Q206</f>
        <v>0</v>
      </c>
      <c r="R13" s="46">
        <f>'Operational Dairy Projects'!R206</f>
        <v>0</v>
      </c>
      <c r="S13" s="46">
        <f>SUM(D13:R13)</f>
        <v>7</v>
      </c>
      <c r="T13" s="48">
        <f t="shared" si="0"/>
        <v>0.7</v>
      </c>
    </row>
    <row r="14" spans="1:20" x14ac:dyDescent="0.25">
      <c r="A14" s="26" t="s">
        <v>1150</v>
      </c>
      <c r="B14" s="26" t="s">
        <v>1142</v>
      </c>
      <c r="C14" s="27" t="s">
        <v>42</v>
      </c>
      <c r="D14" s="46">
        <f>'Operational Dairy Projects'!D207</f>
        <v>0</v>
      </c>
      <c r="E14" s="46">
        <f>'Operational Dairy Projects'!E207</f>
        <v>0</v>
      </c>
      <c r="F14" s="46">
        <f>'Operational Dairy Projects'!F207</f>
        <v>0</v>
      </c>
      <c r="G14" s="46">
        <f>'Operational Dairy Projects'!G207</f>
        <v>0</v>
      </c>
      <c r="H14" s="46">
        <f>'Operational Dairy Projects'!H207</f>
        <v>0</v>
      </c>
      <c r="I14" s="46">
        <f>'Operational Dairy Projects'!I207</f>
        <v>3</v>
      </c>
      <c r="J14" s="46">
        <f>'Operational Dairy Projects'!J207</f>
        <v>2</v>
      </c>
      <c r="K14" s="46">
        <f>'Operational Dairy Projects'!K207</f>
        <v>2</v>
      </c>
      <c r="L14" s="46">
        <f>'Operational Dairy Projects'!L207</f>
        <v>1</v>
      </c>
      <c r="M14" s="46">
        <f>'Operational Dairy Projects'!M207</f>
        <v>0</v>
      </c>
      <c r="N14" s="46">
        <f>'Operational Dairy Projects'!N207</f>
        <v>6</v>
      </c>
      <c r="O14" s="46">
        <f>'Operational Dairy Projects'!O207</f>
        <v>6</v>
      </c>
      <c r="P14" s="46">
        <f>'Operational Dairy Projects'!P207</f>
        <v>5</v>
      </c>
      <c r="Q14" s="46">
        <f>'Operational Dairy Projects'!Q207</f>
        <v>6</v>
      </c>
      <c r="R14" s="46">
        <f>'Operational Dairy Projects'!R207</f>
        <v>0</v>
      </c>
      <c r="S14" s="46">
        <f>SUM(D14:R14)</f>
        <v>31</v>
      </c>
      <c r="T14" s="48">
        <f t="shared" si="0"/>
        <v>3.1</v>
      </c>
    </row>
    <row r="15" spans="1:20" x14ac:dyDescent="0.25">
      <c r="A15" s="26" t="s">
        <v>1150</v>
      </c>
      <c r="B15" s="26" t="s">
        <v>1143</v>
      </c>
      <c r="C15" s="27" t="s">
        <v>42</v>
      </c>
      <c r="D15" s="46">
        <f>'Operational Dairy Projects'!D208</f>
        <v>0</v>
      </c>
      <c r="E15" s="46">
        <f>'Operational Dairy Projects'!E208</f>
        <v>0</v>
      </c>
      <c r="F15" s="46">
        <f>'Operational Dairy Projects'!F208</f>
        <v>0</v>
      </c>
      <c r="G15" s="46">
        <f>'Operational Dairy Projects'!G208</f>
        <v>0</v>
      </c>
      <c r="H15" s="46">
        <f>'Operational Dairy Projects'!H208</f>
        <v>0</v>
      </c>
      <c r="I15" s="46">
        <f>'Operational Dairy Projects'!I208</f>
        <v>1</v>
      </c>
      <c r="J15" s="46">
        <f>'Operational Dairy Projects'!J208</f>
        <v>1</v>
      </c>
      <c r="K15" s="46">
        <f>'Operational Dairy Projects'!K208</f>
        <v>2</v>
      </c>
      <c r="L15" s="46">
        <f>'Operational Dairy Projects'!L208</f>
        <v>0</v>
      </c>
      <c r="M15" s="46">
        <f>'Operational Dairy Projects'!M208</f>
        <v>3</v>
      </c>
      <c r="N15" s="46">
        <f>'Operational Dairy Projects'!N208</f>
        <v>1</v>
      </c>
      <c r="O15" s="46">
        <f>'Operational Dairy Projects'!O208</f>
        <v>3</v>
      </c>
      <c r="P15" s="46">
        <f>'Operational Dairy Projects'!P208</f>
        <v>5</v>
      </c>
      <c r="Q15" s="46">
        <f>'Operational Dairy Projects'!Q208</f>
        <v>3</v>
      </c>
      <c r="R15" s="46">
        <f>'Operational Dairy Projects'!R208</f>
        <v>0</v>
      </c>
      <c r="S15" s="46">
        <f>SUM(D15:R15)</f>
        <v>19</v>
      </c>
      <c r="T15" s="48">
        <f t="shared" si="0"/>
        <v>1.9</v>
      </c>
    </row>
    <row r="16" spans="1:20" x14ac:dyDescent="0.25">
      <c r="A16" s="26" t="s">
        <v>1150</v>
      </c>
      <c r="B16" s="26" t="s">
        <v>1144</v>
      </c>
      <c r="C16" s="27" t="s">
        <v>42</v>
      </c>
      <c r="D16" s="46">
        <f>'Operational Dairy Projects'!D209</f>
        <v>0</v>
      </c>
      <c r="E16" s="46">
        <f>'Operational Dairy Projects'!E209</f>
        <v>0</v>
      </c>
      <c r="F16" s="46">
        <f>'Operational Dairy Projects'!F209</f>
        <v>0</v>
      </c>
      <c r="G16" s="46">
        <f>'Operational Dairy Projects'!G209</f>
        <v>0</v>
      </c>
      <c r="H16" s="46">
        <f>'Operational Dairy Projects'!H209</f>
        <v>0</v>
      </c>
      <c r="I16" s="46">
        <f>'Operational Dairy Projects'!I209</f>
        <v>0</v>
      </c>
      <c r="J16" s="46">
        <f>'Operational Dairy Projects'!J209</f>
        <v>0</v>
      </c>
      <c r="K16" s="46">
        <f>'Operational Dairy Projects'!K209</f>
        <v>1</v>
      </c>
      <c r="L16" s="46">
        <f>'Operational Dairy Projects'!L209</f>
        <v>3</v>
      </c>
      <c r="M16" s="46">
        <f>'Operational Dairy Projects'!M209</f>
        <v>2</v>
      </c>
      <c r="N16" s="46">
        <f>'Operational Dairy Projects'!N209</f>
        <v>2</v>
      </c>
      <c r="O16" s="46">
        <f>'Operational Dairy Projects'!O209</f>
        <v>2</v>
      </c>
      <c r="P16" s="46">
        <f>'Operational Dairy Projects'!P209</f>
        <v>1</v>
      </c>
      <c r="Q16" s="46">
        <f>'Operational Dairy Projects'!Q209</f>
        <v>6</v>
      </c>
      <c r="R16" s="46">
        <f>'Operational Dairy Projects'!R209</f>
        <v>2</v>
      </c>
      <c r="S16" s="46">
        <f>SUM(D16:R16)</f>
        <v>19</v>
      </c>
      <c r="T16" s="48">
        <f t="shared" si="0"/>
        <v>1.9</v>
      </c>
    </row>
    <row r="17" spans="1:20" x14ac:dyDescent="0.25">
      <c r="A17" s="26" t="s">
        <v>1150</v>
      </c>
      <c r="B17" s="26" t="s">
        <v>1142</v>
      </c>
      <c r="C17" s="27" t="s">
        <v>537</v>
      </c>
      <c r="D17" s="46">
        <f>'Operational Dairy Projects'!D210</f>
        <v>0</v>
      </c>
      <c r="E17" s="46">
        <f>'Operational Dairy Projects'!E210</f>
        <v>0</v>
      </c>
      <c r="F17" s="46">
        <f>'Operational Dairy Projects'!F210</f>
        <v>2</v>
      </c>
      <c r="G17" s="46">
        <f>'Operational Dairy Projects'!G210</f>
        <v>0</v>
      </c>
      <c r="H17" s="46">
        <f>'Operational Dairy Projects'!H210</f>
        <v>0</v>
      </c>
      <c r="I17" s="46">
        <f>'Operational Dairy Projects'!I210</f>
        <v>0</v>
      </c>
      <c r="J17" s="46">
        <f>'Operational Dairy Projects'!J210</f>
        <v>4</v>
      </c>
      <c r="K17" s="46">
        <f>'Operational Dairy Projects'!K210</f>
        <v>2</v>
      </c>
      <c r="L17" s="46">
        <f>'Operational Dairy Projects'!L210</f>
        <v>2</v>
      </c>
      <c r="M17" s="46">
        <f>'Operational Dairy Projects'!M210</f>
        <v>3</v>
      </c>
      <c r="N17" s="46">
        <f>'Operational Dairy Projects'!N210</f>
        <v>0</v>
      </c>
      <c r="O17" s="46">
        <f>'Operational Dairy Projects'!O210</f>
        <v>4</v>
      </c>
      <c r="P17" s="46">
        <f>'Operational Dairy Projects'!P210</f>
        <v>1</v>
      </c>
      <c r="Q17" s="46">
        <f>'Operational Dairy Projects'!Q210</f>
        <v>0</v>
      </c>
      <c r="R17" s="46">
        <f>'Operational Dairy Projects'!R210</f>
        <v>0</v>
      </c>
      <c r="S17" s="46">
        <f>SUM(D17:R17)</f>
        <v>18</v>
      </c>
      <c r="T17" s="48">
        <f t="shared" si="0"/>
        <v>1.6</v>
      </c>
    </row>
    <row r="18" spans="1:20" x14ac:dyDescent="0.25">
      <c r="A18" s="26" t="s">
        <v>1150</v>
      </c>
      <c r="B18" s="26" t="s">
        <v>1143</v>
      </c>
      <c r="C18" s="27" t="s">
        <v>537</v>
      </c>
      <c r="D18" s="46">
        <f>'Operational Dairy Projects'!D211</f>
        <v>0</v>
      </c>
      <c r="E18" s="46">
        <f>'Operational Dairy Projects'!E211</f>
        <v>0</v>
      </c>
      <c r="F18" s="46">
        <f>'Operational Dairy Projects'!F211</f>
        <v>1</v>
      </c>
      <c r="G18" s="46">
        <f>'Operational Dairy Projects'!G211</f>
        <v>1</v>
      </c>
      <c r="H18" s="46">
        <f>'Operational Dairy Projects'!H211</f>
        <v>3</v>
      </c>
      <c r="I18" s="46">
        <f>'Operational Dairy Projects'!I211</f>
        <v>0</v>
      </c>
      <c r="J18" s="46">
        <f>'Operational Dairy Projects'!J211</f>
        <v>5</v>
      </c>
      <c r="K18" s="46">
        <f>'Operational Dairy Projects'!K211</f>
        <v>2</v>
      </c>
      <c r="L18" s="46">
        <f>'Operational Dairy Projects'!L211</f>
        <v>2</v>
      </c>
      <c r="M18" s="46">
        <f>'Operational Dairy Projects'!M211</f>
        <v>5</v>
      </c>
      <c r="N18" s="46">
        <f>'Operational Dairy Projects'!N211</f>
        <v>5</v>
      </c>
      <c r="O18" s="46">
        <f>'Operational Dairy Projects'!O211</f>
        <v>2</v>
      </c>
      <c r="P18" s="46">
        <f>'Operational Dairy Projects'!P211</f>
        <v>5</v>
      </c>
      <c r="Q18" s="46">
        <f>'Operational Dairy Projects'!Q211</f>
        <v>1</v>
      </c>
      <c r="R18" s="46">
        <f>'Operational Dairy Projects'!R211</f>
        <v>1</v>
      </c>
      <c r="S18" s="46">
        <f>SUM(D18:R18)</f>
        <v>33</v>
      </c>
      <c r="T18" s="48">
        <f t="shared" si="0"/>
        <v>3.1</v>
      </c>
    </row>
    <row r="19" spans="1:20" x14ac:dyDescent="0.25">
      <c r="A19" s="26" t="s">
        <v>1150</v>
      </c>
      <c r="B19" s="26" t="s">
        <v>1144</v>
      </c>
      <c r="C19" s="27" t="s">
        <v>537</v>
      </c>
      <c r="D19" s="46">
        <f>'Operational Dairy Projects'!D212</f>
        <v>0</v>
      </c>
      <c r="E19" s="46">
        <f>'Operational Dairy Projects'!E212</f>
        <v>0</v>
      </c>
      <c r="F19" s="46">
        <f>'Operational Dairy Projects'!F212</f>
        <v>1</v>
      </c>
      <c r="G19" s="46">
        <f>'Operational Dairy Projects'!G212</f>
        <v>1</v>
      </c>
      <c r="H19" s="46">
        <f>'Operational Dairy Projects'!H212</f>
        <v>1</v>
      </c>
      <c r="I19" s="46">
        <f>'Operational Dairy Projects'!I212</f>
        <v>1</v>
      </c>
      <c r="J19" s="46">
        <f>'Operational Dairy Projects'!J212</f>
        <v>3</v>
      </c>
      <c r="K19" s="46">
        <f>'Operational Dairy Projects'!K212</f>
        <v>3</v>
      </c>
      <c r="L19" s="46">
        <f>'Operational Dairy Projects'!L212</f>
        <v>8</v>
      </c>
      <c r="M19" s="46">
        <f>'Operational Dairy Projects'!M212</f>
        <v>3</v>
      </c>
      <c r="N19" s="46">
        <f>'Operational Dairy Projects'!N212</f>
        <v>3</v>
      </c>
      <c r="O19" s="46">
        <f>'Operational Dairy Projects'!O212</f>
        <v>4</v>
      </c>
      <c r="P19" s="46">
        <f>'Operational Dairy Projects'!P212</f>
        <v>7</v>
      </c>
      <c r="Q19" s="46">
        <f>'Operational Dairy Projects'!Q212</f>
        <v>1</v>
      </c>
      <c r="R19" s="46">
        <f>'Operational Dairy Projects'!R212</f>
        <v>0</v>
      </c>
      <c r="S19" s="46">
        <f>SUM(D19:R19)</f>
        <v>36</v>
      </c>
      <c r="T19" s="48">
        <f t="shared" si="0"/>
        <v>3.4</v>
      </c>
    </row>
    <row r="20" spans="1:20" x14ac:dyDescent="0.25">
      <c r="A20" s="26" t="s">
        <v>1148</v>
      </c>
      <c r="B20" s="26" t="s">
        <v>1142</v>
      </c>
      <c r="C20" s="27" t="s">
        <v>28</v>
      </c>
      <c r="D20" s="45">
        <f>'Operational Swine Projects'!D41</f>
        <v>0</v>
      </c>
      <c r="E20" s="45">
        <f>'Operational Swine Projects'!E41</f>
        <v>0</v>
      </c>
      <c r="F20" s="45">
        <f>'Operational Swine Projects'!F41</f>
        <v>0</v>
      </c>
      <c r="G20" s="45">
        <f>'Operational Swine Projects'!G41</f>
        <v>0</v>
      </c>
      <c r="H20" s="45">
        <f>'Operational Swine Projects'!H41</f>
        <v>0</v>
      </c>
      <c r="I20" s="45">
        <f>'Operational Swine Projects'!I41</f>
        <v>0</v>
      </c>
      <c r="J20" s="45">
        <f>'Operational Swine Projects'!J41</f>
        <v>0</v>
      </c>
      <c r="K20" s="45">
        <f>'Operational Swine Projects'!K41</f>
        <v>0</v>
      </c>
      <c r="L20" s="45">
        <f>'Operational Swine Projects'!L41</f>
        <v>0</v>
      </c>
      <c r="M20" s="45">
        <f>'Operational Swine Projects'!M41</f>
        <v>0</v>
      </c>
      <c r="N20" s="45">
        <f>'Operational Swine Projects'!N41</f>
        <v>0</v>
      </c>
      <c r="O20" s="45">
        <f>'Operational Swine Projects'!O41</f>
        <v>0</v>
      </c>
      <c r="P20" s="45">
        <f>'Operational Swine Projects'!P41</f>
        <v>0</v>
      </c>
      <c r="Q20" s="45">
        <f>'Operational Swine Projects'!Q41</f>
        <v>0</v>
      </c>
      <c r="R20" s="45">
        <f>'Operational Swine Projects'!R41</f>
        <v>0</v>
      </c>
      <c r="S20" s="45">
        <f>SUM(D20:R20)</f>
        <v>0</v>
      </c>
      <c r="T20" s="47">
        <f t="shared" si="0"/>
        <v>0</v>
      </c>
    </row>
    <row r="21" spans="1:20" x14ac:dyDescent="0.25">
      <c r="A21" s="26" t="s">
        <v>1148</v>
      </c>
      <c r="B21" s="26" t="s">
        <v>1143</v>
      </c>
      <c r="C21" s="27" t="s">
        <v>28</v>
      </c>
      <c r="D21" s="45">
        <f>'Operational Swine Projects'!D42</f>
        <v>0</v>
      </c>
      <c r="E21" s="45">
        <f>'Operational Swine Projects'!E42</f>
        <v>0</v>
      </c>
      <c r="F21" s="45">
        <f>'Operational Swine Projects'!F42</f>
        <v>0</v>
      </c>
      <c r="G21" s="45">
        <f>'Operational Swine Projects'!G42</f>
        <v>0</v>
      </c>
      <c r="H21" s="45">
        <f>'Operational Swine Projects'!H42</f>
        <v>0</v>
      </c>
      <c r="I21" s="45">
        <f>'Operational Swine Projects'!I42</f>
        <v>0</v>
      </c>
      <c r="J21" s="45">
        <f>'Operational Swine Projects'!J42</f>
        <v>0</v>
      </c>
      <c r="K21" s="45">
        <f>'Operational Swine Projects'!K42</f>
        <v>0</v>
      </c>
      <c r="L21" s="45">
        <f>'Operational Swine Projects'!L42</f>
        <v>0</v>
      </c>
      <c r="M21" s="45">
        <f>'Operational Swine Projects'!M42</f>
        <v>0</v>
      </c>
      <c r="N21" s="45">
        <f>'Operational Swine Projects'!N42</f>
        <v>0</v>
      </c>
      <c r="O21" s="45">
        <f>'Operational Swine Projects'!O42</f>
        <v>0</v>
      </c>
      <c r="P21" s="45">
        <f>'Operational Swine Projects'!P42</f>
        <v>0</v>
      </c>
      <c r="Q21" s="45">
        <f>'Operational Swine Projects'!Q42</f>
        <v>0</v>
      </c>
      <c r="R21" s="45">
        <f>'Operational Swine Projects'!R42</f>
        <v>0</v>
      </c>
      <c r="S21" s="45">
        <f>SUM(D21:R21)</f>
        <v>0</v>
      </c>
      <c r="T21" s="47">
        <f t="shared" si="0"/>
        <v>0</v>
      </c>
    </row>
    <row r="22" spans="1:20" x14ac:dyDescent="0.25">
      <c r="A22" s="26" t="s">
        <v>1148</v>
      </c>
      <c r="B22" s="26" t="s">
        <v>1144</v>
      </c>
      <c r="C22" s="27" t="s">
        <v>28</v>
      </c>
      <c r="D22" s="46">
        <f>'Operational Swine Projects'!D43</f>
        <v>0</v>
      </c>
      <c r="E22" s="46">
        <f>'Operational Swine Projects'!E43</f>
        <v>1</v>
      </c>
      <c r="F22" s="46">
        <f>'Operational Swine Projects'!F43</f>
        <v>2</v>
      </c>
      <c r="G22" s="46">
        <f>'Operational Swine Projects'!G43</f>
        <v>1</v>
      </c>
      <c r="H22" s="46">
        <f>'Operational Swine Projects'!H43</f>
        <v>1</v>
      </c>
      <c r="I22" s="46">
        <f>'Operational Swine Projects'!I43</f>
        <v>1</v>
      </c>
      <c r="J22" s="46">
        <f>'Operational Swine Projects'!J43</f>
        <v>0</v>
      </c>
      <c r="K22" s="46">
        <f>'Operational Swine Projects'!K43</f>
        <v>0</v>
      </c>
      <c r="L22" s="46">
        <f>'Operational Swine Projects'!L43</f>
        <v>3</v>
      </c>
      <c r="M22" s="46">
        <f>'Operational Swine Projects'!M43</f>
        <v>0</v>
      </c>
      <c r="N22" s="46">
        <f>'Operational Swine Projects'!N43</f>
        <v>0</v>
      </c>
      <c r="O22" s="46">
        <f>'Operational Swine Projects'!O43</f>
        <v>2</v>
      </c>
      <c r="P22" s="46">
        <f>'Operational Swine Projects'!P43</f>
        <v>1</v>
      </c>
      <c r="Q22" s="46">
        <f>'Operational Swine Projects'!Q43</f>
        <v>0</v>
      </c>
      <c r="R22" s="46">
        <f>'Operational Swine Projects'!R43</f>
        <v>0</v>
      </c>
      <c r="S22" s="46">
        <f>SUM(D22:R22)</f>
        <v>12</v>
      </c>
      <c r="T22" s="48">
        <f t="shared" si="0"/>
        <v>0.8</v>
      </c>
    </row>
    <row r="23" spans="1:20" x14ac:dyDescent="0.25">
      <c r="A23" s="26" t="s">
        <v>1148</v>
      </c>
      <c r="B23" s="26" t="s">
        <v>1142</v>
      </c>
      <c r="C23" s="27" t="s">
        <v>42</v>
      </c>
      <c r="D23" s="45">
        <f>'Operational Swine Projects'!D44</f>
        <v>0</v>
      </c>
      <c r="E23" s="45">
        <f>'Operational Swine Projects'!E44</f>
        <v>0</v>
      </c>
      <c r="F23" s="45">
        <f>'Operational Swine Projects'!F44</f>
        <v>0</v>
      </c>
      <c r="G23" s="45">
        <f>'Operational Swine Projects'!G44</f>
        <v>0</v>
      </c>
      <c r="H23" s="45">
        <f>'Operational Swine Projects'!H44</f>
        <v>0</v>
      </c>
      <c r="I23" s="45">
        <f>'Operational Swine Projects'!I44</f>
        <v>0</v>
      </c>
      <c r="J23" s="45">
        <f>'Operational Swine Projects'!J44</f>
        <v>0</v>
      </c>
      <c r="K23" s="45">
        <f>'Operational Swine Projects'!K44</f>
        <v>0</v>
      </c>
      <c r="L23" s="45">
        <f>'Operational Swine Projects'!L44</f>
        <v>0</v>
      </c>
      <c r="M23" s="45">
        <f>'Operational Swine Projects'!M44</f>
        <v>0</v>
      </c>
      <c r="N23" s="45">
        <f>'Operational Swine Projects'!N44</f>
        <v>0</v>
      </c>
      <c r="O23" s="45">
        <f>'Operational Swine Projects'!O44</f>
        <v>0</v>
      </c>
      <c r="P23" s="45">
        <f>'Operational Swine Projects'!P44</f>
        <v>0</v>
      </c>
      <c r="Q23" s="45">
        <f>'Operational Swine Projects'!Q44</f>
        <v>0</v>
      </c>
      <c r="R23" s="45">
        <v>0</v>
      </c>
      <c r="S23" s="45">
        <f>SUM(D23:R23)</f>
        <v>0</v>
      </c>
      <c r="T23" s="47">
        <f t="shared" si="0"/>
        <v>0</v>
      </c>
    </row>
    <row r="24" spans="1:20" x14ac:dyDescent="0.25">
      <c r="A24" s="26" t="s">
        <v>1148</v>
      </c>
      <c r="B24" s="26" t="s">
        <v>1143</v>
      </c>
      <c r="C24" s="27" t="s">
        <v>42</v>
      </c>
      <c r="D24" s="45">
        <f>'Operational Swine Projects'!D45</f>
        <v>0</v>
      </c>
      <c r="E24" s="45">
        <f>'Operational Swine Projects'!E45</f>
        <v>0</v>
      </c>
      <c r="F24" s="45">
        <f>'Operational Swine Projects'!F45</f>
        <v>0</v>
      </c>
      <c r="G24" s="45">
        <f>'Operational Swine Projects'!G45</f>
        <v>0</v>
      </c>
      <c r="H24" s="45">
        <f>'Operational Swine Projects'!H45</f>
        <v>0</v>
      </c>
      <c r="I24" s="45">
        <f>'Operational Swine Projects'!I45</f>
        <v>0</v>
      </c>
      <c r="J24" s="45">
        <f>'Operational Swine Projects'!J45</f>
        <v>0</v>
      </c>
      <c r="K24" s="45">
        <f>'Operational Swine Projects'!K45</f>
        <v>0</v>
      </c>
      <c r="L24" s="45">
        <f>'Operational Swine Projects'!L45</f>
        <v>0</v>
      </c>
      <c r="M24" s="45">
        <f>'Operational Swine Projects'!M45</f>
        <v>0</v>
      </c>
      <c r="N24" s="45">
        <f>'Operational Swine Projects'!N45</f>
        <v>0</v>
      </c>
      <c r="O24" s="45">
        <f>'Operational Swine Projects'!O45</f>
        <v>0</v>
      </c>
      <c r="P24" s="45">
        <f>'Operational Swine Projects'!P45</f>
        <v>0</v>
      </c>
      <c r="Q24" s="45">
        <f>'Operational Swine Projects'!Q45</f>
        <v>0</v>
      </c>
      <c r="R24" s="45">
        <f>'Operational Swine Projects'!R45</f>
        <v>0</v>
      </c>
      <c r="S24" s="45">
        <f>SUM(D24:R24)</f>
        <v>0</v>
      </c>
      <c r="T24" s="47">
        <f t="shared" si="0"/>
        <v>0</v>
      </c>
    </row>
    <row r="25" spans="1:20" x14ac:dyDescent="0.25">
      <c r="A25" s="26" t="s">
        <v>1148</v>
      </c>
      <c r="B25" s="26" t="s">
        <v>1144</v>
      </c>
      <c r="C25" s="27" t="s">
        <v>42</v>
      </c>
      <c r="D25" s="46">
        <f>'Operational Swine Projects'!D46</f>
        <v>0</v>
      </c>
      <c r="E25" s="46">
        <f>'Operational Swine Projects'!E46</f>
        <v>0</v>
      </c>
      <c r="F25" s="46">
        <f>'Operational Swine Projects'!F46</f>
        <v>0</v>
      </c>
      <c r="G25" s="46">
        <f>'Operational Swine Projects'!G46</f>
        <v>1</v>
      </c>
      <c r="H25" s="46">
        <f>'Operational Swine Projects'!H46</f>
        <v>2</v>
      </c>
      <c r="I25" s="46">
        <f>'Operational Swine Projects'!I46</f>
        <v>1</v>
      </c>
      <c r="J25" s="46">
        <f>'Operational Swine Projects'!J46</f>
        <v>0</v>
      </c>
      <c r="K25" s="46">
        <f>'Operational Swine Projects'!K46</f>
        <v>0</v>
      </c>
      <c r="L25" s="46">
        <f>'Operational Swine Projects'!L46</f>
        <v>1</v>
      </c>
      <c r="M25" s="46">
        <f>'Operational Swine Projects'!M46</f>
        <v>0</v>
      </c>
      <c r="N25" s="46">
        <f>'Operational Swine Projects'!N46</f>
        <v>0</v>
      </c>
      <c r="O25" s="46">
        <f>'Operational Swine Projects'!O46</f>
        <v>2</v>
      </c>
      <c r="P25" s="46">
        <f>'Operational Swine Projects'!P46</f>
        <v>2</v>
      </c>
      <c r="Q25" s="46">
        <f>'Operational Swine Projects'!Q46</f>
        <v>3</v>
      </c>
      <c r="R25" s="46">
        <f>'Operational Swine Projects'!R46</f>
        <v>0</v>
      </c>
      <c r="S25" s="46">
        <f>SUM(D25:R25)</f>
        <v>12</v>
      </c>
      <c r="T25" s="48">
        <f t="shared" si="0"/>
        <v>1.1000000000000001</v>
      </c>
    </row>
    <row r="26" spans="1:20" x14ac:dyDescent="0.25">
      <c r="A26" s="26" t="s">
        <v>1148</v>
      </c>
      <c r="B26" s="26" t="s">
        <v>1142</v>
      </c>
      <c r="C26" s="27" t="s">
        <v>537</v>
      </c>
      <c r="D26" s="45">
        <f>'Operational Swine Projects'!D47</f>
        <v>0</v>
      </c>
      <c r="E26" s="45">
        <f>'Operational Swine Projects'!E47</f>
        <v>0</v>
      </c>
      <c r="F26" s="45">
        <f>'Operational Swine Projects'!F47</f>
        <v>0</v>
      </c>
      <c r="G26" s="45">
        <f>'Operational Swine Projects'!G47</f>
        <v>0</v>
      </c>
      <c r="H26" s="45">
        <f>'Operational Swine Projects'!H47</f>
        <v>0</v>
      </c>
      <c r="I26" s="45">
        <f>'Operational Swine Projects'!I47</f>
        <v>0</v>
      </c>
      <c r="J26" s="45">
        <f>'Operational Swine Projects'!J47</f>
        <v>0</v>
      </c>
      <c r="K26" s="45">
        <f>'Operational Swine Projects'!K47</f>
        <v>0</v>
      </c>
      <c r="L26" s="45">
        <f>'Operational Swine Projects'!L47</f>
        <v>0</v>
      </c>
      <c r="M26" s="45">
        <f>'Operational Swine Projects'!M47</f>
        <v>0</v>
      </c>
      <c r="N26" s="45">
        <f>'Operational Swine Projects'!N47</f>
        <v>0</v>
      </c>
      <c r="O26" s="45">
        <f>'Operational Swine Projects'!O47</f>
        <v>0</v>
      </c>
      <c r="P26" s="45">
        <f>'Operational Swine Projects'!P47</f>
        <v>0</v>
      </c>
      <c r="Q26" s="45">
        <f>'Operational Swine Projects'!Q47</f>
        <v>0</v>
      </c>
      <c r="R26" s="45">
        <f>'Operational Swine Projects'!R47</f>
        <v>0</v>
      </c>
      <c r="S26" s="45">
        <f>SUM(D26:R26)</f>
        <v>0</v>
      </c>
      <c r="T26" s="47">
        <f t="shared" si="0"/>
        <v>0</v>
      </c>
    </row>
    <row r="27" spans="1:20" x14ac:dyDescent="0.25">
      <c r="A27" s="26" t="s">
        <v>1148</v>
      </c>
      <c r="B27" s="26" t="s">
        <v>1143</v>
      </c>
      <c r="C27" s="27" t="s">
        <v>537</v>
      </c>
      <c r="D27" s="45">
        <f>'Operational Swine Projects'!D48</f>
        <v>0</v>
      </c>
      <c r="E27" s="45">
        <f>'Operational Swine Projects'!E48</f>
        <v>0</v>
      </c>
      <c r="F27" s="45">
        <f>'Operational Swine Projects'!F48</f>
        <v>0</v>
      </c>
      <c r="G27" s="45">
        <f>'Operational Swine Projects'!G48</f>
        <v>0</v>
      </c>
      <c r="H27" s="45">
        <f>'Operational Swine Projects'!H48</f>
        <v>0</v>
      </c>
      <c r="I27" s="45">
        <f>'Operational Swine Projects'!I48</f>
        <v>0</v>
      </c>
      <c r="J27" s="45">
        <f>'Operational Swine Projects'!J48</f>
        <v>0</v>
      </c>
      <c r="K27" s="45">
        <f>'Operational Swine Projects'!K48</f>
        <v>0</v>
      </c>
      <c r="L27" s="45">
        <f>'Operational Swine Projects'!L48</f>
        <v>0</v>
      </c>
      <c r="M27" s="45">
        <f>'Operational Swine Projects'!M48</f>
        <v>0</v>
      </c>
      <c r="N27" s="45">
        <f>'Operational Swine Projects'!N48</f>
        <v>0</v>
      </c>
      <c r="O27" s="45">
        <f>'Operational Swine Projects'!O48</f>
        <v>0</v>
      </c>
      <c r="P27" s="45">
        <f>'Operational Swine Projects'!P48</f>
        <v>0</v>
      </c>
      <c r="Q27" s="45">
        <f>'Operational Swine Projects'!Q48</f>
        <v>0</v>
      </c>
      <c r="R27" s="45">
        <f>'Operational Swine Projects'!R48</f>
        <v>0</v>
      </c>
      <c r="S27" s="45">
        <f>SUM(D27:R27)</f>
        <v>0</v>
      </c>
      <c r="T27" s="47">
        <f t="shared" si="0"/>
        <v>0</v>
      </c>
    </row>
    <row r="28" spans="1:20" x14ac:dyDescent="0.25">
      <c r="A28" s="26" t="s">
        <v>1148</v>
      </c>
      <c r="B28" s="26" t="s">
        <v>1144</v>
      </c>
      <c r="C28" s="27" t="s">
        <v>537</v>
      </c>
      <c r="D28" s="46">
        <f>'Operational Swine Projects'!D49</f>
        <v>0</v>
      </c>
      <c r="E28" s="46">
        <f>'Operational Swine Projects'!E49</f>
        <v>0</v>
      </c>
      <c r="F28" s="46">
        <f>'Operational Swine Projects'!F49</f>
        <v>0</v>
      </c>
      <c r="G28" s="46">
        <f>'Operational Swine Projects'!G49</f>
        <v>0</v>
      </c>
      <c r="H28" s="46">
        <f>'Operational Swine Projects'!H49</f>
        <v>0</v>
      </c>
      <c r="I28" s="46">
        <f>'Operational Swine Projects'!I49</f>
        <v>0</v>
      </c>
      <c r="J28" s="46">
        <f>'Operational Swine Projects'!J49</f>
        <v>0</v>
      </c>
      <c r="K28" s="46">
        <f>'Operational Swine Projects'!K49</f>
        <v>0</v>
      </c>
      <c r="L28" s="46">
        <f>'Operational Swine Projects'!L49</f>
        <v>0</v>
      </c>
      <c r="M28" s="46">
        <f>'Operational Swine Projects'!M49</f>
        <v>0</v>
      </c>
      <c r="N28" s="46">
        <f>'Operational Swine Projects'!N49</f>
        <v>0</v>
      </c>
      <c r="O28" s="46">
        <f>'Operational Swine Projects'!O49</f>
        <v>1</v>
      </c>
      <c r="P28" s="46">
        <f>'Operational Swine Projects'!P49</f>
        <v>1</v>
      </c>
      <c r="Q28" s="46">
        <f>'Operational Swine Projects'!Q49</f>
        <v>1</v>
      </c>
      <c r="R28" s="46">
        <f>'Operational Swine Projects'!R49</f>
        <v>0</v>
      </c>
      <c r="S28" s="46">
        <f>SUM(D28:R28)</f>
        <v>3</v>
      </c>
      <c r="T28" s="48">
        <f t="shared" si="0"/>
        <v>0.3</v>
      </c>
    </row>
    <row r="29" spans="1:20" x14ac:dyDescent="0.25">
      <c r="S29" s="42"/>
    </row>
    <row r="30" spans="1:20" x14ac:dyDescent="0.25">
      <c r="B30" s="43"/>
      <c r="C30" s="44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Operational &amp; UnderConstruction</vt:lpstr>
      <vt:lpstr>Shut Down Projects</vt:lpstr>
      <vt:lpstr>Operational Poultry Projects</vt:lpstr>
      <vt:lpstr>Operational Beef Projects</vt:lpstr>
      <vt:lpstr>Operational Dairy Projects</vt:lpstr>
      <vt:lpstr>Operational Swine Projects</vt:lpstr>
      <vt:lpstr>Operations by Animal Type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Anaerobic Digesters Sorted by Operational Status and by State</dc:title>
  <dc:subject>Anaerobic Digesters Sorted by Operational Status and by State</dc:subject>
  <dc:creator>U.S. EPA AgSTAR Program</dc:creator>
  <cp:keywords>Anaerobic Digester Systems, U.S. Environmental Protection Agency, AgSTAR Program</cp:keywords>
  <cp:lastModifiedBy>ewarner</cp:lastModifiedBy>
  <dcterms:created xsi:type="dcterms:W3CDTF">2014-01-27T20:10:48Z</dcterms:created>
  <dcterms:modified xsi:type="dcterms:W3CDTF">2016-02-24T00:39:46Z</dcterms:modified>
</cp:coreProperties>
</file>