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12915" yWindow="75" windowWidth="12210" windowHeight="12300" firstSheet="3" activeTab="4"/>
  </bookViews>
  <sheets>
    <sheet name="Summary" sheetId="2" r:id="rId1"/>
    <sheet name="LMOP Database" sheetId="4" r:id="rId2"/>
    <sheet name="LMOP Database CNG LNG" sheetId="9" r:id="rId3"/>
    <sheet name="Field Descriptions" sheetId="3" r:id="rId4"/>
    <sheet name="Count Landfills" sheetId="12" r:id="rId5"/>
    <sheet name="VAR &quot;Tech in Place&quot;" sheetId="10" r:id="rId6"/>
    <sheet name="EPA Region Coding" sheetId="11" r:id="rId7"/>
  </sheets>
  <externalReferences>
    <externalReference r:id="rId8"/>
  </externalReferences>
  <definedNames>
    <definedName name="_009_Operational___Electricity" localSheetId="4">LMOP [1]Database!$A$1:$Z$663</definedName>
    <definedName name="_009_Operational___Electricity" localSheetId="6">LMOP [1]Database!$A$1:$Z$663</definedName>
    <definedName name="_009_Operational___Electricity">LMOP [1]Database!$A$1:$Z$663</definedName>
    <definedName name="_021_Operational___Upgraded_LFG" localSheetId="4">LMOP [1]Database!$A$1:$Y$62</definedName>
    <definedName name="_021_Operational___Upgraded_LFG" localSheetId="2">LMOP [1]Database!$A$1:$Y$62</definedName>
    <definedName name="_021_Operational___Upgraded_LFG">LMOP [1]Database!$A$1:$Y$62</definedName>
    <definedName name="_024c_Operational___Upgraded_LFG___counts">Summary!$A$1:$B$2</definedName>
    <definedName name="_xlnm.Print_Titles" localSheetId="4">'Count Landfills'!$A:$A,'Count Landfills'!$1:$1</definedName>
    <definedName name="_xlnm.Print_Titles" localSheetId="6">LMOP [1]Database!$A$1:$IV$1</definedName>
    <definedName name="_xlnm.Print_Titles" localSheetId="1">'LMOP Database'!$A:$E,'LMOP Database'!$1:$1</definedName>
    <definedName name="_xlnm.Print_Titles" localSheetId="2">'LMOP Database CNG LNG'!$A:$E,'LMOP Database CNG LNG'!$1:$1</definedName>
    <definedName name="_xlnm.Print_Titles" localSheetId="5">LMOP [1]Database!$A$1:$IV$1</definedName>
    <definedName name="_xlnm.Print_Titles">LMOP [1]Database!$A$1:$IV$1</definedName>
  </definedNames>
  <calcPr calcId="145621" iterate="1" iterateCount="25"/>
</workbook>
</file>

<file path=xl/calcChain.xml><?xml version="1.0" encoding="utf-8"?>
<calcChain xmlns="http://schemas.openxmlformats.org/spreadsheetml/2006/main">
  <c r="G7" i="12" l="1" a="1"/>
  <c r="G7" i="12" s="1"/>
  <c r="G6" i="12" a="1"/>
  <c r="G6" i="12" s="1"/>
  <c r="G5" i="12" a="1"/>
  <c r="G5" i="12" s="1"/>
  <c r="G4" i="12" a="1"/>
  <c r="G4" i="12" s="1"/>
  <c r="G3" i="12" l="1"/>
  <c r="G8" i="12"/>
  <c r="D2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C43" i="12"/>
  <c r="C42" i="12"/>
  <c r="B10" i="10" l="1"/>
  <c r="C8" i="11" l="1"/>
  <c r="C7" i="9" l="1"/>
  <c r="C6" i="9"/>
  <c r="C5" i="9"/>
  <c r="C4" i="9"/>
  <c r="C3" i="9"/>
  <c r="C2" i="9"/>
  <c r="C2" i="4"/>
  <c r="B3" i="10" l="1"/>
  <c r="B9" i="10"/>
  <c r="B4" i="10"/>
  <c r="B13" i="10"/>
  <c r="B7" i="10"/>
  <c r="B6" i="10"/>
  <c r="B5" i="10"/>
  <c r="B11" i="10"/>
  <c r="B8" i="10"/>
  <c r="B12" i="10"/>
  <c r="C2" i="12"/>
  <c r="B14" i="10" l="1"/>
  <c r="C9" i="4"/>
  <c r="C62" i="4"/>
  <c r="C61" i="4"/>
  <c r="C60" i="4"/>
  <c r="C59" i="4"/>
  <c r="C58" i="4"/>
  <c r="C57" i="4"/>
  <c r="C56" i="4"/>
  <c r="C55" i="4"/>
  <c r="C54" i="4"/>
  <c r="C41" i="12" s="1"/>
  <c r="C53" i="4"/>
  <c r="C52" i="4"/>
  <c r="C40" i="12" s="1"/>
  <c r="C51" i="4"/>
  <c r="C39" i="12" s="1"/>
  <c r="C50" i="4"/>
  <c r="C38" i="12" s="1"/>
  <c r="C49" i="4"/>
  <c r="C37" i="12" s="1"/>
  <c r="C48" i="4"/>
  <c r="C36" i="12" s="1"/>
  <c r="C47" i="4"/>
  <c r="C35" i="12" s="1"/>
  <c r="C46" i="4"/>
  <c r="C34" i="12" s="1"/>
  <c r="C45" i="4"/>
  <c r="C33" i="12" s="1"/>
  <c r="C44" i="4"/>
  <c r="C43" i="4"/>
  <c r="C32" i="12" s="1"/>
  <c r="C42" i="4"/>
  <c r="C31" i="12" s="1"/>
  <c r="C41" i="4"/>
  <c r="C30" i="12" s="1"/>
  <c r="C40" i="4"/>
  <c r="C29" i="12" s="1"/>
  <c r="C39" i="4"/>
  <c r="C28" i="12" s="1"/>
  <c r="C38" i="4"/>
  <c r="C27" i="12" s="1"/>
  <c r="C37" i="4"/>
  <c r="C26" i="12" s="1"/>
  <c r="C36" i="4"/>
  <c r="C35" i="4"/>
  <c r="C25" i="12" s="1"/>
  <c r="C34" i="4"/>
  <c r="C24" i="12" s="1"/>
  <c r="C33" i="4"/>
  <c r="C23" i="12" s="1"/>
  <c r="C32" i="4"/>
  <c r="C31" i="4"/>
  <c r="C30" i="4"/>
  <c r="C22" i="12" s="1"/>
  <c r="C29" i="4"/>
  <c r="C21" i="12" s="1"/>
  <c r="C28" i="4"/>
  <c r="C27" i="4"/>
  <c r="C20" i="12" s="1"/>
  <c r="C26" i="4"/>
  <c r="C19" i="12" s="1"/>
  <c r="C25" i="4"/>
  <c r="C24" i="4"/>
  <c r="C23" i="4"/>
  <c r="C18" i="12" s="1"/>
  <c r="C22" i="4"/>
  <c r="C17" i="12" s="1"/>
  <c r="C21" i="4"/>
  <c r="C16" i="12" s="1"/>
  <c r="C20" i="4"/>
  <c r="C15" i="12" s="1"/>
  <c r="C19" i="4"/>
  <c r="C14" i="12" s="1"/>
  <c r="C18" i="4"/>
  <c r="C13" i="12" s="1"/>
  <c r="C17" i="4"/>
  <c r="C12" i="12" s="1"/>
  <c r="C16" i="4"/>
  <c r="C15" i="4"/>
  <c r="C11" i="12" s="1"/>
  <c r="C14" i="4"/>
  <c r="C10" i="12" s="1"/>
  <c r="C13" i="4"/>
  <c r="C9" i="12" s="1"/>
  <c r="C12" i="4"/>
  <c r="C11" i="4"/>
  <c r="C8" i="12" s="1"/>
  <c r="C10" i="4"/>
  <c r="C7" i="12" s="1"/>
  <c r="C8" i="4"/>
  <c r="C6" i="12" s="1"/>
  <c r="C7" i="4"/>
  <c r="C5" i="12" s="1"/>
  <c r="C6" i="4"/>
  <c r="C4" i="12" s="1"/>
  <c r="C5" i="4"/>
  <c r="C3" i="12" s="1"/>
  <c r="C4" i="4"/>
  <c r="C3" i="4"/>
</calcChain>
</file>

<file path=xl/comments1.xml><?xml version="1.0" encoding="utf-8"?>
<comments xmlns="http://schemas.openxmlformats.org/spreadsheetml/2006/main">
  <authors>
    <author>JAlvis</author>
  </authors>
  <commentList>
    <comment ref="A1" authorId="0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D1" authorId="0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E1" authorId="0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F1" author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I1" authorId="0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J1" authorId="0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K1" authorId="0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L1" authorId="0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M1" authorId="0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N1" authorId="0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O1" authorId="0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P1" author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Q1" authorId="0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R1" authorId="0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S1" authorId="0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T1" authorId="0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U1" authorId="0">
      <text>
        <r>
          <rPr>
            <sz val="10"/>
            <color indexed="81"/>
            <rFont val="Tahoma"/>
            <family val="2"/>
          </rPr>
          <t xml:space="preserve">Details about the specific use of landfill gas in the project
</t>
        </r>
      </text>
    </comment>
    <comment ref="V1" authorId="0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W1" authorId="0">
      <text>
        <r>
          <rPr>
            <sz val="10"/>
            <color indexed="81"/>
            <rFont val="Tahoma"/>
            <family val="2"/>
          </rPr>
          <t xml:space="preserve">Name of end user organization
</t>
        </r>
      </text>
    </comment>
    <comment ref="X1" authorId="0">
      <text>
        <r>
          <rPr>
            <sz val="10"/>
            <color indexed="81"/>
            <rFont val="Tahoma"/>
            <family val="2"/>
          </rPr>
          <t xml:space="preserve">Name of project developer organization
</t>
        </r>
      </text>
    </comment>
    <comment ref="Y1" author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Z1" author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comments2.xml><?xml version="1.0" encoding="utf-8"?>
<comments xmlns="http://schemas.openxmlformats.org/spreadsheetml/2006/main">
  <authors>
    <author>JAlvis</author>
  </authors>
  <commentList>
    <comment ref="A1" authorId="0">
      <text>
        <r>
          <rPr>
            <sz val="10"/>
            <color indexed="81"/>
            <rFont val="Tahoma"/>
            <family val="2"/>
          </rPr>
          <t xml:space="preserve">GHGRP ID corresponds to the 7-digit Facility Identifier assigned to facilities required to report under EPA's Greenhouse Gas Reporting Program
</t>
        </r>
      </text>
    </comment>
    <comment ref="B1" author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  <comment ref="D1" authorId="0">
      <text>
        <r>
          <rPr>
            <sz val="10"/>
            <color indexed="81"/>
            <rFont val="Tahoma"/>
            <family val="2"/>
          </rPr>
          <t xml:space="preserve">Landfill name
</t>
        </r>
      </text>
    </comment>
    <comment ref="E1" authorId="0">
      <text>
        <r>
          <rPr>
            <sz val="10"/>
            <color indexed="81"/>
            <rFont val="Tahoma"/>
            <family val="2"/>
          </rPr>
          <t xml:space="preserve">State landfill is located in
</t>
        </r>
      </text>
    </comment>
    <comment ref="F1" authorId="0">
      <text>
        <r>
          <rPr>
            <sz val="10"/>
            <color indexed="81"/>
            <rFont val="Tahoma"/>
            <family val="2"/>
          </rPr>
          <t xml:space="preserve">City landfill is located in or near
</t>
        </r>
      </text>
    </comment>
    <comment ref="G1" authorId="0">
      <text>
        <r>
          <rPr>
            <sz val="10"/>
            <color indexed="81"/>
            <rFont val="Tahoma"/>
            <family val="2"/>
          </rPr>
          <t xml:space="preserve">County landfill is located in
</t>
        </r>
      </text>
    </comment>
    <comment ref="H1" authorId="0">
      <text>
        <r>
          <rPr>
            <sz val="10"/>
            <color indexed="81"/>
            <rFont val="Tahoma"/>
            <family val="2"/>
          </rPr>
          <t xml:space="preserve">Indicates if landfill is publicly owned, privately owned, or co-owned by public and private entities
</t>
        </r>
      </text>
    </comment>
    <comment ref="I1" authorId="0">
      <text>
        <r>
          <rPr>
            <sz val="10"/>
            <color indexed="81"/>
            <rFont val="Tahoma"/>
            <family val="2"/>
          </rPr>
          <t xml:space="preserve">Organization that owns the landfill
</t>
        </r>
      </text>
    </comment>
    <comment ref="J1" authorId="0">
      <text>
        <r>
          <rPr>
            <sz val="10"/>
            <color indexed="81"/>
            <rFont val="Tahoma"/>
            <family val="2"/>
          </rPr>
          <t xml:space="preserve">Waste-in-place at the landfill in short tons
</t>
        </r>
      </text>
    </comment>
    <comment ref="K1" authorId="0">
      <text>
        <r>
          <rPr>
            <sz val="10"/>
            <color indexed="81"/>
            <rFont val="Tahoma"/>
            <family val="2"/>
          </rPr>
          <t xml:space="preserve">Year corresponding to the waste-in-place at the landfill (YYYY)
</t>
        </r>
      </text>
    </comment>
    <comment ref="L1" authorId="0">
      <text>
        <r>
          <rPr>
            <sz val="10"/>
            <color indexed="81"/>
            <rFont val="Tahoma"/>
            <family val="2"/>
          </rPr>
          <t xml:space="preserve">Is there a landfill gas collection system in place? 'Yes' for an active GCCS; 'No' if landfill has no gas collection system, is passively venting/flaring, or has perimeter gas wells.
</t>
        </r>
      </text>
    </comment>
    <comment ref="M1" authorId="0">
      <text>
        <r>
          <rPr>
            <sz val="10"/>
            <color indexed="81"/>
            <rFont val="Tahoma"/>
            <family val="2"/>
          </rPr>
          <t xml:space="preserve">Amount of landfill gas being collected in million standard cubic feet per day
</t>
        </r>
      </text>
    </comment>
    <comment ref="N1" authorId="0">
      <text>
        <r>
          <rPr>
            <sz val="10"/>
            <color indexed="81"/>
            <rFont val="Tahoma"/>
            <family val="2"/>
          </rPr>
          <t xml:space="preserve">Amount of landfill gas flared (if project is operational, amount of landfill gas flared in back-up flare(s)) in million standard cubic feet per day
</t>
        </r>
      </text>
    </comment>
    <comment ref="O1" authorId="0">
      <text>
        <r>
          <rPr>
            <sz val="10"/>
            <color indexed="81"/>
            <rFont val="Tahoma"/>
            <family val="2"/>
          </rPr>
          <t xml:space="preserve">Unique identifying number combination for "parent" project and "expansion" number
</t>
        </r>
      </text>
    </comment>
    <comment ref="P1" authorId="0">
      <text>
        <r>
          <rPr>
            <sz val="10"/>
            <color indexed="81"/>
            <rFont val="Tahoma"/>
            <family val="2"/>
          </rPr>
          <t xml:space="preserve">Current project status (Operational, Construction, Planned, Shutdown, Candidate, Potential, Other)
</t>
        </r>
      </text>
    </comment>
    <comment ref="Q1" authorId="0">
      <text>
        <r>
          <rPr>
            <sz val="10"/>
            <color indexed="81"/>
            <rFont val="Tahoma"/>
            <family val="2"/>
          </rPr>
          <t xml:space="preserve">Specific project name (if applicable)
</t>
        </r>
      </text>
    </comment>
    <comment ref="R1" authorId="0">
      <text>
        <r>
          <rPr>
            <sz val="10"/>
            <color indexed="81"/>
            <rFont val="Tahoma"/>
            <family val="2"/>
          </rPr>
          <t xml:space="preserve">Date project became operational (MM/DD/YYYY)
</t>
        </r>
      </text>
    </comment>
    <comment ref="S1" authorId="0">
      <text>
        <r>
          <rPr>
            <sz val="10"/>
            <color indexed="81"/>
            <rFont val="Tahoma"/>
            <family val="2"/>
          </rPr>
          <t xml:space="preserve">Specific type of LFG energy project technology
</t>
        </r>
      </text>
    </comment>
    <comment ref="T1" authorId="0">
      <text>
        <r>
          <rPr>
            <sz val="10"/>
            <color indexed="81"/>
            <rFont val="Tahoma"/>
            <family val="2"/>
          </rPr>
          <t>Category of LFG energy project type (Electricity, Direct, Upgraded LFG)</t>
        </r>
      </text>
    </comment>
    <comment ref="U1" authorId="0">
      <text>
        <r>
          <rPr>
            <sz val="10"/>
            <color indexed="81"/>
            <rFont val="Tahoma"/>
            <family val="2"/>
          </rPr>
          <t xml:space="preserve">Details about the specific use of landfill gas in the project
</t>
        </r>
      </text>
    </comment>
    <comment ref="V1" authorId="0">
      <text>
        <r>
          <rPr>
            <sz val="10"/>
            <color indexed="81"/>
            <rFont val="Tahoma"/>
            <family val="2"/>
          </rPr>
          <t xml:space="preserve">Amount of landfill gas flowing to project or that will flow to the project when it becomes operational in million standard cubic feet per day
</t>
        </r>
      </text>
    </comment>
    <comment ref="W1" authorId="0">
      <text>
        <r>
          <rPr>
            <sz val="10"/>
            <color indexed="81"/>
            <rFont val="Tahoma"/>
            <family val="2"/>
          </rPr>
          <t xml:space="preserve">Name of end user organization
</t>
        </r>
      </text>
    </comment>
    <comment ref="X1" authorId="0">
      <text>
        <r>
          <rPr>
            <sz val="10"/>
            <color indexed="81"/>
            <rFont val="Tahoma"/>
            <family val="2"/>
          </rPr>
          <t xml:space="preserve">Name of project developer organization
</t>
        </r>
      </text>
    </comment>
    <comment ref="Y1" authorId="0">
      <text>
        <r>
          <rPr>
            <sz val="10"/>
            <color indexed="81"/>
            <rFont val="Tahoma"/>
            <family val="2"/>
          </rPr>
          <t xml:space="preserve">Direct methane reductions by the energy project for the current year
</t>
        </r>
      </text>
    </comment>
    <comment ref="Z1" authorId="0">
      <text>
        <r>
          <rPr>
            <sz val="10"/>
            <color indexed="81"/>
            <rFont val="Tahoma"/>
            <family val="2"/>
          </rPr>
          <t xml:space="preserve">Avoided carbon dioxide emission reductions by the energy project for the current year
</t>
        </r>
      </text>
    </comment>
  </commentList>
</comments>
</file>

<file path=xl/comments3.xml><?xml version="1.0" encoding="utf-8"?>
<comments xmlns="http://schemas.openxmlformats.org/spreadsheetml/2006/main">
  <authors>
    <author>JAlvis</author>
  </authors>
  <commentList>
    <comment ref="A1" authorId="0">
      <text>
        <r>
          <rPr>
            <sz val="10"/>
            <color indexed="81"/>
            <rFont val="Tahoma"/>
            <family val="2"/>
          </rPr>
          <t xml:space="preserve">Unique identifying number for each landfill
</t>
        </r>
      </text>
    </comment>
  </commentList>
</comments>
</file>

<file path=xl/sharedStrings.xml><?xml version="1.0" encoding="utf-8"?>
<sst xmlns="http://schemas.openxmlformats.org/spreadsheetml/2006/main" count="1375" uniqueCount="570">
  <si>
    <t>GHGRP ID</t>
  </si>
  <si>
    <t>Landfill ID</t>
  </si>
  <si>
    <t>Landfill Name</t>
  </si>
  <si>
    <t>State</t>
  </si>
  <si>
    <t>City</t>
  </si>
  <si>
    <t>County</t>
  </si>
  <si>
    <t>Ownership Type</t>
  </si>
  <si>
    <t>Landfill Owner Organization(s)</t>
  </si>
  <si>
    <t>Waste in Place (tons)</t>
  </si>
  <si>
    <t>Waste in Place Year</t>
  </si>
  <si>
    <t>LFG Collection System In Place?</t>
  </si>
  <si>
    <t>LFG Collected (mmscfd)</t>
  </si>
  <si>
    <t>LFG Flared (mmscfd)</t>
  </si>
  <si>
    <t>Project ID</t>
  </si>
  <si>
    <t>Current Project Status</t>
  </si>
  <si>
    <t>Project Name</t>
  </si>
  <si>
    <t>Project Start Date</t>
  </si>
  <si>
    <t>LFG Energy Project Type</t>
  </si>
  <si>
    <t>Project Type Category</t>
  </si>
  <si>
    <t>LFG Use Details</t>
  </si>
  <si>
    <t>LFG Flow to Project (mmscfd)</t>
  </si>
  <si>
    <t>End User(s)</t>
  </si>
  <si>
    <t>Project Developer(s)</t>
  </si>
  <si>
    <t>Current Year Emission Reductions (MMTCO2e/yr) - Direct</t>
  </si>
  <si>
    <t>Current Year Emission Reductions (MMTCO2e/yr) - Avoided</t>
  </si>
  <si>
    <t>1006026</t>
  </si>
  <si>
    <t>AR</t>
  </si>
  <si>
    <t>City of Fort Smith</t>
  </si>
  <si>
    <t>Sebastian</t>
  </si>
  <si>
    <t>Public</t>
  </si>
  <si>
    <t>City of Fort Smith Department of Sanitation, AR</t>
  </si>
  <si>
    <t>2008</t>
  </si>
  <si>
    <t>Yes</t>
  </si>
  <si>
    <t>180840-0</t>
  </si>
  <si>
    <t>Operational</t>
  </si>
  <si>
    <t>Project #2</t>
  </si>
  <si>
    <t>High Btu</t>
  </si>
  <si>
    <t>Upgraded LFG</t>
  </si>
  <si>
    <t>Arkansas Oklahoma Gas Corporation</t>
  </si>
  <si>
    <t>Cambrian Energy Development LLC; Morrow Renewables, LLC</t>
  </si>
  <si>
    <t>180840-1</t>
  </si>
  <si>
    <t>Project #2, Expansion #1</t>
  </si>
  <si>
    <t>1007699</t>
  </si>
  <si>
    <t>CA</t>
  </si>
  <si>
    <t>Livermore</t>
  </si>
  <si>
    <t>Alameda</t>
  </si>
  <si>
    <t>Private</t>
  </si>
  <si>
    <t>Waste Management, Inc.</t>
  </si>
  <si>
    <t>2009</t>
  </si>
  <si>
    <t>180977-0</t>
  </si>
  <si>
    <t>Project #3</t>
  </si>
  <si>
    <t>System's multi-step process includes compression, chilling, adsorption, and membranes to remove impurities, cleaned LFG is then cooled to -260 deg F to create 13,000 gal/day LNG for garbage trucks</t>
  </si>
  <si>
    <t>High Mountain Fuels</t>
  </si>
  <si>
    <t>1004123</t>
  </si>
  <si>
    <t>Petaluma</t>
  </si>
  <si>
    <t>Sonoma</t>
  </si>
  <si>
    <t>Sonoma County, CA</t>
  </si>
  <si>
    <t>2002</t>
  </si>
  <si>
    <t>180781-0</t>
  </si>
  <si>
    <t>LFG-to-CNG to fuel county buses; pilot scale project</t>
  </si>
  <si>
    <t>1006229</t>
  </si>
  <si>
    <t>Live Oak LF</t>
  </si>
  <si>
    <t>GA</t>
  </si>
  <si>
    <t>Conley</t>
  </si>
  <si>
    <t>DeKalb</t>
  </si>
  <si>
    <t>532-0</t>
  </si>
  <si>
    <t>Project #1</t>
  </si>
  <si>
    <t>Air Liquide process for upgrade to 2,300 scfm of high Btu gas; uses membrane technology</t>
  </si>
  <si>
    <t>AGL Resources</t>
  </si>
  <si>
    <t>Jacoby Energy Development, Inc.</t>
  </si>
  <si>
    <t>Republic Services, Inc.</t>
  </si>
  <si>
    <t>1005638</t>
  </si>
  <si>
    <t>Seminole Road MSW Landfill</t>
  </si>
  <si>
    <t>Ellenwood</t>
  </si>
  <si>
    <t>DeKalb County Sanitation, GA</t>
  </si>
  <si>
    <t>181023-0</t>
  </si>
  <si>
    <t>1004065</t>
  </si>
  <si>
    <t>Johnson County LF</t>
  </si>
  <si>
    <t>KS</t>
  </si>
  <si>
    <t>Shawnee</t>
  </si>
  <si>
    <t>Johnson</t>
  </si>
  <si>
    <t>Deffenbaugh Industries, Inc.</t>
  </si>
  <si>
    <t>710-0</t>
  </si>
  <si>
    <t>Selexol technology</t>
  </si>
  <si>
    <t>Kansas Pipeline</t>
  </si>
  <si>
    <t>Energy Investors Funds Group; Enpower Corp.</t>
  </si>
  <si>
    <t>710-1</t>
  </si>
  <si>
    <t>Project #1, Expansion #1</t>
  </si>
  <si>
    <t>1002476</t>
  </si>
  <si>
    <t>Jefferson Davis Parish Landfill</t>
  </si>
  <si>
    <t>LA</t>
  </si>
  <si>
    <t>Welsh</t>
  </si>
  <si>
    <t>Jefferson Davis</t>
  </si>
  <si>
    <t>Jefferson Davis Parish Sanitary Landfill Commission, LA</t>
  </si>
  <si>
    <t>782-0</t>
  </si>
  <si>
    <t>Gulf South Pipeline</t>
  </si>
  <si>
    <t>Morrow Renewables, LLC</t>
  </si>
  <si>
    <t>1005717</t>
  </si>
  <si>
    <t>River Birch Landfill</t>
  </si>
  <si>
    <t>Westwego</t>
  </si>
  <si>
    <t>Jefferson</t>
  </si>
  <si>
    <t>River Birch, Inc.</t>
  </si>
  <si>
    <t>2007</t>
  </si>
  <si>
    <t>180379-0</t>
  </si>
  <si>
    <t>Air-Liquide membrane separation produces 2,000 MMBtu/day of 950 Btu/scf gas, biological sulfur removal system named Thiopak</t>
  </si>
  <si>
    <t>Atmos Energy Corporation</t>
  </si>
  <si>
    <t>1006238</t>
  </si>
  <si>
    <t>St. Landry Parish LF</t>
  </si>
  <si>
    <t>Washington</t>
  </si>
  <si>
    <t>St. Landry</t>
  </si>
  <si>
    <t>St. Landry Parish Solid Waste Disposal District, LA</t>
  </si>
  <si>
    <t>2012</t>
  </si>
  <si>
    <t>784-0</t>
  </si>
  <si>
    <t>50 cfm LFG produces 250 gallons of gasoline equivalent (GGE)/day; convert LFG to bioCNG vehicle fuel for 1 passenger van, 5 sedans &amp; 10 fleet pick-up trucks</t>
  </si>
  <si>
    <t>1003592</t>
  </si>
  <si>
    <t>Richfield Landfill</t>
  </si>
  <si>
    <t>MI</t>
  </si>
  <si>
    <t>Davison</t>
  </si>
  <si>
    <t>Genesee</t>
  </si>
  <si>
    <t>Richfield Landfill, Inc.</t>
  </si>
  <si>
    <t>181114-0</t>
  </si>
  <si>
    <t>uses UOP Separex Membrane Technology to create pipeline quality natural gas from LFG</t>
  </si>
  <si>
    <t>Great Lakes Gas Transmission Company</t>
  </si>
  <si>
    <t>Blue Skies Energy, LLC</t>
  </si>
  <si>
    <t>1003601</t>
  </si>
  <si>
    <t>Riverview Land Preserve</t>
  </si>
  <si>
    <t>Riverview</t>
  </si>
  <si>
    <t>Wayne</t>
  </si>
  <si>
    <t>City of Riverview, MI</t>
  </si>
  <si>
    <t>200447-0</t>
  </si>
  <si>
    <t>100 cfm LFG yields 450-500 GGE/day CNG for City vehicles</t>
  </si>
  <si>
    <t>1007831</t>
  </si>
  <si>
    <t>Westside Recycling and Disposal Facility</t>
  </si>
  <si>
    <t>Three Rivers</t>
  </si>
  <si>
    <t>St. Joseph</t>
  </si>
  <si>
    <t>2001</t>
  </si>
  <si>
    <t>167016-0</t>
  </si>
  <si>
    <t>Gas is purified with the Kryosol process to pipeline quality standards</t>
  </si>
  <si>
    <t>DTE Energy</t>
  </si>
  <si>
    <t>DTE Biomass Energy</t>
  </si>
  <si>
    <t>1000477</t>
  </si>
  <si>
    <t>MT</t>
  </si>
  <si>
    <t>Billings</t>
  </si>
  <si>
    <t>Yellowstone</t>
  </si>
  <si>
    <t>City of Billings, MT</t>
  </si>
  <si>
    <t>180208-0</t>
  </si>
  <si>
    <t>Guild PSA Stage #1 system removes water vapor, H2S, siloxanes, non-methane hydrocarbons, organic halides, and CO2; Molecular Gate PSA Stage #2 system removes nitrogen; tail gas is 46% CH4 and used in a genset to provide power to the facility</t>
  </si>
  <si>
    <t>Montana-Dakota Utilities Co.</t>
  </si>
  <si>
    <t>LFG Technologies, Inc.; Montana-Dakota Utilities Co.</t>
  </si>
  <si>
    <t>1007879</t>
  </si>
  <si>
    <t>Turnkey Recycling &amp; Environmental Enterprises</t>
  </si>
  <si>
    <t>NH</t>
  </si>
  <si>
    <t>Rochester</t>
  </si>
  <si>
    <t>Strafford</t>
  </si>
  <si>
    <t>1999</t>
  </si>
  <si>
    <t>180214-0</t>
  </si>
  <si>
    <t>Project #4</t>
  </si>
  <si>
    <t>SulfaTreat iron sponge removes S, Quest Air M-3100 PSA removes CO2, 12.7-mi pipeline takes 3,500 MMBtu/day processed gas to combined cycle CHP facility at UNH for use in a 7.9-MW CHP Siemens SGT300 turbine, excess gas to be used in 4.6-MW Solar turbine</t>
  </si>
  <si>
    <t>University of New Hampshire</t>
  </si>
  <si>
    <t>1002843</t>
  </si>
  <si>
    <t>Fresh Kills SLF</t>
  </si>
  <si>
    <t>NY</t>
  </si>
  <si>
    <t>Staten Island</t>
  </si>
  <si>
    <t>Richmond</t>
  </si>
  <si>
    <t>New York City Bureau of Waste Disposal, NY</t>
  </si>
  <si>
    <t>1037-0</t>
  </si>
  <si>
    <t>Selexol technology, high Btu gas is typically 972 Btu/scf</t>
  </si>
  <si>
    <t>National Grid Electric</t>
  </si>
  <si>
    <t>Montauk Energy Capital</t>
  </si>
  <si>
    <t>1037-1</t>
  </si>
  <si>
    <t>creates ~5 mmscfd of processed pipeline quality gas using technology called Selexol by Union Carbide Corporation, high Btu gas is typically 972 Btu/scf</t>
  </si>
  <si>
    <t>1003390</t>
  </si>
  <si>
    <t>OH</t>
  </si>
  <si>
    <t>Dayton</t>
  </si>
  <si>
    <t>Montgomery</t>
  </si>
  <si>
    <t>167062-0</t>
  </si>
  <si>
    <t>Combination Project</t>
  </si>
  <si>
    <t>gas processing equipment removes CO2 to produce methane meeting NG pipeline quality specifications; uses Kryosol Solvent technology</t>
  </si>
  <si>
    <t>1004856</t>
  </si>
  <si>
    <t>Rumpke SLF, Inc.</t>
  </si>
  <si>
    <t>Cincinnati</t>
  </si>
  <si>
    <t>Hamilton</t>
  </si>
  <si>
    <t>Rumpke</t>
  </si>
  <si>
    <t>2005</t>
  </si>
  <si>
    <t>1251-0</t>
  </si>
  <si>
    <t>LFG blended with NG for delivery to NG customers; Pretreatment: non-methane hydrocarbon removal via chilling &amp; activated carbon absorption, 2 compressors driven by 700 HP electric motors, uses QuestAir pressure swing absorption technology</t>
  </si>
  <si>
    <t>Duke Energy</t>
  </si>
  <si>
    <t>GSF Energy; Montauk Energy Capital</t>
  </si>
  <si>
    <t>1251-1</t>
  </si>
  <si>
    <t>1251-2</t>
  </si>
  <si>
    <t>Project #1, Expansion #2</t>
  </si>
  <si>
    <t>1007811</t>
  </si>
  <si>
    <t>1007624</t>
  </si>
  <si>
    <t>OK</t>
  </si>
  <si>
    <t>Oklahoma City</t>
  </si>
  <si>
    <t>Oklahoma</t>
  </si>
  <si>
    <t>Waste Connections Inc. - Central Region</t>
  </si>
  <si>
    <t>1301-0</t>
  </si>
  <si>
    <t>3 mmscfd facility removes water, H2S, and organic compounds from the LFG, then removes CO2 in a 2-stage Air Liquide membrane separator</t>
  </si>
  <si>
    <t>Westar Energy</t>
  </si>
  <si>
    <t>Timberline Energy, LLC</t>
  </si>
  <si>
    <t>1003103</t>
  </si>
  <si>
    <t>Imperial Sanitary Landfill</t>
  </si>
  <si>
    <t>PA</t>
  </si>
  <si>
    <t>Imperial</t>
  </si>
  <si>
    <t>Allegheny</t>
  </si>
  <si>
    <t>2010</t>
  </si>
  <si>
    <t>1353-0</t>
  </si>
  <si>
    <t>LFG processed to pipeline quality transported 3 miles to interstate pipeline, and used exclusively for electricity production</t>
  </si>
  <si>
    <t>Conectiv Energy Supply, Inc.</t>
  </si>
  <si>
    <t>enXco LFG Holdings, LLC</t>
  </si>
  <si>
    <t>1007586</t>
  </si>
  <si>
    <t>Laurel Highlands LF</t>
  </si>
  <si>
    <t>Johnstown</t>
  </si>
  <si>
    <t>Cambria</t>
  </si>
  <si>
    <t>1357-0</t>
  </si>
  <si>
    <t>Converted high Btu gas is 96.8% CH4 and has heating value of 970-982 Btu/scf; uses membrane technology; 1.8 mile pipeline to the NG pipeline</t>
  </si>
  <si>
    <t>Peoples Natural Gas</t>
  </si>
  <si>
    <t>Air Liquide-MEDAL; Leaf Clean Energy</t>
  </si>
  <si>
    <t>1007585</t>
  </si>
  <si>
    <t>Monroeville LF</t>
  </si>
  <si>
    <t>Monroeville</t>
  </si>
  <si>
    <t>1355-0</t>
  </si>
  <si>
    <t>Equitable Gas Company</t>
  </si>
  <si>
    <t>1002035</t>
  </si>
  <si>
    <t>Evans City</t>
  </si>
  <si>
    <t>Butler</t>
  </si>
  <si>
    <t>2011</t>
  </si>
  <si>
    <t>180833-0</t>
  </si>
  <si>
    <t>~1.5 mile pipeline to NG transmission line, Air Liquide membrane technology, delivers 970 Btu/scf gas</t>
  </si>
  <si>
    <t>Keystone Renewable Energy, LLC</t>
  </si>
  <si>
    <t>1007686</t>
  </si>
  <si>
    <t>Cairnbrook</t>
  </si>
  <si>
    <t>Somerset</t>
  </si>
  <si>
    <t>180815-0</t>
  </si>
  <si>
    <t>12-mi pipeline from Shade LF and 2.5-mi pipeline from Southern Alleghenies LF deliver 970 Btu gas; uses membrane technology; total delivery to pipeline from both landfills is 650,000 MMBtu/yr</t>
  </si>
  <si>
    <t>Keystone Renewable Energy, LLC; Leaf Clean Energy</t>
  </si>
  <si>
    <t>1007691</t>
  </si>
  <si>
    <t>South Hills Landfill</t>
  </si>
  <si>
    <t>Library</t>
  </si>
  <si>
    <t>166422-0</t>
  </si>
  <si>
    <t>PSA separation of gases by A.R.C., output of 991 MMBtu/day</t>
  </si>
  <si>
    <t>Equitrans interstate pipeline</t>
  </si>
  <si>
    <t>ARC Technologies Corporation</t>
  </si>
  <si>
    <t>1007718</t>
  </si>
  <si>
    <t>Southern Alleghenies LF</t>
  </si>
  <si>
    <t>Davidsville</t>
  </si>
  <si>
    <t>180815-1</t>
  </si>
  <si>
    <t>Combination Project - Expansion #1</t>
  </si>
  <si>
    <t>2.5-mile pipeline delivers 970 Btu gas; uses membrane technology; total delivery to pipeline from both landfills is 650,000 MMBtu/yr</t>
  </si>
  <si>
    <t>1007692</t>
  </si>
  <si>
    <t>Valley LF</t>
  </si>
  <si>
    <t>Irwin</t>
  </si>
  <si>
    <t>Westmoreland</t>
  </si>
  <si>
    <t>1360-0</t>
  </si>
  <si>
    <t>1001643</t>
  </si>
  <si>
    <t>Kersey</t>
  </si>
  <si>
    <t>Elk</t>
  </si>
  <si>
    <t>1363-0</t>
  </si>
  <si>
    <t>7-mi pipeline transports high Btu gas (7,000 MMBtu/day, 2+Bcf/yr) for use in combined-cycle equipment to create RECs to satisfy RPS requirements, plant capacity is 15.12 mmscfd, cleaning: membrane technology, PSA and activated carbon pretreatment system</t>
  </si>
  <si>
    <t>American Exploration; enXco LFG Holdings, LLC</t>
  </si>
  <si>
    <t>1363-1</t>
  </si>
  <si>
    <t>1002649</t>
  </si>
  <si>
    <t>Carter Valley Landfill</t>
  </si>
  <si>
    <t>TN</t>
  </si>
  <si>
    <t>Church Hill</t>
  </si>
  <si>
    <t>Hawkins</t>
  </si>
  <si>
    <t>1528-0</t>
  </si>
  <si>
    <t>2.5-mile pipeline to existing NG pipeline; uses membrane technology</t>
  </si>
  <si>
    <t>Eastman Chemical Company</t>
  </si>
  <si>
    <t>TenGasCo</t>
  </si>
  <si>
    <t>1003269</t>
  </si>
  <si>
    <t>Meadow Branch Landfill</t>
  </si>
  <si>
    <t>Athens</t>
  </si>
  <si>
    <t>McMinn</t>
  </si>
  <si>
    <t>Waste Connections, Inc.</t>
  </si>
  <si>
    <t>1487-0</t>
  </si>
  <si>
    <t>Spectra Energy Transmission</t>
  </si>
  <si>
    <t>Renewco LLC</t>
  </si>
  <si>
    <t>1005895</t>
  </si>
  <si>
    <t>Greenwood Farms Landfill</t>
  </si>
  <si>
    <t>TX</t>
  </si>
  <si>
    <t>Tyler</t>
  </si>
  <si>
    <t>Smith</t>
  </si>
  <si>
    <t>City of Tyler, TX</t>
  </si>
  <si>
    <t>1580-0</t>
  </si>
  <si>
    <t>1006899</t>
  </si>
  <si>
    <t>McCarty Road LF</t>
  </si>
  <si>
    <t>Houston</t>
  </si>
  <si>
    <t>Harris</t>
  </si>
  <si>
    <t>1998</t>
  </si>
  <si>
    <t>1542-0</t>
  </si>
  <si>
    <t>Selexol process is used to separate CO2 and CH4</t>
  </si>
  <si>
    <t>1542-1</t>
  </si>
  <si>
    <t>1006817</t>
  </si>
  <si>
    <t>Dallas</t>
  </si>
  <si>
    <t>City of Dallas, TX</t>
  </si>
  <si>
    <t>1535-0</t>
  </si>
  <si>
    <t>Shutdown</t>
  </si>
  <si>
    <t>original gas cleaning equipment included: SulfaTreat, temperature swing adsorption (TSA), pressure swing adsorption (PSA) for CO2 removal, and thermal oxidizer</t>
  </si>
  <si>
    <t>1535-1</t>
  </si>
  <si>
    <t>Project #1, De-Expansion #1</t>
  </si>
  <si>
    <t>1535-2</t>
  </si>
  <si>
    <t>1535-3</t>
  </si>
  <si>
    <t>1006465</t>
  </si>
  <si>
    <t>Alvarado</t>
  </si>
  <si>
    <t>Progressive Waste Solutions Ltd.</t>
  </si>
  <si>
    <t>1562-0</t>
  </si>
  <si>
    <t>Shell Energy North America</t>
  </si>
  <si>
    <t>1007822</t>
  </si>
  <si>
    <t>Cedar Hills Regional LF</t>
  </si>
  <si>
    <t>WA</t>
  </si>
  <si>
    <t>Maple Valley</t>
  </si>
  <si>
    <t>King</t>
  </si>
  <si>
    <t>King County Solid Waste Division, WA</t>
  </si>
  <si>
    <t>1685-0</t>
  </si>
  <si>
    <t>membrane technology cleans LFG to pipeline quality, some waste gas from the process generates 4-5 MW of electricity via (18) 300-kW Detroit Diesel engines, the electricity powers the treatment system, ~4,500 cfm of high Btu gas is created</t>
  </si>
  <si>
    <t>Puget Sound Energy</t>
  </si>
  <si>
    <t>1006096</t>
  </si>
  <si>
    <t>Dane County LF #2-Rodefeld</t>
  </si>
  <si>
    <t>WI</t>
  </si>
  <si>
    <t>Madison</t>
  </si>
  <si>
    <t>Dane</t>
  </si>
  <si>
    <t>Dane County Public Works, WI</t>
  </si>
  <si>
    <t>181070-0</t>
  </si>
  <si>
    <t>181070-1</t>
  </si>
  <si>
    <t>Expanded project, now produce 250 GGE/day from 50 cfm LFG</t>
  </si>
  <si>
    <t>Count of Unique Landfills in this File</t>
  </si>
  <si>
    <t>Count of Unique Projects in this File</t>
  </si>
  <si>
    <t>Current Project Status field options:</t>
  </si>
  <si>
    <r>
      <rPr>
        <b/>
        <sz val="9"/>
        <rFont val="Arial"/>
        <family val="2"/>
      </rPr>
      <t>Operational:</t>
    </r>
    <r>
      <rPr>
        <sz val="9"/>
        <rFont val="Arial"/>
        <family val="2"/>
      </rPr>
      <t xml:space="preserve"> Project or expansion is online</t>
    </r>
  </si>
  <si>
    <r>
      <rPr>
        <b/>
        <sz val="9"/>
        <rFont val="Arial"/>
        <family val="2"/>
      </rPr>
      <t>Construction:</t>
    </r>
    <r>
      <rPr>
        <sz val="9"/>
        <rFont val="Arial"/>
        <family val="2"/>
      </rPr>
      <t xml:space="preserve"> Construction is underway on project or expansion</t>
    </r>
  </si>
  <si>
    <r>
      <rPr>
        <b/>
        <sz val="9"/>
        <rFont val="Arial"/>
        <family val="2"/>
      </rPr>
      <t>Planned:</t>
    </r>
    <r>
      <rPr>
        <sz val="9"/>
        <rFont val="Arial"/>
        <family val="2"/>
      </rPr>
      <t xml:space="preserve"> Planning is underway on project or expansion (between Candidate and Construction)</t>
    </r>
  </si>
  <si>
    <r>
      <rPr>
        <b/>
        <sz val="9"/>
        <rFont val="Arial"/>
        <family val="2"/>
      </rPr>
      <t>Shutdown:</t>
    </r>
    <r>
      <rPr>
        <sz val="9"/>
        <rFont val="Arial"/>
        <family val="2"/>
      </rPr>
      <t xml:space="preserve"> Project or expansion has ceased operations</t>
    </r>
  </si>
  <si>
    <r>
      <rPr>
        <b/>
        <sz val="9"/>
        <rFont val="Arial"/>
        <family val="2"/>
      </rPr>
      <t xml:space="preserve">Candidate: </t>
    </r>
    <r>
      <rPr>
        <sz val="9"/>
        <rFont val="Arial"/>
        <family val="2"/>
      </rPr>
      <t>Landfill is accepting waste or has been closed for five years or less, has at least one million tons of waste, and does not have an operational, under-construction, or planned project; can also be designated based on actual interest by the site.</t>
    </r>
  </si>
  <si>
    <r>
      <rPr>
        <b/>
        <sz val="9"/>
        <rFont val="Arial"/>
        <family val="2"/>
      </rPr>
      <t>Potential:</t>
    </r>
    <r>
      <rPr>
        <sz val="9"/>
        <rFont val="Arial"/>
        <family val="2"/>
      </rPr>
      <t xml:space="preserve"> Landfill does not meet the candidate definition, whether because of complete or incomplete data. However, the landfill could have LFG energy project potential based on site-specific needs or if data were complete.</t>
    </r>
  </si>
  <si>
    <r>
      <rPr>
        <b/>
        <sz val="9"/>
        <rFont val="Arial"/>
        <family val="2"/>
      </rPr>
      <t>Other:</t>
    </r>
    <r>
      <rPr>
        <sz val="9"/>
        <rFont val="Arial"/>
        <family val="2"/>
      </rPr>
      <t xml:space="preserve"> Landfill that previously had status of Potential with waste in place less than 500,000 tons and closed &gt;15 years. </t>
    </r>
  </si>
  <si>
    <t>This information is from the LMOP Landfill/Project database. 
Information in the database is compiled from a variety of sources 
by voluntary submittal, is updated periodically, and can change. 
LMOP can not guarantee the validity of the data.</t>
  </si>
  <si>
    <t>Field Name</t>
  </si>
  <si>
    <t>Description</t>
  </si>
  <si>
    <t>GHGRP ID corresponds to the 7-digit Facility Identifier assigned to facilities required to report under EPA's Greenhouse Gas Reporting Program</t>
  </si>
  <si>
    <t>Unique identifying number for each landfill</t>
  </si>
  <si>
    <t>Landfill name</t>
  </si>
  <si>
    <t>State landfill is located in</t>
  </si>
  <si>
    <t>City landfill is located in or near</t>
  </si>
  <si>
    <t>County landfill is located in</t>
  </si>
  <si>
    <t>Indicates if landfill is publicly owned, privately owned, or co-owned by public and private entities</t>
  </si>
  <si>
    <t>Organization that owns the landfill</t>
  </si>
  <si>
    <t>Waste-in-place at the landfill in short tons</t>
  </si>
  <si>
    <t>Year corresponding to the waste-in-place at the landfill (YYYY)</t>
  </si>
  <si>
    <t>Is there a landfill gas collection system in place? 'Yes' for an active GCCS; 'No' if landfill has no gas collection system, is passively venting/flaring, or has perimeter gas wells.</t>
  </si>
  <si>
    <t>Amount of landfill gas being collected in million standard cubic feet per day</t>
  </si>
  <si>
    <t>Amount of landfill gas flared (if project is operational, amount of landfill gas flared in back-up flare(s)) in million standard cubic feet per day</t>
  </si>
  <si>
    <t>Unique identifying number combination for "parent" project and "expansion" number</t>
  </si>
  <si>
    <t>Current project status (Operational, Construction, Planned, Shutdown, Candidate, Potential, Other)</t>
  </si>
  <si>
    <t>Specific project name (if applicable)</t>
  </si>
  <si>
    <t>Date project became operational (MM/DD/YYYY)</t>
  </si>
  <si>
    <t>Specific type of LFG energy project technology</t>
  </si>
  <si>
    <t>Category of LFG energy project type (Electricity, Direct, Upgraded LFG)</t>
  </si>
  <si>
    <t>Details about the specific use of landfill gas in the project</t>
  </si>
  <si>
    <t>Amount of landfill gas flowing to project or that will flow to the project when it becomes operational in million standard cubic feet per day</t>
  </si>
  <si>
    <t>Name of end user organization</t>
  </si>
  <si>
    <t>Name of project developer organization</t>
  </si>
  <si>
    <t>Direct methane reductions by the energy project for the current year</t>
  </si>
  <si>
    <t>Avoided carbon dioxide emission reductions by the energy project for the current year</t>
  </si>
  <si>
    <t>Fort Smith SLF</t>
  </si>
  <si>
    <t>Altamont Landfill &amp; Resource Recovery Facility</t>
  </si>
  <si>
    <t>Sonoma County Central Disposal Site</t>
  </si>
  <si>
    <t>Project #2a</t>
  </si>
  <si>
    <t>Converts LFG to renewable natural gas (RNG) for onsite CNG fueling station for 40 county garbage trucks and also public use</t>
  </si>
  <si>
    <t>200582-0</t>
  </si>
  <si>
    <t>Project #2b</t>
  </si>
  <si>
    <t>Converts LFG to renewable natural gas (RNG) for injection into natural gas pipeline</t>
  </si>
  <si>
    <t>Gas South</t>
  </si>
  <si>
    <t>784-1</t>
  </si>
  <si>
    <t>Planned</t>
  </si>
  <si>
    <t>1003687</t>
  </si>
  <si>
    <t>Sauk Trail Hills Landfill</t>
  </si>
  <si>
    <t>Canton</t>
  </si>
  <si>
    <t>181068-0</t>
  </si>
  <si>
    <t>(2) Totara+ LFG upgrading systems, when fully operational project should supply 6 million diesel GGE per year</t>
  </si>
  <si>
    <t>Clean Energy Renewable Fuels</t>
  </si>
  <si>
    <t>Billings City Landfill</t>
  </si>
  <si>
    <t>1037-2</t>
  </si>
  <si>
    <t>creates ~3.5 mmscfd of high Btu gas</t>
  </si>
  <si>
    <t>North Sanitary Landfill</t>
  </si>
  <si>
    <t>Stony Hollow Landfill Inc.</t>
  </si>
  <si>
    <t>Oklahoma City Landfill</t>
  </si>
  <si>
    <t>Seneca Landfill Inc.</t>
  </si>
  <si>
    <t>Vogel Disposal Service, Inc.</t>
  </si>
  <si>
    <t>Shade Landfill</t>
  </si>
  <si>
    <t>Advanced Disposal Services</t>
  </si>
  <si>
    <t>1002321</t>
  </si>
  <si>
    <t>Fort Bend Regional Landfill</t>
  </si>
  <si>
    <t>Needville</t>
  </si>
  <si>
    <t>Fort Bend</t>
  </si>
  <si>
    <t>WCA Waste Corporation</t>
  </si>
  <si>
    <t>2013</t>
  </si>
  <si>
    <t>181097-0</t>
  </si>
  <si>
    <t>GHI Energy</t>
  </si>
  <si>
    <t>Enerdyne Power Systems, Inc.; Morrow Renewables, LLC</t>
  </si>
  <si>
    <t>IESI Turkey Creek Landfill</t>
  </si>
  <si>
    <t>McCommas Bluff Landfill</t>
  </si>
  <si>
    <t>Physical solvent process with patented enhancements to remove CO2, H2O, H2S, siloxanes, and other impurities from LFG; gas used down the pipeline for vehicle fuel</t>
  </si>
  <si>
    <t>180840-2</t>
  </si>
  <si>
    <t>Renewable LNG</t>
  </si>
  <si>
    <t>Renewable CNG</t>
  </si>
  <si>
    <t>SCS Engineers</t>
  </si>
  <si>
    <t>1004042</t>
  </si>
  <si>
    <t>Seneca Meadows SWMF</t>
  </si>
  <si>
    <t>Waterloo</t>
  </si>
  <si>
    <t>Seneca</t>
  </si>
  <si>
    <t>181144-0</t>
  </si>
  <si>
    <t>1003787</t>
  </si>
  <si>
    <t>Franklin County SLF</t>
  </si>
  <si>
    <t>Grove City</t>
  </si>
  <si>
    <t>Franklin</t>
  </si>
  <si>
    <t>Solid Waste Authority of Central Ohio, OH</t>
  </si>
  <si>
    <t>180951-0</t>
  </si>
  <si>
    <t>300 cfm LFG is cleaned via CO2 Wash® equipment to create 800-1,000 gasoline gallon equivalents per day of CNG for use in SWACO &amp; other area fleets</t>
  </si>
  <si>
    <t>Acrion Technologies, Inc.; FirmGreen, Inc.</t>
  </si>
  <si>
    <t>180951-1</t>
  </si>
  <si>
    <t>pipeline quality gas for natural gas pipeline injection</t>
  </si>
  <si>
    <t>Columbia Gas of Ohio</t>
  </si>
  <si>
    <t>Greentree Landfill</t>
  </si>
  <si>
    <t>9.5-mile, 4-inch steel pipeline delivers ~1,000 MMBtu/day initially; refrigeration, PSA, carbon filtration, membrane separation, Air Liquide-Medal Biogaz System clean LFG to pipeline quality standards</t>
  </si>
  <si>
    <t>Physical solvent process with patented enhancements and catalytic oxygen removal to remove CO2, H2O, H2S, siloxanes, and other impurities from LFG; gas used down the pipeline for vehicle fuel</t>
  </si>
  <si>
    <t>Physical solvent process with patented enhancements and catalytic oxygen removal - removes CO2, H2O, H2S, siloxanes, and other impurities from LFG; gas is transported and sold into adjoining natural gas pipeline</t>
  </si>
  <si>
    <t>Dallas Landfill Gas Production LLC</t>
  </si>
  <si>
    <t>Sacramento Municipal Utility District (SMUD); Shell Energy North America</t>
  </si>
  <si>
    <t>Cambrian Energy Development LLC; Clean Energy Renewable Fuels</t>
  </si>
  <si>
    <t>1535-4</t>
  </si>
  <si>
    <t>Project #1, Expansion #3</t>
  </si>
  <si>
    <t>Facility capacity: inlet 15.5 mmscfd raw LFG is capable of producing 9,000 MMBtu/day of renewable natural gas; the RNG is predominantly used to produce renewable electric power by a municipal utility in California</t>
  </si>
  <si>
    <t>1-yr demo project, remove moisture, H2S, VOC/siloxanes, and CO2, BioCNG product is 90% methane, 20 cfm LFG produces 100 gallons of gasoline equivalent per day (GGE/day), fueling site vehicles</t>
  </si>
  <si>
    <t>1008269</t>
  </si>
  <si>
    <t>Milam Recycling and Disposal Facility</t>
  </si>
  <si>
    <t>IL</t>
  </si>
  <si>
    <t>East St. Louis</t>
  </si>
  <si>
    <t>St. Clair</t>
  </si>
  <si>
    <t>2004</t>
  </si>
  <si>
    <t>200546-0</t>
  </si>
  <si>
    <t>Facility designed to process 3,500 cfm LFG, processed RNG is injected into pipeline for withdrawal at other locations including some WM facilities</t>
  </si>
  <si>
    <t>Ameren Corp.</t>
  </si>
  <si>
    <t>WM Illinois Renewable Energy, LLC</t>
  </si>
  <si>
    <t>LFG-to-RNG plant; initially 3,000 cfm LFG inlet / 1,425 cfm RNG outlet; design capacity is 6,000 cfm LFG inlet; uses Air Liquide-MEDAL system; end uses of piped gas include electricity generation at NG power plant and by fuel cells, CNG production</t>
  </si>
  <si>
    <t>BP Energy Company; Sacramento Municipal Utility District (SMUD)</t>
  </si>
  <si>
    <t>Aria Energy; Innovative Energy Systems, LLC</t>
  </si>
  <si>
    <t>Aria Energy</t>
  </si>
  <si>
    <t>1006303</t>
  </si>
  <si>
    <t>North Shelby Landfill</t>
  </si>
  <si>
    <t>Millington</t>
  </si>
  <si>
    <t>Shelby</t>
  </si>
  <si>
    <t>1403-0</t>
  </si>
  <si>
    <t>Plant is anticipated to produce ~4 million diesel GGE of renewable natural gas fuel annually, steadily increasing to more than 5.7 million diesel GGE annually during the first 10 years of operations</t>
  </si>
  <si>
    <t>Memphis Light, Gas and Water (MLGW)</t>
  </si>
  <si>
    <t>Bio Energy Washington, LLC (BEW)</t>
  </si>
  <si>
    <t>1685-1</t>
  </si>
  <si>
    <t>12 mmscfd LFG processed by BEW plant in 2013</t>
  </si>
  <si>
    <t>EPA Region</t>
  </si>
  <si>
    <t>Total</t>
  </si>
  <si>
    <t>NOTE:</t>
  </si>
  <si>
    <t>EPA Region Code</t>
  </si>
  <si>
    <t>States Included</t>
  </si>
  <si>
    <t>Alaska</t>
  </si>
  <si>
    <t>AK</t>
  </si>
  <si>
    <t>[Connecticut (CT), Maine (ME), Massachusetts (MA), New Hampshire (NH), Rhode Island (RI), Vermont (VT)]</t>
  </si>
  <si>
    <t>Alabama</t>
  </si>
  <si>
    <t>AL</t>
  </si>
  <si>
    <t xml:space="preserve">[New Jersey (NJ), New York (NY), Puerto Rico (PR), U.S. Virgin Islands (VI)] </t>
  </si>
  <si>
    <t>Arkansas</t>
  </si>
  <si>
    <t>[Delaware (DE), District of Columbia (DC), Maryland (MD), Pennsylvania (PA), Virginia (VA), West Virginia (WA)]</t>
  </si>
  <si>
    <t>Arizona</t>
  </si>
  <si>
    <t>AZ</t>
  </si>
  <si>
    <t xml:space="preserve">[Alabama (AL), Florida (FL), Georgia (GA), Kentucky (KY), Mississippi (MS), North Carolina (NC), South Carolina (SC), Tennessee (TN)] </t>
  </si>
  <si>
    <t>California</t>
  </si>
  <si>
    <t xml:space="preserve">[Illinois (IL), Indiana (IN), Michigan (MI), Minnesota (MN), Ohio (OH), Wisconsin (WI)] </t>
  </si>
  <si>
    <t>Colorado</t>
  </si>
  <si>
    <t>CO</t>
  </si>
  <si>
    <t xml:space="preserve">[Louisiana (LA), Arkansas (AR), Oklahoma (OK), New Mexico (NM), Texas (TX)] </t>
  </si>
  <si>
    <t>Connecticut</t>
  </si>
  <si>
    <t>CT</t>
  </si>
  <si>
    <t>[Iowa (IA), Kansas (KS), Missouri (MO), Nebraska (NE)]</t>
  </si>
  <si>
    <t>District of Columbia</t>
  </si>
  <si>
    <t>DC</t>
  </si>
  <si>
    <t xml:space="preserve">[Colorado (CO), Montana (MT), North Dakota (ND), South Dakota (SD), Utah (UT), Wyoming (WY)] </t>
  </si>
  <si>
    <t>Delaware</t>
  </si>
  <si>
    <t>DE</t>
  </si>
  <si>
    <t>[Arizona (AZ), California (CA), Hawaii (HI), Nevada (NV)]</t>
  </si>
  <si>
    <t>Florida</t>
  </si>
  <si>
    <t>FL</t>
  </si>
  <si>
    <t>[Alaska (AK), Idaho (ID), Oregon (OR), Washington (WA)]</t>
  </si>
  <si>
    <t>Georgia</t>
  </si>
  <si>
    <t>Hawaii</t>
  </si>
  <si>
    <t>HI</t>
  </si>
  <si>
    <t>Iowa</t>
  </si>
  <si>
    <t>IA</t>
  </si>
  <si>
    <t>Idaho</t>
  </si>
  <si>
    <t>ID</t>
  </si>
  <si>
    <t>Illinois</t>
  </si>
  <si>
    <t>Indiana</t>
  </si>
  <si>
    <t>IN</t>
  </si>
  <si>
    <t>Kansas</t>
  </si>
  <si>
    <t>Kentucky</t>
  </si>
  <si>
    <t>KY</t>
  </si>
  <si>
    <t>Louisiana</t>
  </si>
  <si>
    <t>Massachusetts</t>
  </si>
  <si>
    <t>MA</t>
  </si>
  <si>
    <t>Maryland</t>
  </si>
  <si>
    <t>MD</t>
  </si>
  <si>
    <t>Maine</t>
  </si>
  <si>
    <t>ME</t>
  </si>
  <si>
    <t>Michigan</t>
  </si>
  <si>
    <t>Minnesota</t>
  </si>
  <si>
    <t>MN</t>
  </si>
  <si>
    <t>Missouri</t>
  </si>
  <si>
    <t>MO</t>
  </si>
  <si>
    <t>Mississippi</t>
  </si>
  <si>
    <t>MS</t>
  </si>
  <si>
    <t>Montana</t>
  </si>
  <si>
    <t>North Carolina</t>
  </si>
  <si>
    <t>NC</t>
  </si>
  <si>
    <t>North Dakota</t>
  </si>
  <si>
    <t>ND</t>
  </si>
  <si>
    <t>Nebraska</t>
  </si>
  <si>
    <t>NE</t>
  </si>
  <si>
    <t>New Hampshire</t>
  </si>
  <si>
    <t>New Jersey</t>
  </si>
  <si>
    <t>NJ</t>
  </si>
  <si>
    <t>New Mexico</t>
  </si>
  <si>
    <t>NM</t>
  </si>
  <si>
    <t>Nevada</t>
  </si>
  <si>
    <t>NV</t>
  </si>
  <si>
    <t>New York</t>
  </si>
  <si>
    <t>Ohio</t>
  </si>
  <si>
    <t>Oregon</t>
  </si>
  <si>
    <t>OR</t>
  </si>
  <si>
    <t>Pennsylvania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</si>
  <si>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</si>
  <si>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</si>
  <si>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</si>
  <si>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</si>
  <si>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</si>
  <si>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</si>
  <si>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</si>
  <si>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</si>
  <si>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</si>
  <si>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Texas</t>
  </si>
  <si>
    <t>Utah</t>
  </si>
  <si>
    <t>UT</t>
  </si>
  <si>
    <t>Virginia</t>
  </si>
  <si>
    <t>VA</t>
  </si>
  <si>
    <t>Vermont</t>
  </si>
  <si>
    <t>VT</t>
  </si>
  <si>
    <t>Wisconsin</t>
  </si>
  <si>
    <t>West Virginia</t>
  </si>
  <si>
    <t>WV</t>
  </si>
  <si>
    <t>Wyoming</t>
  </si>
  <si>
    <t>WY</t>
  </si>
  <si>
    <t>Number of Projects</t>
  </si>
  <si>
    <t>CNG/LNG</t>
  </si>
  <si>
    <t>MAKE CALIFORNIA REGION 11?</t>
  </si>
  <si>
    <t>NO</t>
  </si>
  <si>
    <t>WIP (tons)</t>
  </si>
  <si>
    <t>Active</t>
  </si>
  <si>
    <t>Number of landfills</t>
  </si>
  <si>
    <t>Small Active</t>
  </si>
  <si>
    <t>Small Inactive</t>
  </si>
  <si>
    <t>Large Active</t>
  </si>
  <si>
    <t>Large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</si>
</sst>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\o\n\th\ d\,\ yyyy"/>
    <numFmt numFmtId="165" formatCode="#.00"/>
    <numFmt numFmtId="166" formatCode="#."/>
  </numFmts>
  <fonts count="19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2"/>
      <name val="Arial"/>
      <family val="2"/>
    </font>
    <font>
      <b/>
      <sz val="12"/>
      <color indexed="17"/>
      <name val="Arial"/>
      <family val="2"/>
    </font>
    <font>
      <b/>
      <sz val="10"/>
      <color rgb="FFFF0000"/>
      <name val="Arial"/>
      <family val="2"/>
    </font>
    <font>
      <sz val="9"/>
      <name val="Arial"/>
      <family val="2"/>
    </font>
    <font>
      <i/>
      <sz val="9"/>
      <color rgb="FFFF000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10"/>
      <color indexed="81"/>
      <name val="Tahoma"/>
      <family val="2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12"/>
      <name val="Courier"/>
      <family val="3"/>
    </font>
    <font>
      <b/>
      <u/>
      <sz val="8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164" fontId="14" fillId="0" borderId="0">
      <protection locked="0"/>
    </xf>
    <xf numFmtId="165" fontId="14" fillId="0" borderId="0">
      <protection locked="0"/>
    </xf>
    <xf numFmtId="166" fontId="15" fillId="0" borderId="0">
      <protection locked="0"/>
    </xf>
    <xf numFmtId="166" fontId="15" fillId="0" borderId="0">
      <protection locked="0"/>
    </xf>
    <xf numFmtId="0" fontId="16" fillId="0" borderId="0"/>
    <xf numFmtId="0" fontId="1" fillId="0" borderId="0"/>
  </cellStyleXfs>
  <cellXfs count="47">
    <xf numFmtId="0" fontId="0" fillId="0" borderId="0" xfId="0"/>
    <xf numFmtId="0" fontId="3" fillId="2" borderId="1" xfId="1" applyNumberFormat="1" applyFont="1" applyFill="1" applyBorder="1" applyAlignment="1">
      <alignment horizontal="center" wrapText="1"/>
    </xf>
    <xf numFmtId="0" fontId="2" fillId="0" borderId="0" xfId="1"/>
    <xf numFmtId="3" fontId="4" fillId="0" borderId="1" xfId="1" quotePrefix="1" applyNumberFormat="1" applyFont="1" applyFill="1" applyBorder="1" applyAlignment="1">
      <alignment horizontal="center"/>
    </xf>
    <xf numFmtId="0" fontId="5" fillId="0" borderId="0" xfId="1" applyFont="1"/>
    <xf numFmtId="0" fontId="6" fillId="0" borderId="0" xfId="1" applyFont="1" applyAlignment="1">
      <alignment wrapText="1"/>
    </xf>
    <xf numFmtId="0" fontId="2" fillId="0" borderId="0" xfId="1" applyAlignment="1">
      <alignment wrapText="1"/>
    </xf>
    <xf numFmtId="0" fontId="2" fillId="0" borderId="0" xfId="1" applyAlignment="1"/>
    <xf numFmtId="0" fontId="9" fillId="2" borderId="1" xfId="1" applyFont="1" applyFill="1" applyBorder="1" applyAlignment="1">
      <alignment horizontal="center" textRotation="90" wrapText="1"/>
    </xf>
    <xf numFmtId="0" fontId="9" fillId="2" borderId="1" xfId="1" applyFont="1" applyFill="1" applyBorder="1" applyAlignment="1">
      <alignment horizontal="center" wrapText="1"/>
    </xf>
    <xf numFmtId="3" fontId="9" fillId="2" borderId="1" xfId="1" applyNumberFormat="1" applyFont="1" applyFill="1" applyBorder="1" applyAlignment="1">
      <alignment horizontal="center" textRotation="90" wrapText="1"/>
    </xf>
    <xf numFmtId="0" fontId="9" fillId="0" borderId="0" xfId="1" applyFont="1" applyAlignment="1">
      <alignment horizontal="center" wrapText="1"/>
    </xf>
    <xf numFmtId="0" fontId="11" fillId="0" borderId="2" xfId="1" applyFont="1" applyFill="1" applyBorder="1" applyAlignment="1">
      <alignment wrapText="1"/>
    </xf>
    <xf numFmtId="3" fontId="11" fillId="0" borderId="2" xfId="1" applyNumberFormat="1" applyFont="1" applyFill="1" applyBorder="1" applyAlignment="1">
      <alignment wrapText="1"/>
    </xf>
    <xf numFmtId="14" fontId="11" fillId="0" borderId="2" xfId="1" applyNumberFormat="1" applyFont="1" applyFill="1" applyBorder="1" applyAlignment="1">
      <alignment wrapText="1"/>
    </xf>
    <xf numFmtId="0" fontId="11" fillId="0" borderId="0" xfId="1" applyFont="1" applyFill="1" applyAlignment="1">
      <alignment wrapText="1"/>
    </xf>
    <xf numFmtId="0" fontId="11" fillId="0" borderId="3" xfId="1" applyFont="1" applyFill="1" applyBorder="1" applyAlignment="1">
      <alignment wrapText="1"/>
    </xf>
    <xf numFmtId="3" fontId="11" fillId="0" borderId="3" xfId="1" applyNumberFormat="1" applyFont="1" applyFill="1" applyBorder="1" applyAlignment="1">
      <alignment wrapText="1"/>
    </xf>
    <xf numFmtId="14" fontId="11" fillId="0" borderId="3" xfId="1" applyNumberFormat="1" applyFont="1" applyFill="1" applyBorder="1" applyAlignment="1">
      <alignment wrapText="1"/>
    </xf>
    <xf numFmtId="0" fontId="11" fillId="0" borderId="4" xfId="1" applyFont="1" applyFill="1" applyBorder="1" applyAlignment="1">
      <alignment wrapText="1"/>
    </xf>
    <xf numFmtId="3" fontId="11" fillId="0" borderId="4" xfId="1" applyNumberFormat="1" applyFont="1" applyFill="1" applyBorder="1" applyAlignment="1">
      <alignment wrapText="1"/>
    </xf>
    <xf numFmtId="14" fontId="11" fillId="0" borderId="4" xfId="1" applyNumberFormat="1" applyFont="1" applyFill="1" applyBorder="1" applyAlignment="1">
      <alignment wrapText="1"/>
    </xf>
    <xf numFmtId="0" fontId="12" fillId="2" borderId="1" xfId="1" applyFont="1" applyFill="1" applyBorder="1" applyAlignment="1">
      <alignment horizontal="center" wrapText="1"/>
    </xf>
    <xf numFmtId="0" fontId="13" fillId="0" borderId="0" xfId="1" applyFont="1" applyAlignment="1">
      <alignment wrapText="1"/>
    </xf>
    <xf numFmtId="0" fontId="6" fillId="0" borderId="2" xfId="1" applyFont="1" applyBorder="1" applyAlignment="1">
      <alignment wrapText="1"/>
    </xf>
    <xf numFmtId="0" fontId="6" fillId="0" borderId="2" xfId="1" applyFont="1" applyFill="1" applyBorder="1" applyAlignment="1">
      <alignment wrapText="1"/>
    </xf>
    <xf numFmtId="0" fontId="6" fillId="0" borderId="3" xfId="1" applyFont="1" applyBorder="1" applyAlignment="1">
      <alignment wrapText="1"/>
    </xf>
    <xf numFmtId="0" fontId="6" fillId="0" borderId="3" xfId="1" applyFont="1" applyFill="1" applyBorder="1" applyAlignment="1">
      <alignment wrapText="1"/>
    </xf>
    <xf numFmtId="0" fontId="6" fillId="0" borderId="4" xfId="1" applyFont="1" applyBorder="1" applyAlignment="1">
      <alignment wrapText="1"/>
    </xf>
    <xf numFmtId="0" fontId="6" fillId="0" borderId="4" xfId="1" applyFont="1" applyFill="1" applyBorder="1" applyAlignment="1">
      <alignment wrapText="1"/>
    </xf>
    <xf numFmtId="0" fontId="6" fillId="0" borderId="0" xfId="1" applyFont="1" applyFill="1" applyAlignment="1">
      <alignment wrapText="1"/>
    </xf>
    <xf numFmtId="0" fontId="1" fillId="0" borderId="0" xfId="2" applyFill="1"/>
    <xf numFmtId="0" fontId="2" fillId="0" borderId="0" xfId="1" applyFont="1"/>
    <xf numFmtId="0" fontId="16" fillId="0" borderId="1" xfId="7" applyBorder="1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0" xfId="1" applyFill="1"/>
    <xf numFmtId="0" fontId="17" fillId="0" borderId="0" xfId="1" applyFont="1"/>
    <xf numFmtId="0" fontId="18" fillId="0" borderId="0" xfId="0" applyFont="1"/>
    <xf numFmtId="0" fontId="0" fillId="0" borderId="0" xfId="0" applyNumberFormat="1"/>
    <xf numFmtId="0" fontId="11" fillId="0" borderId="5" xfId="1" applyFont="1" applyFill="1" applyBorder="1" applyAlignment="1">
      <alignment wrapText="1"/>
    </xf>
    <xf numFmtId="0" fontId="7" fillId="0" borderId="0" xfId="1" applyFont="1" applyAlignment="1">
      <alignment wrapText="1"/>
    </xf>
    <xf numFmtId="0" fontId="2" fillId="0" borderId="0" xfId="1" applyAlignment="1">
      <alignment wrapText="1"/>
    </xf>
    <xf numFmtId="0" fontId="6" fillId="0" borderId="0" xfId="1" applyFont="1" applyAlignment="1">
      <alignment wrapText="1"/>
    </xf>
  </cellXfs>
  <cellStyles count="9">
    <cellStyle name="Date" xfId="3"/>
    <cellStyle name="Fixed" xfId="4"/>
    <cellStyle name="Heading1" xfId="5"/>
    <cellStyle name="Heading2" xfId="6"/>
    <cellStyle name="Normal" xfId="0" builtinId="0"/>
    <cellStyle name="Normal 2" xfId="1"/>
    <cellStyle name="Normal 2 2" xfId="7"/>
    <cellStyle name="Normal 3" xfId="8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2" sqref="B2"/>
    </sheetView>
  </sheetViews>
  <sheetFormatPr defaultColWidth="7.28515625" defaultRowHeight="11.25" x14ac:dyDescent="0.2"/>
  <cols>
    <col min="1" max="1" width="31.140625" style="2" customWidth="1"/>
    <col min="2" max="2" width="30.85546875" style="2" customWidth="1"/>
    <col min="3" max="16384" width="7.28515625" style="2"/>
  </cols>
  <sheetData>
    <row r="1" spans="1:2" ht="31.5" x14ac:dyDescent="0.25">
      <c r="A1" s="1" t="s">
        <v>327</v>
      </c>
      <c r="B1" s="1" t="s">
        <v>328</v>
      </c>
    </row>
    <row r="2" spans="1:2" ht="15.75" x14ac:dyDescent="0.25">
      <c r="A2" s="3">
        <v>42</v>
      </c>
      <c r="B2" s="3">
        <v>41</v>
      </c>
    </row>
    <row r="4" spans="1:2" ht="12.75" x14ac:dyDescent="0.2">
      <c r="A4" s="4" t="s">
        <v>329</v>
      </c>
    </row>
    <row r="5" spans="1:2" ht="10.15" customHeight="1" x14ac:dyDescent="0.2">
      <c r="A5" s="46" t="s">
        <v>330</v>
      </c>
      <c r="B5" s="46"/>
    </row>
    <row r="6" spans="1:2" ht="10.15" customHeight="1" x14ac:dyDescent="0.2">
      <c r="A6" s="46"/>
      <c r="B6" s="46"/>
    </row>
    <row r="8" spans="1:2" ht="10.15" customHeight="1" x14ac:dyDescent="0.2">
      <c r="A8" s="46" t="s">
        <v>331</v>
      </c>
      <c r="B8" s="46"/>
    </row>
    <row r="9" spans="1:2" ht="10.15" customHeight="1" x14ac:dyDescent="0.2">
      <c r="A9" s="46"/>
      <c r="B9" s="46"/>
    </row>
    <row r="10" spans="1:2" ht="12" x14ac:dyDescent="0.2">
      <c r="A10" s="5"/>
      <c r="B10" s="5"/>
    </row>
    <row r="11" spans="1:2" ht="10.15" customHeight="1" x14ac:dyDescent="0.2">
      <c r="A11" s="46" t="s">
        <v>332</v>
      </c>
      <c r="B11" s="46"/>
    </row>
    <row r="12" spans="1:2" ht="10.15" customHeight="1" x14ac:dyDescent="0.2">
      <c r="A12" s="46"/>
      <c r="B12" s="46"/>
    </row>
    <row r="13" spans="1:2" x14ac:dyDescent="0.2">
      <c r="A13" s="45"/>
      <c r="B13" s="45"/>
    </row>
    <row r="14" spans="1:2" x14ac:dyDescent="0.2">
      <c r="A14" s="6"/>
      <c r="B14" s="6"/>
    </row>
    <row r="15" spans="1:2" ht="10.15" customHeight="1" x14ac:dyDescent="0.2">
      <c r="A15" s="46" t="s">
        <v>333</v>
      </c>
      <c r="B15" s="46"/>
    </row>
    <row r="16" spans="1:2" ht="10.15" customHeight="1" x14ac:dyDescent="0.2">
      <c r="A16" s="46"/>
      <c r="B16" s="46"/>
    </row>
    <row r="17" spans="1:2" x14ac:dyDescent="0.2">
      <c r="A17" s="7"/>
      <c r="B17" s="7"/>
    </row>
    <row r="18" spans="1:2" ht="10.15" customHeight="1" x14ac:dyDescent="0.2">
      <c r="A18" s="46" t="s">
        <v>334</v>
      </c>
      <c r="B18" s="46"/>
    </row>
    <row r="19" spans="1:2" ht="10.15" customHeight="1" x14ac:dyDescent="0.2">
      <c r="A19" s="46"/>
      <c r="B19" s="46"/>
    </row>
    <row r="20" spans="1:2" ht="10.15" customHeight="1" x14ac:dyDescent="0.2">
      <c r="A20" s="46"/>
      <c r="B20" s="46"/>
    </row>
    <row r="21" spans="1:2" ht="10.15" customHeight="1" x14ac:dyDescent="0.2">
      <c r="A21" s="46"/>
      <c r="B21" s="46"/>
    </row>
    <row r="22" spans="1:2" ht="10.15" customHeight="1" x14ac:dyDescent="0.2">
      <c r="A22" s="46"/>
      <c r="B22" s="46"/>
    </row>
    <row r="24" spans="1:2" ht="10.15" customHeight="1" x14ac:dyDescent="0.2">
      <c r="A24" s="46" t="s">
        <v>335</v>
      </c>
      <c r="B24" s="46"/>
    </row>
    <row r="25" spans="1:2" ht="10.15" customHeight="1" x14ac:dyDescent="0.2">
      <c r="A25" s="46"/>
      <c r="B25" s="46"/>
    </row>
    <row r="26" spans="1:2" ht="10.15" customHeight="1" x14ac:dyDescent="0.2">
      <c r="A26" s="46"/>
      <c r="B26" s="46"/>
    </row>
    <row r="27" spans="1:2" ht="10.15" customHeight="1" x14ac:dyDescent="0.2">
      <c r="A27" s="46"/>
      <c r="B27" s="46"/>
    </row>
    <row r="28" spans="1:2" x14ac:dyDescent="0.2">
      <c r="A28" s="45"/>
      <c r="B28" s="45"/>
    </row>
    <row r="30" spans="1:2" ht="10.15" customHeight="1" x14ac:dyDescent="0.2">
      <c r="A30" s="46" t="s">
        <v>336</v>
      </c>
      <c r="B30" s="46"/>
    </row>
    <row r="31" spans="1:2" ht="10.15" customHeight="1" x14ac:dyDescent="0.2">
      <c r="A31" s="46"/>
      <c r="B31" s="46"/>
    </row>
    <row r="32" spans="1:2" x14ac:dyDescent="0.2">
      <c r="A32" s="45"/>
      <c r="B32" s="45"/>
    </row>
    <row r="33" spans="1:2" x14ac:dyDescent="0.2">
      <c r="A33" s="7"/>
      <c r="B33" s="7"/>
    </row>
    <row r="34" spans="1:2" ht="10.15" customHeight="1" x14ac:dyDescent="0.2">
      <c r="A34" s="44" t="s">
        <v>337</v>
      </c>
      <c r="B34" s="44"/>
    </row>
    <row r="35" spans="1:2" ht="10.15" customHeight="1" x14ac:dyDescent="0.2">
      <c r="A35" s="44"/>
      <c r="B35" s="44"/>
    </row>
    <row r="36" spans="1:2" ht="10.15" customHeight="1" x14ac:dyDescent="0.2">
      <c r="A36" s="44"/>
      <c r="B36" s="44"/>
    </row>
    <row r="37" spans="1:2" ht="10.15" customHeight="1" x14ac:dyDescent="0.2">
      <c r="A37" s="44"/>
      <c r="B37" s="44"/>
    </row>
    <row r="38" spans="1:2" ht="10.15" customHeight="1" x14ac:dyDescent="0.2">
      <c r="A38" s="44"/>
      <c r="B38" s="44"/>
    </row>
    <row r="39" spans="1:2" x14ac:dyDescent="0.2">
      <c r="A39" s="45"/>
      <c r="B39" s="45"/>
    </row>
  </sheetData>
  <mergeCells count="8">
    <mergeCell ref="A34:B39"/>
    <mergeCell ref="A30:B32"/>
    <mergeCell ref="A5:B6"/>
    <mergeCell ref="A8:B9"/>
    <mergeCell ref="A11:B13"/>
    <mergeCell ref="A15:B16"/>
    <mergeCell ref="A18:B22"/>
    <mergeCell ref="A24:B28"/>
  </mergeCells>
  <phoneticPr fontId="0" type="noConversion"/>
  <printOptions horizontalCentered="1"/>
  <pageMargins left="0.75" right="0.75" top="1.25" bottom="1" header="0.5" footer="0.5"/>
  <pageSetup orientation="portrait" r:id="rId1"/>
  <headerFooter alignWithMargins="0">
    <oddHeader>&amp;C&amp;"Arial,Bold"&amp;12Summary for 
Current LMOP Landfill and LFG Energy Project Database - 
Operational Upgraded LFG Projects</oddHeader>
    <oddFooter>&amp;L&amp;"Arial,Regular"&amp;8&amp;F&amp;R&amp;"Arial,Regular"&amp;8 3/5/15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2"/>
  <sheetViews>
    <sheetView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J8" sqref="A7:J8"/>
    </sheetView>
  </sheetViews>
  <sheetFormatPr defaultRowHeight="12.75" x14ac:dyDescent="0.2"/>
  <cols>
    <col min="1" max="1" width="7.7109375" customWidth="1"/>
    <col min="2" max="3" width="6.7109375" customWidth="1"/>
    <col min="4" max="4" width="18.42578125" customWidth="1"/>
    <col min="5" max="5" width="3.5703125" bestFit="1" customWidth="1"/>
    <col min="6" max="6" width="13.7109375" customWidth="1"/>
    <col min="7" max="7" width="13.42578125" bestFit="1" customWidth="1"/>
    <col min="8" max="8" width="7.28515625" bestFit="1" customWidth="1"/>
    <col min="9" max="9" width="21.28515625" customWidth="1"/>
    <col min="10" max="10" width="10.28515625" customWidth="1"/>
    <col min="11" max="12" width="6.28515625" bestFit="1" customWidth="1"/>
    <col min="13" max="13" width="6.7109375" bestFit="1" customWidth="1"/>
    <col min="14" max="14" width="6.28515625" bestFit="1" customWidth="1"/>
    <col min="15" max="15" width="8.28515625" customWidth="1"/>
    <col min="16" max="16" width="10.5703125" customWidth="1"/>
    <col min="17" max="17" width="12.85546875" bestFit="1" customWidth="1"/>
    <col min="18" max="18" width="9.28515625" bestFit="1" customWidth="1"/>
    <col min="19" max="19" width="11.85546875" bestFit="1" customWidth="1"/>
    <col min="20" max="20" width="8.5703125" bestFit="1" customWidth="1"/>
    <col min="21" max="21" width="42" customWidth="1"/>
    <col min="22" max="22" width="6.28515625" bestFit="1" customWidth="1"/>
    <col min="23" max="24" width="19" customWidth="1"/>
    <col min="25" max="26" width="14.28515625" bestFit="1" customWidth="1"/>
  </cols>
  <sheetData>
    <row r="1" spans="1:26" s="11" customFormat="1" ht="85.15" customHeight="1" x14ac:dyDescent="0.25">
      <c r="A1" s="8" t="s">
        <v>0</v>
      </c>
      <c r="B1" s="8" t="s">
        <v>1</v>
      </c>
      <c r="C1" s="8" t="s">
        <v>459</v>
      </c>
      <c r="D1" s="9" t="s">
        <v>2</v>
      </c>
      <c r="E1" s="8" t="s">
        <v>3</v>
      </c>
      <c r="F1" s="9" t="s">
        <v>4</v>
      </c>
      <c r="G1" s="9" t="s">
        <v>5</v>
      </c>
      <c r="H1" s="8" t="s">
        <v>6</v>
      </c>
      <c r="I1" s="9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8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8" t="s">
        <v>20</v>
      </c>
      <c r="W1" s="9" t="s">
        <v>21</v>
      </c>
      <c r="X1" s="9" t="s">
        <v>22</v>
      </c>
      <c r="Y1" s="8" t="s">
        <v>23</v>
      </c>
      <c r="Z1" s="8" t="s">
        <v>24</v>
      </c>
    </row>
    <row r="2" spans="1:26" s="15" customFormat="1" ht="48" x14ac:dyDescent="0.2">
      <c r="A2" s="12" t="s">
        <v>25</v>
      </c>
      <c r="B2" s="12">
        <v>2052</v>
      </c>
      <c r="C2" s="12">
        <f>VLOOKUP(E2,'EPA Region Coding'!$B$4:$C$55,2,FALSE)</f>
        <v>6</v>
      </c>
      <c r="D2" s="12" t="s">
        <v>365</v>
      </c>
      <c r="E2" s="12" t="s">
        <v>26</v>
      </c>
      <c r="F2" s="12" t="s">
        <v>27</v>
      </c>
      <c r="G2" s="12" t="s">
        <v>28</v>
      </c>
      <c r="H2" s="12" t="s">
        <v>29</v>
      </c>
      <c r="I2" s="12" t="s">
        <v>30</v>
      </c>
      <c r="J2" s="13">
        <v>8552007</v>
      </c>
      <c r="K2" s="12" t="s">
        <v>397</v>
      </c>
      <c r="L2" s="12" t="s">
        <v>32</v>
      </c>
      <c r="M2" s="12">
        <v>3.3119999999999998</v>
      </c>
      <c r="N2" s="12">
        <v>0</v>
      </c>
      <c r="O2" s="12" t="s">
        <v>33</v>
      </c>
      <c r="P2" s="12" t="s">
        <v>34</v>
      </c>
      <c r="Q2" s="12" t="s">
        <v>35</v>
      </c>
      <c r="R2" s="14">
        <v>38848</v>
      </c>
      <c r="S2" s="12" t="s">
        <v>36</v>
      </c>
      <c r="T2" s="12" t="s">
        <v>37</v>
      </c>
      <c r="U2" s="12" t="s">
        <v>403</v>
      </c>
      <c r="V2" s="12">
        <v>2.16</v>
      </c>
      <c r="W2" s="12" t="s">
        <v>38</v>
      </c>
      <c r="X2" s="12" t="s">
        <v>39</v>
      </c>
      <c r="Y2" s="12">
        <v>0.18909999999999999</v>
      </c>
      <c r="Z2" s="12">
        <v>1.8700000000000001E-2</v>
      </c>
    </row>
    <row r="3" spans="1:26" s="15" customFormat="1" ht="48" x14ac:dyDescent="0.2">
      <c r="A3" s="16" t="s">
        <v>25</v>
      </c>
      <c r="B3" s="16">
        <v>2052</v>
      </c>
      <c r="C3" s="16">
        <f>VLOOKUP(E3,'EPA Region Coding'!$B$4:$C$55,2,FALSE)</f>
        <v>6</v>
      </c>
      <c r="D3" s="16" t="s">
        <v>365</v>
      </c>
      <c r="E3" s="16" t="s">
        <v>26</v>
      </c>
      <c r="F3" s="16" t="s">
        <v>27</v>
      </c>
      <c r="G3" s="16" t="s">
        <v>28</v>
      </c>
      <c r="H3" s="16" t="s">
        <v>29</v>
      </c>
      <c r="I3" s="16" t="s">
        <v>30</v>
      </c>
      <c r="J3" s="17">
        <v>8552007</v>
      </c>
      <c r="K3" s="16" t="s">
        <v>397</v>
      </c>
      <c r="L3" s="16" t="s">
        <v>32</v>
      </c>
      <c r="M3" s="16">
        <v>3.3119999999999998</v>
      </c>
      <c r="N3" s="16">
        <v>0</v>
      </c>
      <c r="O3" s="16" t="s">
        <v>40</v>
      </c>
      <c r="P3" s="16" t="s">
        <v>298</v>
      </c>
      <c r="Q3" s="16" t="s">
        <v>41</v>
      </c>
      <c r="R3" s="18">
        <v>39814</v>
      </c>
      <c r="S3" s="16" t="s">
        <v>36</v>
      </c>
      <c r="T3" s="16" t="s">
        <v>37</v>
      </c>
      <c r="U3" s="16" t="s">
        <v>403</v>
      </c>
      <c r="V3" s="16">
        <v>1.1519999999999999</v>
      </c>
      <c r="W3" s="16" t="s">
        <v>38</v>
      </c>
      <c r="X3" s="16" t="s">
        <v>39</v>
      </c>
      <c r="Y3" s="16">
        <v>0</v>
      </c>
      <c r="Z3" s="16">
        <v>0</v>
      </c>
    </row>
    <row r="4" spans="1:26" s="15" customFormat="1" ht="48" x14ac:dyDescent="0.2">
      <c r="A4" s="16" t="s">
        <v>25</v>
      </c>
      <c r="B4" s="16">
        <v>2052</v>
      </c>
      <c r="C4" s="16">
        <f>VLOOKUP(E4,'EPA Region Coding'!$B$4:$C$55,2,FALSE)</f>
        <v>6</v>
      </c>
      <c r="D4" s="16" t="s">
        <v>365</v>
      </c>
      <c r="E4" s="16" t="s">
        <v>26</v>
      </c>
      <c r="F4" s="16" t="s">
        <v>27</v>
      </c>
      <c r="G4" s="16" t="s">
        <v>28</v>
      </c>
      <c r="H4" s="16" t="s">
        <v>29</v>
      </c>
      <c r="I4" s="16" t="s">
        <v>30</v>
      </c>
      <c r="J4" s="17">
        <v>8552007</v>
      </c>
      <c r="K4" s="16" t="s">
        <v>397</v>
      </c>
      <c r="L4" s="16" t="s">
        <v>32</v>
      </c>
      <c r="M4" s="16">
        <v>3.3119999999999998</v>
      </c>
      <c r="N4" s="16">
        <v>0</v>
      </c>
      <c r="O4" s="16" t="s">
        <v>404</v>
      </c>
      <c r="P4" s="16" t="s">
        <v>34</v>
      </c>
      <c r="Q4" s="16" t="s">
        <v>301</v>
      </c>
      <c r="R4" s="18">
        <v>41640</v>
      </c>
      <c r="S4" s="16" t="s">
        <v>36</v>
      </c>
      <c r="T4" s="16" t="s">
        <v>37</v>
      </c>
      <c r="U4" s="16" t="s">
        <v>403</v>
      </c>
      <c r="V4" s="16">
        <v>0.64</v>
      </c>
      <c r="W4" s="16" t="s">
        <v>38</v>
      </c>
      <c r="X4" s="16" t="s">
        <v>39</v>
      </c>
      <c r="Y4" s="16">
        <v>5.6000000000000001E-2</v>
      </c>
      <c r="Z4" s="16">
        <v>5.4999999999999997E-3</v>
      </c>
    </row>
    <row r="5" spans="1:26" s="15" customFormat="1" ht="48" x14ac:dyDescent="0.2">
      <c r="A5" s="16" t="s">
        <v>42</v>
      </c>
      <c r="B5" s="16">
        <v>39</v>
      </c>
      <c r="C5" s="16">
        <f>VLOOKUP(E5,'EPA Region Coding'!$B$4:$C$55,2,FALSE)</f>
        <v>9</v>
      </c>
      <c r="D5" s="16" t="s">
        <v>366</v>
      </c>
      <c r="E5" s="16" t="s">
        <v>43</v>
      </c>
      <c r="F5" s="16" t="s">
        <v>44</v>
      </c>
      <c r="G5" s="16" t="s">
        <v>45</v>
      </c>
      <c r="H5" s="16" t="s">
        <v>46</v>
      </c>
      <c r="I5" s="16" t="s">
        <v>47</v>
      </c>
      <c r="J5" s="17">
        <v>57857143</v>
      </c>
      <c r="K5" s="16" t="s">
        <v>48</v>
      </c>
      <c r="L5" s="16" t="s">
        <v>32</v>
      </c>
      <c r="M5" s="16">
        <v>8.33</v>
      </c>
      <c r="N5" s="16"/>
      <c r="O5" s="16" t="s">
        <v>49</v>
      </c>
      <c r="P5" s="16" t="s">
        <v>34</v>
      </c>
      <c r="Q5" s="16" t="s">
        <v>50</v>
      </c>
      <c r="R5" s="18">
        <v>40057</v>
      </c>
      <c r="S5" s="16" t="s">
        <v>405</v>
      </c>
      <c r="T5" s="16" t="s">
        <v>37</v>
      </c>
      <c r="U5" s="16" t="s">
        <v>51</v>
      </c>
      <c r="V5" s="16">
        <v>3.6</v>
      </c>
      <c r="W5" s="16" t="s">
        <v>47</v>
      </c>
      <c r="X5" s="16" t="s">
        <v>52</v>
      </c>
      <c r="Y5" s="16">
        <v>0.31519999999999998</v>
      </c>
      <c r="Z5" s="16">
        <v>4.3700000000000003E-2</v>
      </c>
    </row>
    <row r="6" spans="1:26" s="15" customFormat="1" ht="24" x14ac:dyDescent="0.2">
      <c r="A6" s="16" t="s">
        <v>53</v>
      </c>
      <c r="B6" s="16">
        <v>1929</v>
      </c>
      <c r="C6" s="16">
        <f>VLOOKUP(E6,'EPA Region Coding'!$B$4:$C$55,2,FALSE)</f>
        <v>9</v>
      </c>
      <c r="D6" s="16" t="s">
        <v>367</v>
      </c>
      <c r="E6" s="16" t="s">
        <v>43</v>
      </c>
      <c r="F6" s="16" t="s">
        <v>54</v>
      </c>
      <c r="G6" s="16" t="s">
        <v>55</v>
      </c>
      <c r="H6" s="16" t="s">
        <v>29</v>
      </c>
      <c r="I6" s="16" t="s">
        <v>56</v>
      </c>
      <c r="J6" s="17">
        <v>15000000</v>
      </c>
      <c r="K6" s="16" t="s">
        <v>57</v>
      </c>
      <c r="L6" s="16" t="s">
        <v>32</v>
      </c>
      <c r="M6" s="16"/>
      <c r="N6" s="16"/>
      <c r="O6" s="16" t="s">
        <v>58</v>
      </c>
      <c r="P6" s="16" t="s">
        <v>34</v>
      </c>
      <c r="Q6" s="16" t="s">
        <v>35</v>
      </c>
      <c r="R6" s="18">
        <v>40086</v>
      </c>
      <c r="S6" s="16" t="s">
        <v>406</v>
      </c>
      <c r="T6" s="16" t="s">
        <v>37</v>
      </c>
      <c r="U6" s="16" t="s">
        <v>59</v>
      </c>
      <c r="V6" s="16">
        <v>1.24</v>
      </c>
      <c r="W6" s="16" t="s">
        <v>56</v>
      </c>
      <c r="X6" s="16" t="s">
        <v>407</v>
      </c>
      <c r="Y6" s="16">
        <v>0.1086</v>
      </c>
      <c r="Z6" s="16">
        <v>1.5100000000000001E-2</v>
      </c>
    </row>
    <row r="7" spans="1:26" s="15" customFormat="1" ht="24" x14ac:dyDescent="0.2">
      <c r="A7" s="16" t="s">
        <v>60</v>
      </c>
      <c r="B7" s="16">
        <v>467</v>
      </c>
      <c r="C7" s="16">
        <f>VLOOKUP(E7,'EPA Region Coding'!$B$4:$C$55,2,FALSE)</f>
        <v>4</v>
      </c>
      <c r="D7" s="16" t="s">
        <v>61</v>
      </c>
      <c r="E7" s="16" t="s">
        <v>62</v>
      </c>
      <c r="F7" s="16" t="s">
        <v>63</v>
      </c>
      <c r="G7" s="16" t="s">
        <v>64</v>
      </c>
      <c r="H7" s="16" t="s">
        <v>46</v>
      </c>
      <c r="I7" s="16" t="s">
        <v>47</v>
      </c>
      <c r="J7" s="17">
        <v>5266000</v>
      </c>
      <c r="K7" s="16" t="s">
        <v>57</v>
      </c>
      <c r="L7" s="16" t="s">
        <v>32</v>
      </c>
      <c r="M7" s="16">
        <v>6.48</v>
      </c>
      <c r="N7" s="16"/>
      <c r="O7" s="16" t="s">
        <v>65</v>
      </c>
      <c r="P7" s="16" t="s">
        <v>34</v>
      </c>
      <c r="Q7" s="16" t="s">
        <v>66</v>
      </c>
      <c r="R7" s="18">
        <v>39873</v>
      </c>
      <c r="S7" s="16" t="s">
        <v>36</v>
      </c>
      <c r="T7" s="16" t="s">
        <v>37</v>
      </c>
      <c r="U7" s="16" t="s">
        <v>67</v>
      </c>
      <c r="V7" s="16">
        <v>6.48</v>
      </c>
      <c r="W7" s="16" t="s">
        <v>68</v>
      </c>
      <c r="X7" s="16" t="s">
        <v>69</v>
      </c>
      <c r="Y7" s="16">
        <v>0.56730000000000003</v>
      </c>
      <c r="Z7" s="16">
        <v>5.6000000000000001E-2</v>
      </c>
    </row>
    <row r="8" spans="1:26" s="15" customFormat="1" ht="36" x14ac:dyDescent="0.2">
      <c r="A8" s="16" t="s">
        <v>71</v>
      </c>
      <c r="B8" s="16">
        <v>448</v>
      </c>
      <c r="C8" s="16">
        <f>VLOOKUP(E8,'EPA Region Coding'!$B$4:$C$55,2,FALSE)</f>
        <v>4</v>
      </c>
      <c r="D8" s="16" t="s">
        <v>72</v>
      </c>
      <c r="E8" s="16" t="s">
        <v>62</v>
      </c>
      <c r="F8" s="16" t="s">
        <v>73</v>
      </c>
      <c r="G8" s="16" t="s">
        <v>64</v>
      </c>
      <c r="H8" s="16" t="s">
        <v>29</v>
      </c>
      <c r="I8" s="16" t="s">
        <v>74</v>
      </c>
      <c r="J8" s="17">
        <v>11538656</v>
      </c>
      <c r="K8" s="16" t="s">
        <v>397</v>
      </c>
      <c r="L8" s="16" t="s">
        <v>32</v>
      </c>
      <c r="M8" s="16">
        <v>3.1680000000000001</v>
      </c>
      <c r="N8" s="16">
        <v>0.79200000000000004</v>
      </c>
      <c r="O8" s="16" t="s">
        <v>75</v>
      </c>
      <c r="P8" s="16" t="s">
        <v>34</v>
      </c>
      <c r="Q8" s="16" t="s">
        <v>368</v>
      </c>
      <c r="R8" s="18">
        <v>41331</v>
      </c>
      <c r="S8" s="16" t="s">
        <v>406</v>
      </c>
      <c r="T8" s="16" t="s">
        <v>37</v>
      </c>
      <c r="U8" s="16" t="s">
        <v>369</v>
      </c>
      <c r="V8" s="16">
        <v>0.19800000000000001</v>
      </c>
      <c r="W8" s="16" t="s">
        <v>74</v>
      </c>
      <c r="X8" s="16" t="s">
        <v>74</v>
      </c>
      <c r="Y8" s="16">
        <v>1.7299999999999999E-2</v>
      </c>
      <c r="Z8" s="16">
        <v>2.3999999999999998E-3</v>
      </c>
    </row>
    <row r="9" spans="1:26" s="15" customFormat="1" ht="24" x14ac:dyDescent="0.2">
      <c r="A9" s="16" t="s">
        <v>71</v>
      </c>
      <c r="B9" s="16">
        <v>448</v>
      </c>
      <c r="C9" s="16">
        <f>VLOOKUP(E9,'EPA Region Coding'!$B$4:$C$55,2,FALSE)</f>
        <v>4</v>
      </c>
      <c r="D9" s="16" t="s">
        <v>72</v>
      </c>
      <c r="E9" s="16" t="s">
        <v>62</v>
      </c>
      <c r="F9" s="16" t="s">
        <v>73</v>
      </c>
      <c r="G9" s="16" t="s">
        <v>64</v>
      </c>
      <c r="H9" s="16" t="s">
        <v>29</v>
      </c>
      <c r="I9" s="16" t="s">
        <v>74</v>
      </c>
      <c r="J9" s="17">
        <v>11538656</v>
      </c>
      <c r="K9" s="16" t="s">
        <v>397</v>
      </c>
      <c r="L9" s="16" t="s">
        <v>32</v>
      </c>
      <c r="M9" s="16">
        <v>3.1680000000000001</v>
      </c>
      <c r="N9" s="16">
        <v>0.79200000000000004</v>
      </c>
      <c r="O9" s="16" t="s">
        <v>370</v>
      </c>
      <c r="P9" s="16" t="s">
        <v>34</v>
      </c>
      <c r="Q9" s="16" t="s">
        <v>371</v>
      </c>
      <c r="R9" s="18">
        <v>41331</v>
      </c>
      <c r="S9" s="16" t="s">
        <v>36</v>
      </c>
      <c r="T9" s="16" t="s">
        <v>37</v>
      </c>
      <c r="U9" s="16" t="s">
        <v>372</v>
      </c>
      <c r="V9" s="16">
        <v>0.59399999999999997</v>
      </c>
      <c r="W9" s="16" t="s">
        <v>373</v>
      </c>
      <c r="X9" s="16" t="s">
        <v>74</v>
      </c>
      <c r="Y9" s="16">
        <v>5.1999999999999998E-2</v>
      </c>
      <c r="Z9" s="16">
        <v>5.1000000000000004E-3</v>
      </c>
    </row>
    <row r="10" spans="1:26" s="15" customFormat="1" ht="48" x14ac:dyDescent="0.2">
      <c r="A10" s="16" t="s">
        <v>435</v>
      </c>
      <c r="B10" s="16">
        <v>516</v>
      </c>
      <c r="C10" s="16">
        <f>VLOOKUP(E10,'EPA Region Coding'!$B$4:$C$55,2,FALSE)</f>
        <v>5</v>
      </c>
      <c r="D10" s="16" t="s">
        <v>436</v>
      </c>
      <c r="E10" s="16" t="s">
        <v>437</v>
      </c>
      <c r="F10" s="16" t="s">
        <v>438</v>
      </c>
      <c r="G10" s="16" t="s">
        <v>439</v>
      </c>
      <c r="H10" s="16" t="s">
        <v>46</v>
      </c>
      <c r="I10" s="16" t="s">
        <v>47</v>
      </c>
      <c r="J10" s="17">
        <v>16000000</v>
      </c>
      <c r="K10" s="16" t="s">
        <v>440</v>
      </c>
      <c r="L10" s="16" t="s">
        <v>32</v>
      </c>
      <c r="M10" s="16">
        <v>5.05</v>
      </c>
      <c r="N10" s="16"/>
      <c r="O10" s="16" t="s">
        <v>441</v>
      </c>
      <c r="P10" s="16" t="s">
        <v>34</v>
      </c>
      <c r="Q10" s="16" t="s">
        <v>35</v>
      </c>
      <c r="R10" s="18">
        <v>42004</v>
      </c>
      <c r="S10" s="16" t="s">
        <v>36</v>
      </c>
      <c r="T10" s="16" t="s">
        <v>37</v>
      </c>
      <c r="U10" s="16" t="s">
        <v>442</v>
      </c>
      <c r="V10" s="16">
        <v>3.5</v>
      </c>
      <c r="W10" s="16" t="s">
        <v>443</v>
      </c>
      <c r="X10" s="16" t="s">
        <v>444</v>
      </c>
      <c r="Y10" s="16">
        <v>0.30640000000000001</v>
      </c>
      <c r="Z10" s="16">
        <v>3.0300000000000001E-2</v>
      </c>
    </row>
    <row r="11" spans="1:26" s="15" customFormat="1" ht="24" x14ac:dyDescent="0.2">
      <c r="A11" s="16" t="s">
        <v>76</v>
      </c>
      <c r="B11" s="16">
        <v>640</v>
      </c>
      <c r="C11" s="16">
        <f>VLOOKUP(E11,'EPA Region Coding'!$B$4:$C$55,2,FALSE)</f>
        <v>7</v>
      </c>
      <c r="D11" s="16" t="s">
        <v>77</v>
      </c>
      <c r="E11" s="16" t="s">
        <v>78</v>
      </c>
      <c r="F11" s="16" t="s">
        <v>79</v>
      </c>
      <c r="G11" s="16" t="s">
        <v>80</v>
      </c>
      <c r="H11" s="16" t="s">
        <v>46</v>
      </c>
      <c r="I11" s="16" t="s">
        <v>81</v>
      </c>
      <c r="J11" s="17">
        <v>30000000</v>
      </c>
      <c r="K11" s="16" t="s">
        <v>31</v>
      </c>
      <c r="L11" s="16" t="s">
        <v>32</v>
      </c>
      <c r="M11" s="16">
        <v>7</v>
      </c>
      <c r="N11" s="16">
        <v>0</v>
      </c>
      <c r="O11" s="16" t="s">
        <v>82</v>
      </c>
      <c r="P11" s="16" t="s">
        <v>34</v>
      </c>
      <c r="Q11" s="16" t="s">
        <v>66</v>
      </c>
      <c r="R11" s="18">
        <v>37135</v>
      </c>
      <c r="S11" s="16" t="s">
        <v>36</v>
      </c>
      <c r="T11" s="16" t="s">
        <v>37</v>
      </c>
      <c r="U11" s="16" t="s">
        <v>83</v>
      </c>
      <c r="V11" s="16">
        <v>4.9000000000000004</v>
      </c>
      <c r="W11" s="16" t="s">
        <v>84</v>
      </c>
      <c r="X11" s="16" t="s">
        <v>85</v>
      </c>
      <c r="Y11" s="16">
        <v>0.42899999999999999</v>
      </c>
      <c r="Z11" s="16">
        <v>4.24E-2</v>
      </c>
    </row>
    <row r="12" spans="1:26" s="15" customFormat="1" ht="24" x14ac:dyDescent="0.2">
      <c r="A12" s="16" t="s">
        <v>76</v>
      </c>
      <c r="B12" s="16">
        <v>640</v>
      </c>
      <c r="C12" s="16">
        <f>VLOOKUP(E12,'EPA Region Coding'!$B$4:$C$55,2,FALSE)</f>
        <v>7</v>
      </c>
      <c r="D12" s="16" t="s">
        <v>77</v>
      </c>
      <c r="E12" s="16" t="s">
        <v>78</v>
      </c>
      <c r="F12" s="16" t="s">
        <v>79</v>
      </c>
      <c r="G12" s="16" t="s">
        <v>80</v>
      </c>
      <c r="H12" s="16" t="s">
        <v>46</v>
      </c>
      <c r="I12" s="16" t="s">
        <v>81</v>
      </c>
      <c r="J12" s="17">
        <v>30000000</v>
      </c>
      <c r="K12" s="16" t="s">
        <v>31</v>
      </c>
      <c r="L12" s="16" t="s">
        <v>32</v>
      </c>
      <c r="M12" s="16">
        <v>7</v>
      </c>
      <c r="N12" s="16">
        <v>0</v>
      </c>
      <c r="O12" s="16" t="s">
        <v>86</v>
      </c>
      <c r="P12" s="16" t="s">
        <v>34</v>
      </c>
      <c r="Q12" s="16" t="s">
        <v>87</v>
      </c>
      <c r="R12" s="18">
        <v>39448</v>
      </c>
      <c r="S12" s="16" t="s">
        <v>36</v>
      </c>
      <c r="T12" s="16" t="s">
        <v>37</v>
      </c>
      <c r="U12" s="16" t="s">
        <v>83</v>
      </c>
      <c r="V12" s="16">
        <v>2.1</v>
      </c>
      <c r="W12" s="16" t="s">
        <v>84</v>
      </c>
      <c r="X12" s="16" t="s">
        <v>85</v>
      </c>
      <c r="Y12" s="16">
        <v>0.18379999999999999</v>
      </c>
      <c r="Z12" s="16">
        <v>1.8200000000000001E-2</v>
      </c>
    </row>
    <row r="13" spans="1:26" s="15" customFormat="1" ht="48" x14ac:dyDescent="0.2">
      <c r="A13" s="16" t="s">
        <v>88</v>
      </c>
      <c r="B13" s="16">
        <v>712</v>
      </c>
      <c r="C13" s="16">
        <f>VLOOKUP(E13,'EPA Region Coding'!$B$4:$C$55,2,FALSE)</f>
        <v>6</v>
      </c>
      <c r="D13" s="16" t="s">
        <v>89</v>
      </c>
      <c r="E13" s="16" t="s">
        <v>90</v>
      </c>
      <c r="F13" s="16" t="s">
        <v>91</v>
      </c>
      <c r="G13" s="16" t="s">
        <v>92</v>
      </c>
      <c r="H13" s="16" t="s">
        <v>29</v>
      </c>
      <c r="I13" s="16" t="s">
        <v>93</v>
      </c>
      <c r="J13" s="17">
        <v>9584310</v>
      </c>
      <c r="K13" s="16" t="s">
        <v>397</v>
      </c>
      <c r="L13" s="16" t="s">
        <v>32</v>
      </c>
      <c r="M13" s="16">
        <v>2.14</v>
      </c>
      <c r="N13" s="16">
        <v>0</v>
      </c>
      <c r="O13" s="16" t="s">
        <v>94</v>
      </c>
      <c r="P13" s="16" t="s">
        <v>34</v>
      </c>
      <c r="Q13" s="16" t="s">
        <v>66</v>
      </c>
      <c r="R13" s="18">
        <v>39539</v>
      </c>
      <c r="S13" s="16" t="s">
        <v>36</v>
      </c>
      <c r="T13" s="16" t="s">
        <v>37</v>
      </c>
      <c r="U13" s="16" t="s">
        <v>403</v>
      </c>
      <c r="V13" s="16">
        <v>2.14</v>
      </c>
      <c r="W13" s="16" t="s">
        <v>95</v>
      </c>
      <c r="X13" s="16" t="s">
        <v>96</v>
      </c>
      <c r="Y13" s="16">
        <v>0.18729999999999999</v>
      </c>
      <c r="Z13" s="16">
        <v>1.8499999999999999E-2</v>
      </c>
    </row>
    <row r="14" spans="1:26" s="15" customFormat="1" ht="36" x14ac:dyDescent="0.2">
      <c r="A14" s="16" t="s">
        <v>97</v>
      </c>
      <c r="B14" s="16">
        <v>2289</v>
      </c>
      <c r="C14" s="16">
        <f>VLOOKUP(E14,'EPA Region Coding'!$B$4:$C$55,2,FALSE)</f>
        <v>6</v>
      </c>
      <c r="D14" s="16" t="s">
        <v>98</v>
      </c>
      <c r="E14" s="16" t="s">
        <v>90</v>
      </c>
      <c r="F14" s="16" t="s">
        <v>99</v>
      </c>
      <c r="G14" s="16" t="s">
        <v>100</v>
      </c>
      <c r="H14" s="16" t="s">
        <v>46</v>
      </c>
      <c r="I14" s="16" t="s">
        <v>101</v>
      </c>
      <c r="J14" s="17">
        <v>7500000</v>
      </c>
      <c r="K14" s="16" t="s">
        <v>102</v>
      </c>
      <c r="L14" s="16" t="s">
        <v>32</v>
      </c>
      <c r="M14" s="16">
        <v>5.76</v>
      </c>
      <c r="N14" s="16"/>
      <c r="O14" s="16" t="s">
        <v>103</v>
      </c>
      <c r="P14" s="16" t="s">
        <v>34</v>
      </c>
      <c r="Q14" s="16" t="s">
        <v>66</v>
      </c>
      <c r="R14" s="18">
        <v>40330</v>
      </c>
      <c r="S14" s="16" t="s">
        <v>36</v>
      </c>
      <c r="T14" s="16" t="s">
        <v>37</v>
      </c>
      <c r="U14" s="16" t="s">
        <v>104</v>
      </c>
      <c r="V14" s="16">
        <v>5.76</v>
      </c>
      <c r="W14" s="16" t="s">
        <v>105</v>
      </c>
      <c r="X14" s="16" t="s">
        <v>101</v>
      </c>
      <c r="Y14" s="16">
        <v>0.50419999999999998</v>
      </c>
      <c r="Z14" s="16">
        <v>4.9799999999999997E-2</v>
      </c>
    </row>
    <row r="15" spans="1:26" s="15" customFormat="1" ht="48" x14ac:dyDescent="0.2">
      <c r="A15" s="16" t="s">
        <v>106</v>
      </c>
      <c r="B15" s="16">
        <v>714</v>
      </c>
      <c r="C15" s="16">
        <f>VLOOKUP(E15,'EPA Region Coding'!$B$4:$C$55,2,FALSE)</f>
        <v>6</v>
      </c>
      <c r="D15" s="16" t="s">
        <v>107</v>
      </c>
      <c r="E15" s="16" t="s">
        <v>90</v>
      </c>
      <c r="F15" s="16" t="s">
        <v>108</v>
      </c>
      <c r="G15" s="16" t="s">
        <v>109</v>
      </c>
      <c r="H15" s="16" t="s">
        <v>29</v>
      </c>
      <c r="I15" s="16" t="s">
        <v>110</v>
      </c>
      <c r="J15" s="17">
        <v>2750000</v>
      </c>
      <c r="K15" s="16" t="s">
        <v>111</v>
      </c>
      <c r="L15" s="16" t="s">
        <v>32</v>
      </c>
      <c r="M15" s="16">
        <v>0.35799999999999998</v>
      </c>
      <c r="N15" s="16">
        <v>0.28799999999999998</v>
      </c>
      <c r="O15" s="16" t="s">
        <v>112</v>
      </c>
      <c r="P15" s="16" t="s">
        <v>34</v>
      </c>
      <c r="Q15" s="16" t="s">
        <v>66</v>
      </c>
      <c r="R15" s="18">
        <v>41012</v>
      </c>
      <c r="S15" s="16" t="s">
        <v>406</v>
      </c>
      <c r="T15" s="16" t="s">
        <v>37</v>
      </c>
      <c r="U15" s="16" t="s">
        <v>113</v>
      </c>
      <c r="V15" s="16">
        <v>7.0000000000000007E-2</v>
      </c>
      <c r="W15" s="16" t="s">
        <v>110</v>
      </c>
      <c r="X15" s="16" t="s">
        <v>110</v>
      </c>
      <c r="Y15" s="16">
        <v>6.1000000000000004E-3</v>
      </c>
      <c r="Z15" s="16">
        <v>8.0000000000000004E-4</v>
      </c>
    </row>
    <row r="16" spans="1:26" s="15" customFormat="1" ht="36" x14ac:dyDescent="0.2">
      <c r="A16" s="16" t="s">
        <v>106</v>
      </c>
      <c r="B16" s="16">
        <v>714</v>
      </c>
      <c r="C16" s="16">
        <f>VLOOKUP(E16,'EPA Region Coding'!$B$4:$C$55,2,FALSE)</f>
        <v>6</v>
      </c>
      <c r="D16" s="16" t="s">
        <v>107</v>
      </c>
      <c r="E16" s="16" t="s">
        <v>90</v>
      </c>
      <c r="F16" s="16" t="s">
        <v>108</v>
      </c>
      <c r="G16" s="16" t="s">
        <v>109</v>
      </c>
      <c r="H16" s="16" t="s">
        <v>29</v>
      </c>
      <c r="I16" s="16" t="s">
        <v>110</v>
      </c>
      <c r="J16" s="17">
        <v>2750000</v>
      </c>
      <c r="K16" s="16" t="s">
        <v>111</v>
      </c>
      <c r="L16" s="16" t="s">
        <v>32</v>
      </c>
      <c r="M16" s="16">
        <v>0.35799999999999998</v>
      </c>
      <c r="N16" s="16">
        <v>0.28799999999999998</v>
      </c>
      <c r="O16" s="16" t="s">
        <v>374</v>
      </c>
      <c r="P16" s="16" t="s">
        <v>375</v>
      </c>
      <c r="Q16" s="16" t="s">
        <v>87</v>
      </c>
      <c r="R16" s="18">
        <v>42308</v>
      </c>
      <c r="S16" s="16" t="s">
        <v>406</v>
      </c>
      <c r="T16" s="16" t="s">
        <v>37</v>
      </c>
      <c r="U16" s="16"/>
      <c r="V16" s="16">
        <v>0.2</v>
      </c>
      <c r="W16" s="16"/>
      <c r="X16" s="16" t="s">
        <v>110</v>
      </c>
      <c r="Y16" s="16">
        <v>0</v>
      </c>
      <c r="Z16" s="16">
        <v>0</v>
      </c>
    </row>
    <row r="17" spans="1:26" s="15" customFormat="1" ht="36" x14ac:dyDescent="0.2">
      <c r="A17" s="16" t="s">
        <v>114</v>
      </c>
      <c r="B17" s="16">
        <v>12143</v>
      </c>
      <c r="C17" s="16">
        <f>VLOOKUP(E17,'EPA Region Coding'!$B$4:$C$55,2,FALSE)</f>
        <v>5</v>
      </c>
      <c r="D17" s="16" t="s">
        <v>115</v>
      </c>
      <c r="E17" s="16" t="s">
        <v>116</v>
      </c>
      <c r="F17" s="16" t="s">
        <v>117</v>
      </c>
      <c r="G17" s="16" t="s">
        <v>118</v>
      </c>
      <c r="H17" s="16" t="s">
        <v>46</v>
      </c>
      <c r="I17" s="16" t="s">
        <v>119</v>
      </c>
      <c r="J17" s="17"/>
      <c r="K17" s="16"/>
      <c r="L17" s="16" t="s">
        <v>32</v>
      </c>
      <c r="M17" s="16">
        <v>0.9</v>
      </c>
      <c r="N17" s="16"/>
      <c r="O17" s="16" t="s">
        <v>120</v>
      </c>
      <c r="P17" s="16" t="s">
        <v>34</v>
      </c>
      <c r="Q17" s="16" t="s">
        <v>66</v>
      </c>
      <c r="R17" s="18">
        <v>39022</v>
      </c>
      <c r="S17" s="16" t="s">
        <v>36</v>
      </c>
      <c r="T17" s="16" t="s">
        <v>37</v>
      </c>
      <c r="U17" s="16" t="s">
        <v>121</v>
      </c>
      <c r="V17" s="16">
        <v>0.9</v>
      </c>
      <c r="W17" s="16" t="s">
        <v>122</v>
      </c>
      <c r="X17" s="16" t="s">
        <v>123</v>
      </c>
      <c r="Y17" s="16">
        <v>7.8799999999999995E-2</v>
      </c>
      <c r="Z17" s="16">
        <v>7.7999999999999996E-3</v>
      </c>
    </row>
    <row r="18" spans="1:26" s="15" customFormat="1" ht="24" x14ac:dyDescent="0.2">
      <c r="A18" s="16" t="s">
        <v>124</v>
      </c>
      <c r="B18" s="16">
        <v>1885</v>
      </c>
      <c r="C18" s="16">
        <f>VLOOKUP(E18,'EPA Region Coding'!$B$4:$C$55,2,FALSE)</f>
        <v>5</v>
      </c>
      <c r="D18" s="16" t="s">
        <v>125</v>
      </c>
      <c r="E18" s="16" t="s">
        <v>116</v>
      </c>
      <c r="F18" s="16" t="s">
        <v>126</v>
      </c>
      <c r="G18" s="16" t="s">
        <v>127</v>
      </c>
      <c r="H18" s="16" t="s">
        <v>29</v>
      </c>
      <c r="I18" s="16" t="s">
        <v>128</v>
      </c>
      <c r="J18" s="17">
        <v>21523745</v>
      </c>
      <c r="K18" s="16" t="s">
        <v>31</v>
      </c>
      <c r="L18" s="16" t="s">
        <v>32</v>
      </c>
      <c r="M18" s="16">
        <v>6.12</v>
      </c>
      <c r="N18" s="16">
        <v>1.08</v>
      </c>
      <c r="O18" s="16" t="s">
        <v>129</v>
      </c>
      <c r="P18" s="16" t="s">
        <v>34</v>
      </c>
      <c r="Q18" s="16" t="s">
        <v>35</v>
      </c>
      <c r="R18" s="18">
        <v>41365</v>
      </c>
      <c r="S18" s="16" t="s">
        <v>406</v>
      </c>
      <c r="T18" s="16" t="s">
        <v>37</v>
      </c>
      <c r="U18" s="16" t="s">
        <v>130</v>
      </c>
      <c r="V18" s="16">
        <v>0.14000000000000001</v>
      </c>
      <c r="W18" s="16" t="s">
        <v>128</v>
      </c>
      <c r="X18" s="16" t="s">
        <v>128</v>
      </c>
      <c r="Y18" s="16">
        <v>1.23E-2</v>
      </c>
      <c r="Z18" s="16">
        <v>1.6999999999999999E-3</v>
      </c>
    </row>
    <row r="19" spans="1:26" s="15" customFormat="1" ht="36" x14ac:dyDescent="0.2">
      <c r="A19" s="16" t="s">
        <v>376</v>
      </c>
      <c r="B19" s="16">
        <v>1855</v>
      </c>
      <c r="C19" s="16">
        <f>VLOOKUP(E19,'EPA Region Coding'!$B$4:$C$55,2,FALSE)</f>
        <v>5</v>
      </c>
      <c r="D19" s="16" t="s">
        <v>377</v>
      </c>
      <c r="E19" s="16" t="s">
        <v>116</v>
      </c>
      <c r="F19" s="16" t="s">
        <v>378</v>
      </c>
      <c r="G19" s="16" t="s">
        <v>127</v>
      </c>
      <c r="H19" s="16" t="s">
        <v>46</v>
      </c>
      <c r="I19" s="16" t="s">
        <v>70</v>
      </c>
      <c r="J19" s="17">
        <v>3000000</v>
      </c>
      <c r="K19" s="16" t="s">
        <v>154</v>
      </c>
      <c r="L19" s="16" t="s">
        <v>32</v>
      </c>
      <c r="M19" s="16">
        <v>4.5999999999999996</v>
      </c>
      <c r="N19" s="16"/>
      <c r="O19" s="16" t="s">
        <v>379</v>
      </c>
      <c r="P19" s="16" t="s">
        <v>34</v>
      </c>
      <c r="Q19" s="16" t="s">
        <v>35</v>
      </c>
      <c r="R19" s="18">
        <v>41506</v>
      </c>
      <c r="S19" s="16" t="s">
        <v>36</v>
      </c>
      <c r="T19" s="16" t="s">
        <v>37</v>
      </c>
      <c r="U19" s="16" t="s">
        <v>380</v>
      </c>
      <c r="V19" s="16">
        <v>4.5999999999999996</v>
      </c>
      <c r="W19" s="16" t="s">
        <v>138</v>
      </c>
      <c r="X19" s="16" t="s">
        <v>381</v>
      </c>
      <c r="Y19" s="16">
        <v>0.4027</v>
      </c>
      <c r="Z19" s="16">
        <v>3.9800000000000002E-2</v>
      </c>
    </row>
    <row r="20" spans="1:26" s="15" customFormat="1" ht="24" x14ac:dyDescent="0.2">
      <c r="A20" s="16" t="s">
        <v>131</v>
      </c>
      <c r="B20" s="16">
        <v>1940</v>
      </c>
      <c r="C20" s="16">
        <f>VLOOKUP(E20,'EPA Region Coding'!$B$4:$C$55,2,FALSE)</f>
        <v>5</v>
      </c>
      <c r="D20" s="16" t="s">
        <v>132</v>
      </c>
      <c r="E20" s="16" t="s">
        <v>116</v>
      </c>
      <c r="F20" s="16" t="s">
        <v>133</v>
      </c>
      <c r="G20" s="16" t="s">
        <v>134</v>
      </c>
      <c r="H20" s="16" t="s">
        <v>46</v>
      </c>
      <c r="I20" s="16" t="s">
        <v>47</v>
      </c>
      <c r="J20" s="17">
        <v>3000000</v>
      </c>
      <c r="K20" s="16" t="s">
        <v>135</v>
      </c>
      <c r="L20" s="16" t="s">
        <v>32</v>
      </c>
      <c r="M20" s="16">
        <v>2.5</v>
      </c>
      <c r="N20" s="16"/>
      <c r="O20" s="16" t="s">
        <v>136</v>
      </c>
      <c r="P20" s="16" t="s">
        <v>34</v>
      </c>
      <c r="Q20" s="16" t="s">
        <v>66</v>
      </c>
      <c r="R20" s="18">
        <v>36161</v>
      </c>
      <c r="S20" s="16" t="s">
        <v>36</v>
      </c>
      <c r="T20" s="16" t="s">
        <v>37</v>
      </c>
      <c r="U20" s="16" t="s">
        <v>137</v>
      </c>
      <c r="V20" s="16">
        <v>2.5</v>
      </c>
      <c r="W20" s="16" t="s">
        <v>138</v>
      </c>
      <c r="X20" s="16" t="s">
        <v>139</v>
      </c>
      <c r="Y20" s="16">
        <v>0.21890000000000001</v>
      </c>
      <c r="Z20" s="16">
        <v>2.1600000000000001E-2</v>
      </c>
    </row>
    <row r="21" spans="1:26" s="15" customFormat="1" ht="72" x14ac:dyDescent="0.2">
      <c r="A21" s="16" t="s">
        <v>140</v>
      </c>
      <c r="B21" s="16">
        <v>2141</v>
      </c>
      <c r="C21" s="16">
        <f>VLOOKUP(E21,'EPA Region Coding'!$B$4:$C$55,2,FALSE)</f>
        <v>8</v>
      </c>
      <c r="D21" s="16" t="s">
        <v>382</v>
      </c>
      <c r="E21" s="16" t="s">
        <v>141</v>
      </c>
      <c r="F21" s="16" t="s">
        <v>142</v>
      </c>
      <c r="G21" s="16" t="s">
        <v>143</v>
      </c>
      <c r="H21" s="16" t="s">
        <v>29</v>
      </c>
      <c r="I21" s="16" t="s">
        <v>144</v>
      </c>
      <c r="J21" s="17">
        <v>5000000</v>
      </c>
      <c r="K21" s="16" t="s">
        <v>48</v>
      </c>
      <c r="L21" s="16" t="s">
        <v>32</v>
      </c>
      <c r="M21" s="16">
        <v>0.89500000000000002</v>
      </c>
      <c r="N21" s="16"/>
      <c r="O21" s="16" t="s">
        <v>145</v>
      </c>
      <c r="P21" s="16" t="s">
        <v>34</v>
      </c>
      <c r="Q21" s="16" t="s">
        <v>66</v>
      </c>
      <c r="R21" s="18">
        <v>40519</v>
      </c>
      <c r="S21" s="16" t="s">
        <v>36</v>
      </c>
      <c r="T21" s="16" t="s">
        <v>37</v>
      </c>
      <c r="U21" s="16" t="s">
        <v>146</v>
      </c>
      <c r="V21" s="16">
        <v>0.89500000000000002</v>
      </c>
      <c r="W21" s="16" t="s">
        <v>147</v>
      </c>
      <c r="X21" s="16" t="s">
        <v>148</v>
      </c>
      <c r="Y21" s="16">
        <v>7.8399999999999997E-2</v>
      </c>
      <c r="Z21" s="16">
        <v>7.7000000000000002E-3</v>
      </c>
    </row>
    <row r="22" spans="1:26" s="15" customFormat="1" ht="72" x14ac:dyDescent="0.2">
      <c r="A22" s="16" t="s">
        <v>149</v>
      </c>
      <c r="B22" s="16">
        <v>1839</v>
      </c>
      <c r="C22" s="16">
        <f>VLOOKUP(E22,'EPA Region Coding'!$B$4:$C$55,2,FALSE)</f>
        <v>1</v>
      </c>
      <c r="D22" s="16" t="s">
        <v>150</v>
      </c>
      <c r="E22" s="16" t="s">
        <v>151</v>
      </c>
      <c r="F22" s="16" t="s">
        <v>152</v>
      </c>
      <c r="G22" s="16" t="s">
        <v>153</v>
      </c>
      <c r="H22" s="16" t="s">
        <v>46</v>
      </c>
      <c r="I22" s="16" t="s">
        <v>47</v>
      </c>
      <c r="J22" s="17">
        <v>8750000</v>
      </c>
      <c r="K22" s="16" t="s">
        <v>154</v>
      </c>
      <c r="L22" s="16" t="s">
        <v>32</v>
      </c>
      <c r="M22" s="16">
        <v>16.559999999999999</v>
      </c>
      <c r="N22" s="16"/>
      <c r="O22" s="16" t="s">
        <v>155</v>
      </c>
      <c r="P22" s="16" t="s">
        <v>34</v>
      </c>
      <c r="Q22" s="16" t="s">
        <v>156</v>
      </c>
      <c r="R22" s="18">
        <v>39995</v>
      </c>
      <c r="S22" s="16" t="s">
        <v>36</v>
      </c>
      <c r="T22" s="16" t="s">
        <v>37</v>
      </c>
      <c r="U22" s="16" t="s">
        <v>157</v>
      </c>
      <c r="V22" s="16">
        <v>7.92</v>
      </c>
      <c r="W22" s="16" t="s">
        <v>158</v>
      </c>
      <c r="X22" s="16" t="s">
        <v>158</v>
      </c>
      <c r="Y22" s="16">
        <v>0.69330000000000003</v>
      </c>
      <c r="Z22" s="16">
        <v>6.8500000000000005E-2</v>
      </c>
    </row>
    <row r="23" spans="1:26" s="15" customFormat="1" ht="24" x14ac:dyDescent="0.2">
      <c r="A23" s="16" t="s">
        <v>159</v>
      </c>
      <c r="B23" s="16">
        <v>966</v>
      </c>
      <c r="C23" s="16">
        <f>VLOOKUP(E23,'EPA Region Coding'!$B$4:$C$55,2,FALSE)</f>
        <v>2</v>
      </c>
      <c r="D23" s="16" t="s">
        <v>160</v>
      </c>
      <c r="E23" s="16" t="s">
        <v>161</v>
      </c>
      <c r="F23" s="16" t="s">
        <v>162</v>
      </c>
      <c r="G23" s="16" t="s">
        <v>163</v>
      </c>
      <c r="H23" s="16" t="s">
        <v>29</v>
      </c>
      <c r="I23" s="16" t="s">
        <v>164</v>
      </c>
      <c r="J23" s="17">
        <v>108361626</v>
      </c>
      <c r="K23" s="16" t="s">
        <v>154</v>
      </c>
      <c r="L23" s="16" t="s">
        <v>32</v>
      </c>
      <c r="M23" s="16">
        <v>6.53</v>
      </c>
      <c r="N23" s="16"/>
      <c r="O23" s="16" t="s">
        <v>165</v>
      </c>
      <c r="P23" s="16" t="s">
        <v>298</v>
      </c>
      <c r="Q23" s="16" t="s">
        <v>66</v>
      </c>
      <c r="R23" s="18">
        <v>29952</v>
      </c>
      <c r="S23" s="16" t="s">
        <v>36</v>
      </c>
      <c r="T23" s="16" t="s">
        <v>37</v>
      </c>
      <c r="U23" s="16" t="s">
        <v>166</v>
      </c>
      <c r="V23" s="16">
        <v>9.5</v>
      </c>
      <c r="W23" s="16" t="s">
        <v>167</v>
      </c>
      <c r="X23" s="16" t="s">
        <v>168</v>
      </c>
      <c r="Y23" s="16">
        <v>0</v>
      </c>
      <c r="Z23" s="16">
        <v>0</v>
      </c>
    </row>
    <row r="24" spans="1:26" s="15" customFormat="1" ht="48" x14ac:dyDescent="0.2">
      <c r="A24" s="16" t="s">
        <v>159</v>
      </c>
      <c r="B24" s="16">
        <v>966</v>
      </c>
      <c r="C24" s="16">
        <f>VLOOKUP(E24,'EPA Region Coding'!$B$4:$C$55,2,FALSE)</f>
        <v>2</v>
      </c>
      <c r="D24" s="16" t="s">
        <v>160</v>
      </c>
      <c r="E24" s="16" t="s">
        <v>161</v>
      </c>
      <c r="F24" s="16" t="s">
        <v>162</v>
      </c>
      <c r="G24" s="16" t="s">
        <v>163</v>
      </c>
      <c r="H24" s="16" t="s">
        <v>29</v>
      </c>
      <c r="I24" s="16" t="s">
        <v>164</v>
      </c>
      <c r="J24" s="17">
        <v>108361626</v>
      </c>
      <c r="K24" s="16" t="s">
        <v>154</v>
      </c>
      <c r="L24" s="16" t="s">
        <v>32</v>
      </c>
      <c r="M24" s="16">
        <v>6.53</v>
      </c>
      <c r="N24" s="16"/>
      <c r="O24" s="16" t="s">
        <v>169</v>
      </c>
      <c r="P24" s="16" t="s">
        <v>298</v>
      </c>
      <c r="Q24" s="16" t="s">
        <v>87</v>
      </c>
      <c r="R24" s="18">
        <v>37257</v>
      </c>
      <c r="S24" s="16" t="s">
        <v>36</v>
      </c>
      <c r="T24" s="16" t="s">
        <v>37</v>
      </c>
      <c r="U24" s="16" t="s">
        <v>170</v>
      </c>
      <c r="V24" s="16">
        <v>4.5</v>
      </c>
      <c r="W24" s="16" t="s">
        <v>167</v>
      </c>
      <c r="X24" s="16" t="s">
        <v>168</v>
      </c>
      <c r="Y24" s="16">
        <v>0</v>
      </c>
      <c r="Z24" s="16">
        <v>0</v>
      </c>
    </row>
    <row r="25" spans="1:26" s="15" customFormat="1" ht="24" x14ac:dyDescent="0.2">
      <c r="A25" s="16" t="s">
        <v>159</v>
      </c>
      <c r="B25" s="16">
        <v>966</v>
      </c>
      <c r="C25" s="16">
        <f>VLOOKUP(E25,'EPA Region Coding'!$B$4:$C$55,2,FALSE)</f>
        <v>2</v>
      </c>
      <c r="D25" s="16" t="s">
        <v>160</v>
      </c>
      <c r="E25" s="16" t="s">
        <v>161</v>
      </c>
      <c r="F25" s="16" t="s">
        <v>162</v>
      </c>
      <c r="G25" s="16" t="s">
        <v>163</v>
      </c>
      <c r="H25" s="16" t="s">
        <v>29</v>
      </c>
      <c r="I25" s="16" t="s">
        <v>164</v>
      </c>
      <c r="J25" s="17">
        <v>108361626</v>
      </c>
      <c r="K25" s="16" t="s">
        <v>154</v>
      </c>
      <c r="L25" s="16" t="s">
        <v>32</v>
      </c>
      <c r="M25" s="16">
        <v>6.53</v>
      </c>
      <c r="N25" s="16"/>
      <c r="O25" s="16" t="s">
        <v>383</v>
      </c>
      <c r="P25" s="16" t="s">
        <v>34</v>
      </c>
      <c r="Q25" s="16" t="s">
        <v>301</v>
      </c>
      <c r="R25" s="18">
        <v>40179</v>
      </c>
      <c r="S25" s="16" t="s">
        <v>36</v>
      </c>
      <c r="T25" s="16" t="s">
        <v>37</v>
      </c>
      <c r="U25" s="16" t="s">
        <v>384</v>
      </c>
      <c r="V25" s="16">
        <v>6.97</v>
      </c>
      <c r="W25" s="16" t="s">
        <v>167</v>
      </c>
      <c r="X25" s="16" t="s">
        <v>168</v>
      </c>
      <c r="Y25" s="16">
        <v>0.61019999999999996</v>
      </c>
      <c r="Z25" s="16">
        <v>6.0199999999999997E-2</v>
      </c>
    </row>
    <row r="26" spans="1:26" s="15" customFormat="1" ht="60" x14ac:dyDescent="0.2">
      <c r="A26" s="16" t="s">
        <v>408</v>
      </c>
      <c r="B26" s="16">
        <v>981</v>
      </c>
      <c r="C26" s="16">
        <f>VLOOKUP(E26,'EPA Region Coding'!$B$4:$C$55,2,FALSE)</f>
        <v>2</v>
      </c>
      <c r="D26" s="16" t="s">
        <v>409</v>
      </c>
      <c r="E26" s="16" t="s">
        <v>161</v>
      </c>
      <c r="F26" s="16" t="s">
        <v>410</v>
      </c>
      <c r="G26" s="16" t="s">
        <v>411</v>
      </c>
      <c r="H26" s="16" t="s">
        <v>46</v>
      </c>
      <c r="I26" s="16" t="s">
        <v>306</v>
      </c>
      <c r="J26" s="17">
        <v>24289318</v>
      </c>
      <c r="K26" s="16" t="s">
        <v>31</v>
      </c>
      <c r="L26" s="16" t="s">
        <v>32</v>
      </c>
      <c r="M26" s="16">
        <v>12.3</v>
      </c>
      <c r="N26" s="16"/>
      <c r="O26" s="16" t="s">
        <v>412</v>
      </c>
      <c r="P26" s="16" t="s">
        <v>34</v>
      </c>
      <c r="Q26" s="16" t="s">
        <v>35</v>
      </c>
      <c r="R26" s="18">
        <v>41701</v>
      </c>
      <c r="S26" s="16" t="s">
        <v>36</v>
      </c>
      <c r="T26" s="16" t="s">
        <v>37</v>
      </c>
      <c r="U26" s="16" t="s">
        <v>445</v>
      </c>
      <c r="V26" s="16">
        <v>4.32</v>
      </c>
      <c r="W26" s="16" t="s">
        <v>446</v>
      </c>
      <c r="X26" s="16" t="s">
        <v>447</v>
      </c>
      <c r="Y26" s="16">
        <v>0.37819999999999998</v>
      </c>
      <c r="Z26" s="16">
        <v>3.73E-2</v>
      </c>
    </row>
    <row r="27" spans="1:26" s="15" customFormat="1" ht="36" x14ac:dyDescent="0.2">
      <c r="A27" s="16" t="s">
        <v>413</v>
      </c>
      <c r="B27" s="16">
        <v>1175</v>
      </c>
      <c r="C27" s="16">
        <f>VLOOKUP(E27,'EPA Region Coding'!$B$4:$C$55,2,FALSE)</f>
        <v>5</v>
      </c>
      <c r="D27" s="16" t="s">
        <v>414</v>
      </c>
      <c r="E27" s="16" t="s">
        <v>172</v>
      </c>
      <c r="F27" s="16" t="s">
        <v>415</v>
      </c>
      <c r="G27" s="16" t="s">
        <v>416</v>
      </c>
      <c r="H27" s="16" t="s">
        <v>29</v>
      </c>
      <c r="I27" s="16" t="s">
        <v>417</v>
      </c>
      <c r="J27" s="17">
        <v>16700762</v>
      </c>
      <c r="K27" s="16" t="s">
        <v>227</v>
      </c>
      <c r="L27" s="16" t="s">
        <v>32</v>
      </c>
      <c r="M27" s="16">
        <v>7.3440000000000003</v>
      </c>
      <c r="N27" s="16"/>
      <c r="O27" s="16" t="s">
        <v>418</v>
      </c>
      <c r="P27" s="16" t="s">
        <v>298</v>
      </c>
      <c r="Q27" s="16" t="s">
        <v>35</v>
      </c>
      <c r="R27" s="18">
        <v>39721</v>
      </c>
      <c r="S27" s="16" t="s">
        <v>406</v>
      </c>
      <c r="T27" s="16" t="s">
        <v>37</v>
      </c>
      <c r="U27" s="16" t="s">
        <v>419</v>
      </c>
      <c r="V27" s="16">
        <v>0.432</v>
      </c>
      <c r="W27" s="16" t="s">
        <v>417</v>
      </c>
      <c r="X27" s="16" t="s">
        <v>420</v>
      </c>
      <c r="Y27" s="16">
        <v>0</v>
      </c>
      <c r="Z27" s="16">
        <v>0</v>
      </c>
    </row>
    <row r="28" spans="1:26" s="15" customFormat="1" ht="24" x14ac:dyDescent="0.2">
      <c r="A28" s="16" t="s">
        <v>413</v>
      </c>
      <c r="B28" s="16">
        <v>1175</v>
      </c>
      <c r="C28" s="16">
        <f>VLOOKUP(E28,'EPA Region Coding'!$B$4:$C$55,2,FALSE)</f>
        <v>5</v>
      </c>
      <c r="D28" s="16" t="s">
        <v>414</v>
      </c>
      <c r="E28" s="16" t="s">
        <v>172</v>
      </c>
      <c r="F28" s="16" t="s">
        <v>415</v>
      </c>
      <c r="G28" s="16" t="s">
        <v>416</v>
      </c>
      <c r="H28" s="16" t="s">
        <v>29</v>
      </c>
      <c r="I28" s="16" t="s">
        <v>417</v>
      </c>
      <c r="J28" s="17">
        <v>16700762</v>
      </c>
      <c r="K28" s="16" t="s">
        <v>227</v>
      </c>
      <c r="L28" s="16" t="s">
        <v>32</v>
      </c>
      <c r="M28" s="16">
        <v>7.3440000000000003</v>
      </c>
      <c r="N28" s="16"/>
      <c r="O28" s="16" t="s">
        <v>421</v>
      </c>
      <c r="P28" s="16" t="s">
        <v>34</v>
      </c>
      <c r="Q28" s="16" t="s">
        <v>41</v>
      </c>
      <c r="R28" s="18">
        <v>41851</v>
      </c>
      <c r="S28" s="16" t="s">
        <v>36</v>
      </c>
      <c r="T28" s="16" t="s">
        <v>37</v>
      </c>
      <c r="U28" s="16" t="s">
        <v>422</v>
      </c>
      <c r="V28" s="16"/>
      <c r="W28" s="16" t="s">
        <v>423</v>
      </c>
      <c r="X28" s="16" t="s">
        <v>448</v>
      </c>
      <c r="Y28" s="16">
        <v>0</v>
      </c>
      <c r="Z28" s="16">
        <v>0</v>
      </c>
    </row>
    <row r="29" spans="1:26" s="15" customFormat="1" ht="36" x14ac:dyDescent="0.2">
      <c r="A29" s="16" t="s">
        <v>171</v>
      </c>
      <c r="B29" s="16">
        <v>1977</v>
      </c>
      <c r="C29" s="16">
        <f>VLOOKUP(E29,'EPA Region Coding'!$B$4:$C$55,2,FALSE)</f>
        <v>5</v>
      </c>
      <c r="D29" s="16" t="s">
        <v>385</v>
      </c>
      <c r="E29" s="16" t="s">
        <v>172</v>
      </c>
      <c r="F29" s="16" t="s">
        <v>173</v>
      </c>
      <c r="G29" s="16" t="s">
        <v>174</v>
      </c>
      <c r="H29" s="16" t="s">
        <v>46</v>
      </c>
      <c r="I29" s="16" t="s">
        <v>47</v>
      </c>
      <c r="J29" s="17">
        <v>6150000</v>
      </c>
      <c r="K29" s="16"/>
      <c r="L29" s="16" t="s">
        <v>32</v>
      </c>
      <c r="M29" s="16">
        <v>0.77</v>
      </c>
      <c r="N29" s="16"/>
      <c r="O29" s="16" t="s">
        <v>175</v>
      </c>
      <c r="P29" s="16" t="s">
        <v>34</v>
      </c>
      <c r="Q29" s="16" t="s">
        <v>176</v>
      </c>
      <c r="R29" s="18">
        <v>37742</v>
      </c>
      <c r="S29" s="16" t="s">
        <v>36</v>
      </c>
      <c r="T29" s="16" t="s">
        <v>37</v>
      </c>
      <c r="U29" s="16" t="s">
        <v>177</v>
      </c>
      <c r="V29" s="16">
        <v>2.6720000000000002</v>
      </c>
      <c r="W29" s="16" t="s">
        <v>138</v>
      </c>
      <c r="X29" s="16" t="s">
        <v>139</v>
      </c>
      <c r="Y29" s="16">
        <v>0.2339</v>
      </c>
      <c r="Z29" s="16">
        <v>2.3099999999999999E-2</v>
      </c>
    </row>
    <row r="30" spans="1:26" s="15" customFormat="1" ht="60" x14ac:dyDescent="0.2">
      <c r="A30" s="16" t="s">
        <v>178</v>
      </c>
      <c r="B30" s="16">
        <v>1177</v>
      </c>
      <c r="C30" s="16">
        <f>VLOOKUP(E30,'EPA Region Coding'!$B$4:$C$55,2,FALSE)</f>
        <v>5</v>
      </c>
      <c r="D30" s="16" t="s">
        <v>179</v>
      </c>
      <c r="E30" s="16" t="s">
        <v>172</v>
      </c>
      <c r="F30" s="16" t="s">
        <v>180</v>
      </c>
      <c r="G30" s="16" t="s">
        <v>181</v>
      </c>
      <c r="H30" s="16" t="s">
        <v>46</v>
      </c>
      <c r="I30" s="16" t="s">
        <v>182</v>
      </c>
      <c r="J30" s="17">
        <v>36267372</v>
      </c>
      <c r="K30" s="16" t="s">
        <v>183</v>
      </c>
      <c r="L30" s="16" t="s">
        <v>32</v>
      </c>
      <c r="M30" s="16">
        <v>15</v>
      </c>
      <c r="N30" s="16"/>
      <c r="O30" s="16" t="s">
        <v>184</v>
      </c>
      <c r="P30" s="16" t="s">
        <v>34</v>
      </c>
      <c r="Q30" s="16" t="s">
        <v>66</v>
      </c>
      <c r="R30" s="18">
        <v>31413</v>
      </c>
      <c r="S30" s="16" t="s">
        <v>36</v>
      </c>
      <c r="T30" s="16" t="s">
        <v>37</v>
      </c>
      <c r="U30" s="16" t="s">
        <v>185</v>
      </c>
      <c r="V30" s="16">
        <v>6</v>
      </c>
      <c r="W30" s="16" t="s">
        <v>186</v>
      </c>
      <c r="X30" s="16" t="s">
        <v>187</v>
      </c>
      <c r="Y30" s="16">
        <v>0.52529999999999999</v>
      </c>
      <c r="Z30" s="16">
        <v>5.1900000000000002E-2</v>
      </c>
    </row>
    <row r="31" spans="1:26" s="15" customFormat="1" ht="60" x14ac:dyDescent="0.2">
      <c r="A31" s="16" t="s">
        <v>178</v>
      </c>
      <c r="B31" s="16">
        <v>1177</v>
      </c>
      <c r="C31" s="16">
        <f>VLOOKUP(E31,'EPA Region Coding'!$B$4:$C$55,2,FALSE)</f>
        <v>5</v>
      </c>
      <c r="D31" s="16" t="s">
        <v>179</v>
      </c>
      <c r="E31" s="16" t="s">
        <v>172</v>
      </c>
      <c r="F31" s="16" t="s">
        <v>180</v>
      </c>
      <c r="G31" s="16" t="s">
        <v>181</v>
      </c>
      <c r="H31" s="16" t="s">
        <v>46</v>
      </c>
      <c r="I31" s="16" t="s">
        <v>182</v>
      </c>
      <c r="J31" s="17">
        <v>36267372</v>
      </c>
      <c r="K31" s="16" t="s">
        <v>183</v>
      </c>
      <c r="L31" s="16" t="s">
        <v>32</v>
      </c>
      <c r="M31" s="16">
        <v>15</v>
      </c>
      <c r="N31" s="16"/>
      <c r="O31" s="16" t="s">
        <v>188</v>
      </c>
      <c r="P31" s="16" t="s">
        <v>34</v>
      </c>
      <c r="Q31" s="16" t="s">
        <v>87</v>
      </c>
      <c r="R31" s="18">
        <v>34700</v>
      </c>
      <c r="S31" s="16" t="s">
        <v>36</v>
      </c>
      <c r="T31" s="16" t="s">
        <v>37</v>
      </c>
      <c r="U31" s="16" t="s">
        <v>185</v>
      </c>
      <c r="V31" s="16">
        <v>3</v>
      </c>
      <c r="W31" s="16" t="s">
        <v>186</v>
      </c>
      <c r="X31" s="16" t="s">
        <v>187</v>
      </c>
      <c r="Y31" s="16">
        <v>0.2626</v>
      </c>
      <c r="Z31" s="16">
        <v>2.5899999999999999E-2</v>
      </c>
    </row>
    <row r="32" spans="1:26" s="15" customFormat="1" ht="60" x14ac:dyDescent="0.2">
      <c r="A32" s="16" t="s">
        <v>178</v>
      </c>
      <c r="B32" s="16">
        <v>1177</v>
      </c>
      <c r="C32" s="16">
        <f>VLOOKUP(E32,'EPA Region Coding'!$B$4:$C$55,2,FALSE)</f>
        <v>5</v>
      </c>
      <c r="D32" s="16" t="s">
        <v>179</v>
      </c>
      <c r="E32" s="16" t="s">
        <v>172</v>
      </c>
      <c r="F32" s="16" t="s">
        <v>180</v>
      </c>
      <c r="G32" s="16" t="s">
        <v>181</v>
      </c>
      <c r="H32" s="16" t="s">
        <v>46</v>
      </c>
      <c r="I32" s="16" t="s">
        <v>182</v>
      </c>
      <c r="J32" s="17">
        <v>36267372</v>
      </c>
      <c r="K32" s="16" t="s">
        <v>183</v>
      </c>
      <c r="L32" s="16" t="s">
        <v>32</v>
      </c>
      <c r="M32" s="16">
        <v>15</v>
      </c>
      <c r="N32" s="16"/>
      <c r="O32" s="16" t="s">
        <v>189</v>
      </c>
      <c r="P32" s="16" t="s">
        <v>34</v>
      </c>
      <c r="Q32" s="16" t="s">
        <v>190</v>
      </c>
      <c r="R32" s="18">
        <v>39244</v>
      </c>
      <c r="S32" s="16" t="s">
        <v>36</v>
      </c>
      <c r="T32" s="16" t="s">
        <v>37</v>
      </c>
      <c r="U32" s="16" t="s">
        <v>185</v>
      </c>
      <c r="V32" s="16">
        <v>6</v>
      </c>
      <c r="W32" s="16" t="s">
        <v>186</v>
      </c>
      <c r="X32" s="16" t="s">
        <v>187</v>
      </c>
      <c r="Y32" s="16">
        <v>0.52529999999999999</v>
      </c>
      <c r="Z32" s="16">
        <v>5.1900000000000002E-2</v>
      </c>
    </row>
    <row r="33" spans="1:26" s="15" customFormat="1" ht="36" x14ac:dyDescent="0.2">
      <c r="A33" s="16" t="s">
        <v>191</v>
      </c>
      <c r="B33" s="16">
        <v>1941</v>
      </c>
      <c r="C33" s="16">
        <f>VLOOKUP(E33,'EPA Region Coding'!$B$4:$C$55,2,FALSE)</f>
        <v>5</v>
      </c>
      <c r="D33" s="16" t="s">
        <v>386</v>
      </c>
      <c r="E33" s="16" t="s">
        <v>172</v>
      </c>
      <c r="F33" s="16" t="s">
        <v>173</v>
      </c>
      <c r="G33" s="16" t="s">
        <v>174</v>
      </c>
      <c r="H33" s="16" t="s">
        <v>46</v>
      </c>
      <c r="I33" s="16" t="s">
        <v>47</v>
      </c>
      <c r="J33" s="17">
        <v>7640845</v>
      </c>
      <c r="K33" s="16" t="s">
        <v>183</v>
      </c>
      <c r="L33" s="16" t="s">
        <v>32</v>
      </c>
      <c r="M33" s="16">
        <v>2.69</v>
      </c>
      <c r="N33" s="16"/>
      <c r="O33" s="16" t="s">
        <v>175</v>
      </c>
      <c r="P33" s="16" t="s">
        <v>34</v>
      </c>
      <c r="Q33" s="16" t="s">
        <v>176</v>
      </c>
      <c r="R33" s="18">
        <v>37742</v>
      </c>
      <c r="S33" s="16" t="s">
        <v>36</v>
      </c>
      <c r="T33" s="16" t="s">
        <v>37</v>
      </c>
      <c r="U33" s="16" t="s">
        <v>177</v>
      </c>
      <c r="V33" s="16">
        <v>2.6720000000000002</v>
      </c>
      <c r="W33" s="16" t="s">
        <v>138</v>
      </c>
      <c r="X33" s="16" t="s">
        <v>139</v>
      </c>
      <c r="Y33" s="16">
        <v>0.2339</v>
      </c>
      <c r="Z33" s="16">
        <v>2.3099999999999999E-2</v>
      </c>
    </row>
    <row r="34" spans="1:26" s="15" customFormat="1" ht="36" x14ac:dyDescent="0.2">
      <c r="A34" s="16" t="s">
        <v>192</v>
      </c>
      <c r="B34" s="16">
        <v>1226</v>
      </c>
      <c r="C34" s="16">
        <f>VLOOKUP(E34,'EPA Region Coding'!$B$4:$C$55,2,FALSE)</f>
        <v>6</v>
      </c>
      <c r="D34" s="16" t="s">
        <v>387</v>
      </c>
      <c r="E34" s="16" t="s">
        <v>193</v>
      </c>
      <c r="F34" s="16" t="s">
        <v>194</v>
      </c>
      <c r="G34" s="16" t="s">
        <v>195</v>
      </c>
      <c r="H34" s="16" t="s">
        <v>46</v>
      </c>
      <c r="I34" s="16" t="s">
        <v>196</v>
      </c>
      <c r="J34" s="17">
        <v>10401150</v>
      </c>
      <c r="K34" s="16"/>
      <c r="L34" s="16" t="s">
        <v>32</v>
      </c>
      <c r="M34" s="16"/>
      <c r="N34" s="16"/>
      <c r="O34" s="16" t="s">
        <v>197</v>
      </c>
      <c r="P34" s="16" t="s">
        <v>34</v>
      </c>
      <c r="Q34" s="16" t="s">
        <v>66</v>
      </c>
      <c r="R34" s="18">
        <v>39569</v>
      </c>
      <c r="S34" s="16" t="s">
        <v>36</v>
      </c>
      <c r="T34" s="16" t="s">
        <v>37</v>
      </c>
      <c r="U34" s="16" t="s">
        <v>198</v>
      </c>
      <c r="V34" s="16">
        <v>2.02</v>
      </c>
      <c r="W34" s="16" t="s">
        <v>199</v>
      </c>
      <c r="X34" s="16" t="s">
        <v>200</v>
      </c>
      <c r="Y34" s="16">
        <v>0.17680000000000001</v>
      </c>
      <c r="Z34" s="16">
        <v>1.7500000000000002E-2</v>
      </c>
    </row>
    <row r="35" spans="1:26" s="15" customFormat="1" ht="72" x14ac:dyDescent="0.2">
      <c r="A35" s="16" t="s">
        <v>255</v>
      </c>
      <c r="B35" s="16">
        <v>1288</v>
      </c>
      <c r="C35" s="16">
        <f>VLOOKUP(E35,'EPA Region Coding'!$B$4:$C$55,2,FALSE)</f>
        <v>3</v>
      </c>
      <c r="D35" s="16" t="s">
        <v>424</v>
      </c>
      <c r="E35" s="16" t="s">
        <v>203</v>
      </c>
      <c r="F35" s="16" t="s">
        <v>256</v>
      </c>
      <c r="G35" s="16" t="s">
        <v>257</v>
      </c>
      <c r="H35" s="16" t="s">
        <v>46</v>
      </c>
      <c r="I35" s="16" t="s">
        <v>391</v>
      </c>
      <c r="J35" s="17">
        <v>17407097</v>
      </c>
      <c r="K35" s="16" t="s">
        <v>48</v>
      </c>
      <c r="L35" s="16" t="s">
        <v>32</v>
      </c>
      <c r="M35" s="16">
        <v>10.08</v>
      </c>
      <c r="N35" s="16"/>
      <c r="O35" s="16" t="s">
        <v>258</v>
      </c>
      <c r="P35" s="16" t="s">
        <v>34</v>
      </c>
      <c r="Q35" s="16" t="s">
        <v>66</v>
      </c>
      <c r="R35" s="18">
        <v>39264</v>
      </c>
      <c r="S35" s="16" t="s">
        <v>36</v>
      </c>
      <c r="T35" s="16" t="s">
        <v>37</v>
      </c>
      <c r="U35" s="16" t="s">
        <v>259</v>
      </c>
      <c r="V35" s="16">
        <v>3.6</v>
      </c>
      <c r="W35" s="16" t="s">
        <v>209</v>
      </c>
      <c r="X35" s="16" t="s">
        <v>260</v>
      </c>
      <c r="Y35" s="16">
        <v>0.31519999999999998</v>
      </c>
      <c r="Z35" s="16">
        <v>3.1099999999999999E-2</v>
      </c>
    </row>
    <row r="36" spans="1:26" s="15" customFormat="1" ht="36" x14ac:dyDescent="0.2">
      <c r="A36" s="16" t="s">
        <v>255</v>
      </c>
      <c r="B36" s="16">
        <v>1288</v>
      </c>
      <c r="C36" s="16">
        <f>VLOOKUP(E36,'EPA Region Coding'!$B$4:$C$55,2,FALSE)</f>
        <v>3</v>
      </c>
      <c r="D36" s="16" t="s">
        <v>424</v>
      </c>
      <c r="E36" s="16" t="s">
        <v>203</v>
      </c>
      <c r="F36" s="16" t="s">
        <v>256</v>
      </c>
      <c r="G36" s="16" t="s">
        <v>257</v>
      </c>
      <c r="H36" s="16" t="s">
        <v>46</v>
      </c>
      <c r="I36" s="16" t="s">
        <v>391</v>
      </c>
      <c r="J36" s="17">
        <v>17407097</v>
      </c>
      <c r="K36" s="16" t="s">
        <v>48</v>
      </c>
      <c r="L36" s="16" t="s">
        <v>32</v>
      </c>
      <c r="M36" s="16">
        <v>10.08</v>
      </c>
      <c r="N36" s="16"/>
      <c r="O36" s="16" t="s">
        <v>261</v>
      </c>
      <c r="P36" s="16" t="s">
        <v>34</v>
      </c>
      <c r="Q36" s="16" t="s">
        <v>87</v>
      </c>
      <c r="R36" s="18">
        <v>39448</v>
      </c>
      <c r="S36" s="16" t="s">
        <v>36</v>
      </c>
      <c r="T36" s="16" t="s">
        <v>37</v>
      </c>
      <c r="U36" s="16"/>
      <c r="V36" s="16">
        <v>4.8</v>
      </c>
      <c r="W36" s="16" t="s">
        <v>209</v>
      </c>
      <c r="X36" s="16" t="s">
        <v>260</v>
      </c>
      <c r="Y36" s="16">
        <v>0.42020000000000002</v>
      </c>
      <c r="Z36" s="16">
        <v>4.1500000000000002E-2</v>
      </c>
    </row>
    <row r="37" spans="1:26" s="15" customFormat="1" ht="36" x14ac:dyDescent="0.2">
      <c r="A37" s="16" t="s">
        <v>201</v>
      </c>
      <c r="B37" s="16">
        <v>1278</v>
      </c>
      <c r="C37" s="16">
        <f>VLOOKUP(E37,'EPA Region Coding'!$B$4:$C$55,2,FALSE)</f>
        <v>3</v>
      </c>
      <c r="D37" s="16" t="s">
        <v>202</v>
      </c>
      <c r="E37" s="16" t="s">
        <v>203</v>
      </c>
      <c r="F37" s="16" t="s">
        <v>204</v>
      </c>
      <c r="G37" s="16" t="s">
        <v>205</v>
      </c>
      <c r="H37" s="16" t="s">
        <v>46</v>
      </c>
      <c r="I37" s="16" t="s">
        <v>70</v>
      </c>
      <c r="J37" s="17">
        <v>12890151</v>
      </c>
      <c r="K37" s="16" t="s">
        <v>206</v>
      </c>
      <c r="L37" s="16" t="s">
        <v>32</v>
      </c>
      <c r="M37" s="16">
        <v>10.3</v>
      </c>
      <c r="N37" s="16">
        <v>6.1</v>
      </c>
      <c r="O37" s="16" t="s">
        <v>207</v>
      </c>
      <c r="P37" s="16" t="s">
        <v>34</v>
      </c>
      <c r="Q37" s="16" t="s">
        <v>35</v>
      </c>
      <c r="R37" s="18">
        <v>39326</v>
      </c>
      <c r="S37" s="16" t="s">
        <v>36</v>
      </c>
      <c r="T37" s="16" t="s">
        <v>37</v>
      </c>
      <c r="U37" s="16" t="s">
        <v>208</v>
      </c>
      <c r="V37" s="16">
        <v>4.2</v>
      </c>
      <c r="W37" s="16" t="s">
        <v>209</v>
      </c>
      <c r="X37" s="16" t="s">
        <v>210</v>
      </c>
      <c r="Y37" s="16">
        <v>0.36770000000000003</v>
      </c>
      <c r="Z37" s="16">
        <v>3.6299999999999999E-2</v>
      </c>
    </row>
    <row r="38" spans="1:26" s="15" customFormat="1" ht="36" x14ac:dyDescent="0.2">
      <c r="A38" s="16" t="s">
        <v>211</v>
      </c>
      <c r="B38" s="16">
        <v>1286</v>
      </c>
      <c r="C38" s="16">
        <f>VLOOKUP(E38,'EPA Region Coding'!$B$4:$C$55,2,FALSE)</f>
        <v>3</v>
      </c>
      <c r="D38" s="16" t="s">
        <v>212</v>
      </c>
      <c r="E38" s="16" t="s">
        <v>203</v>
      </c>
      <c r="F38" s="16" t="s">
        <v>213</v>
      </c>
      <c r="G38" s="16" t="s">
        <v>214</v>
      </c>
      <c r="H38" s="16" t="s">
        <v>46</v>
      </c>
      <c r="I38" s="16" t="s">
        <v>47</v>
      </c>
      <c r="J38" s="17">
        <v>5870124</v>
      </c>
      <c r="K38" s="16" t="s">
        <v>206</v>
      </c>
      <c r="L38" s="16" t="s">
        <v>32</v>
      </c>
      <c r="M38" s="16">
        <v>2.93</v>
      </c>
      <c r="N38" s="16">
        <v>0</v>
      </c>
      <c r="O38" s="16" t="s">
        <v>215</v>
      </c>
      <c r="P38" s="16" t="s">
        <v>34</v>
      </c>
      <c r="Q38" s="16" t="s">
        <v>66</v>
      </c>
      <c r="R38" s="18">
        <v>38899</v>
      </c>
      <c r="S38" s="16" t="s">
        <v>36</v>
      </c>
      <c r="T38" s="16" t="s">
        <v>37</v>
      </c>
      <c r="U38" s="16" t="s">
        <v>216</v>
      </c>
      <c r="V38" s="16">
        <v>2.93</v>
      </c>
      <c r="W38" s="16" t="s">
        <v>217</v>
      </c>
      <c r="X38" s="16" t="s">
        <v>218</v>
      </c>
      <c r="Y38" s="16">
        <v>0.25650000000000001</v>
      </c>
      <c r="Z38" s="16">
        <v>2.53E-2</v>
      </c>
    </row>
    <row r="39" spans="1:26" s="15" customFormat="1" ht="24" x14ac:dyDescent="0.2">
      <c r="A39" s="16" t="s">
        <v>219</v>
      </c>
      <c r="B39" s="16">
        <v>1280</v>
      </c>
      <c r="C39" s="16">
        <f>VLOOKUP(E39,'EPA Region Coding'!$B$4:$C$55,2,FALSE)</f>
        <v>3</v>
      </c>
      <c r="D39" s="16" t="s">
        <v>220</v>
      </c>
      <c r="E39" s="16" t="s">
        <v>203</v>
      </c>
      <c r="F39" s="16" t="s">
        <v>221</v>
      </c>
      <c r="G39" s="16" t="s">
        <v>205</v>
      </c>
      <c r="H39" s="16" t="s">
        <v>46</v>
      </c>
      <c r="I39" s="16" t="s">
        <v>47</v>
      </c>
      <c r="J39" s="17">
        <v>7808222</v>
      </c>
      <c r="K39" s="16" t="s">
        <v>206</v>
      </c>
      <c r="L39" s="16" t="s">
        <v>32</v>
      </c>
      <c r="M39" s="16">
        <v>3.87</v>
      </c>
      <c r="N39" s="16"/>
      <c r="O39" s="16" t="s">
        <v>222</v>
      </c>
      <c r="P39" s="16" t="s">
        <v>34</v>
      </c>
      <c r="Q39" s="16" t="s">
        <v>66</v>
      </c>
      <c r="R39" s="18">
        <v>38289</v>
      </c>
      <c r="S39" s="16" t="s">
        <v>36</v>
      </c>
      <c r="T39" s="16" t="s">
        <v>37</v>
      </c>
      <c r="U39" s="16"/>
      <c r="V39" s="16">
        <v>2.48</v>
      </c>
      <c r="W39" s="16" t="s">
        <v>223</v>
      </c>
      <c r="X39" s="16" t="s">
        <v>168</v>
      </c>
      <c r="Y39" s="16">
        <v>0.21709999999999999</v>
      </c>
      <c r="Z39" s="16">
        <v>2.1399999999999999E-2</v>
      </c>
    </row>
    <row r="40" spans="1:26" s="15" customFormat="1" ht="36" x14ac:dyDescent="0.2">
      <c r="A40" s="16" t="s">
        <v>224</v>
      </c>
      <c r="B40" s="16">
        <v>1298</v>
      </c>
      <c r="C40" s="16">
        <f>VLOOKUP(E40,'EPA Region Coding'!$B$4:$C$55,2,FALSE)</f>
        <v>3</v>
      </c>
      <c r="D40" s="16" t="s">
        <v>388</v>
      </c>
      <c r="E40" s="16" t="s">
        <v>203</v>
      </c>
      <c r="F40" s="16" t="s">
        <v>225</v>
      </c>
      <c r="G40" s="16" t="s">
        <v>226</v>
      </c>
      <c r="H40" s="16" t="s">
        <v>46</v>
      </c>
      <c r="I40" s="16" t="s">
        <v>389</v>
      </c>
      <c r="J40" s="17">
        <v>5337252</v>
      </c>
      <c r="K40" s="16" t="s">
        <v>227</v>
      </c>
      <c r="L40" s="16" t="s">
        <v>32</v>
      </c>
      <c r="M40" s="16">
        <v>2.87</v>
      </c>
      <c r="N40" s="16">
        <v>0</v>
      </c>
      <c r="O40" s="16" t="s">
        <v>228</v>
      </c>
      <c r="P40" s="16" t="s">
        <v>34</v>
      </c>
      <c r="Q40" s="16" t="s">
        <v>35</v>
      </c>
      <c r="R40" s="18">
        <v>40575</v>
      </c>
      <c r="S40" s="16" t="s">
        <v>36</v>
      </c>
      <c r="T40" s="16" t="s">
        <v>37</v>
      </c>
      <c r="U40" s="16" t="s">
        <v>229</v>
      </c>
      <c r="V40" s="16">
        <v>2.68</v>
      </c>
      <c r="W40" s="16" t="s">
        <v>217</v>
      </c>
      <c r="X40" s="16" t="s">
        <v>230</v>
      </c>
      <c r="Y40" s="16">
        <v>0.2346</v>
      </c>
      <c r="Z40" s="16">
        <v>2.3199999999999998E-2</v>
      </c>
    </row>
    <row r="41" spans="1:26" s="15" customFormat="1" ht="48" x14ac:dyDescent="0.2">
      <c r="A41" s="16" t="s">
        <v>231</v>
      </c>
      <c r="B41" s="16">
        <v>1282</v>
      </c>
      <c r="C41" s="16">
        <f>VLOOKUP(E41,'EPA Region Coding'!$B$4:$C$55,2,FALSE)</f>
        <v>3</v>
      </c>
      <c r="D41" s="16" t="s">
        <v>390</v>
      </c>
      <c r="E41" s="16" t="s">
        <v>203</v>
      </c>
      <c r="F41" s="16" t="s">
        <v>232</v>
      </c>
      <c r="G41" s="16" t="s">
        <v>233</v>
      </c>
      <c r="H41" s="16" t="s">
        <v>46</v>
      </c>
      <c r="I41" s="16" t="s">
        <v>47</v>
      </c>
      <c r="J41" s="17">
        <v>7954742</v>
      </c>
      <c r="K41" s="16" t="s">
        <v>206</v>
      </c>
      <c r="L41" s="16" t="s">
        <v>32</v>
      </c>
      <c r="M41" s="16">
        <v>2.38</v>
      </c>
      <c r="N41" s="16">
        <v>0</v>
      </c>
      <c r="O41" s="16" t="s">
        <v>234</v>
      </c>
      <c r="P41" s="16" t="s">
        <v>34</v>
      </c>
      <c r="Q41" s="16" t="s">
        <v>176</v>
      </c>
      <c r="R41" s="18">
        <v>39326</v>
      </c>
      <c r="S41" s="16" t="s">
        <v>36</v>
      </c>
      <c r="T41" s="16" t="s">
        <v>37</v>
      </c>
      <c r="U41" s="16" t="s">
        <v>235</v>
      </c>
      <c r="V41" s="16">
        <v>3.532</v>
      </c>
      <c r="W41" s="16" t="s">
        <v>223</v>
      </c>
      <c r="X41" s="16" t="s">
        <v>236</v>
      </c>
      <c r="Y41" s="16">
        <v>0.30919999999999997</v>
      </c>
      <c r="Z41" s="16">
        <v>3.0499999999999999E-2</v>
      </c>
    </row>
    <row r="42" spans="1:26" s="15" customFormat="1" ht="24" x14ac:dyDescent="0.2">
      <c r="A42" s="16" t="s">
        <v>237</v>
      </c>
      <c r="B42" s="16">
        <v>1843</v>
      </c>
      <c r="C42" s="16">
        <f>VLOOKUP(E42,'EPA Region Coding'!$B$4:$C$55,2,FALSE)</f>
        <v>3</v>
      </c>
      <c r="D42" s="16" t="s">
        <v>238</v>
      </c>
      <c r="E42" s="16" t="s">
        <v>203</v>
      </c>
      <c r="F42" s="16" t="s">
        <v>239</v>
      </c>
      <c r="G42" s="16" t="s">
        <v>205</v>
      </c>
      <c r="H42" s="16" t="s">
        <v>46</v>
      </c>
      <c r="I42" s="16" t="s">
        <v>47</v>
      </c>
      <c r="J42" s="17">
        <v>3507270</v>
      </c>
      <c r="K42" s="16" t="s">
        <v>206</v>
      </c>
      <c r="L42" s="16" t="s">
        <v>32</v>
      </c>
      <c r="M42" s="16">
        <v>1.18</v>
      </c>
      <c r="N42" s="16"/>
      <c r="O42" s="16" t="s">
        <v>240</v>
      </c>
      <c r="P42" s="16" t="s">
        <v>34</v>
      </c>
      <c r="Q42" s="16" t="s">
        <v>66</v>
      </c>
      <c r="R42" s="18">
        <v>39630</v>
      </c>
      <c r="S42" s="16" t="s">
        <v>36</v>
      </c>
      <c r="T42" s="16" t="s">
        <v>37</v>
      </c>
      <c r="U42" s="16" t="s">
        <v>241</v>
      </c>
      <c r="V42" s="16">
        <v>1.18</v>
      </c>
      <c r="W42" s="16" t="s">
        <v>242</v>
      </c>
      <c r="X42" s="16" t="s">
        <v>243</v>
      </c>
      <c r="Y42" s="16">
        <v>0.1033</v>
      </c>
      <c r="Z42" s="16">
        <v>1.0200000000000001E-2</v>
      </c>
    </row>
    <row r="43" spans="1:26" s="15" customFormat="1" ht="48" x14ac:dyDescent="0.2">
      <c r="A43" s="16" t="s">
        <v>244</v>
      </c>
      <c r="B43" s="16">
        <v>1284</v>
      </c>
      <c r="C43" s="16">
        <f>VLOOKUP(E43,'EPA Region Coding'!$B$4:$C$55,2,FALSE)</f>
        <v>3</v>
      </c>
      <c r="D43" s="16" t="s">
        <v>245</v>
      </c>
      <c r="E43" s="16" t="s">
        <v>203</v>
      </c>
      <c r="F43" s="16" t="s">
        <v>246</v>
      </c>
      <c r="G43" s="16" t="s">
        <v>233</v>
      </c>
      <c r="H43" s="16" t="s">
        <v>46</v>
      </c>
      <c r="I43" s="16" t="s">
        <v>47</v>
      </c>
      <c r="J43" s="17">
        <v>5885033</v>
      </c>
      <c r="K43" s="16" t="s">
        <v>206</v>
      </c>
      <c r="L43" s="16" t="s">
        <v>32</v>
      </c>
      <c r="M43" s="16">
        <v>2.88</v>
      </c>
      <c r="N43" s="16">
        <v>0.86399999999999999</v>
      </c>
      <c r="O43" s="16" t="s">
        <v>234</v>
      </c>
      <c r="P43" s="16" t="s">
        <v>34</v>
      </c>
      <c r="Q43" s="16" t="s">
        <v>176</v>
      </c>
      <c r="R43" s="18">
        <v>39326</v>
      </c>
      <c r="S43" s="16" t="s">
        <v>36</v>
      </c>
      <c r="T43" s="16" t="s">
        <v>37</v>
      </c>
      <c r="U43" s="16" t="s">
        <v>235</v>
      </c>
      <c r="V43" s="16">
        <v>3.532</v>
      </c>
      <c r="W43" s="16" t="s">
        <v>223</v>
      </c>
      <c r="X43" s="16" t="s">
        <v>236</v>
      </c>
      <c r="Y43" s="16">
        <v>0.30919999999999997</v>
      </c>
      <c r="Z43" s="16">
        <v>3.0499999999999999E-2</v>
      </c>
    </row>
    <row r="44" spans="1:26" s="15" customFormat="1" ht="36" x14ac:dyDescent="0.2">
      <c r="A44" s="16" t="s">
        <v>244</v>
      </c>
      <c r="B44" s="16">
        <v>1284</v>
      </c>
      <c r="C44" s="16">
        <f>VLOOKUP(E44,'EPA Region Coding'!$B$4:$C$55,2,FALSE)</f>
        <v>3</v>
      </c>
      <c r="D44" s="16" t="s">
        <v>245</v>
      </c>
      <c r="E44" s="16" t="s">
        <v>203</v>
      </c>
      <c r="F44" s="16" t="s">
        <v>246</v>
      </c>
      <c r="G44" s="16" t="s">
        <v>233</v>
      </c>
      <c r="H44" s="16" t="s">
        <v>46</v>
      </c>
      <c r="I44" s="16" t="s">
        <v>47</v>
      </c>
      <c r="J44" s="17">
        <v>5885033</v>
      </c>
      <c r="K44" s="16" t="s">
        <v>206</v>
      </c>
      <c r="L44" s="16" t="s">
        <v>32</v>
      </c>
      <c r="M44" s="16">
        <v>2.88</v>
      </c>
      <c r="N44" s="16">
        <v>0.86399999999999999</v>
      </c>
      <c r="O44" s="16" t="s">
        <v>247</v>
      </c>
      <c r="P44" s="16" t="s">
        <v>34</v>
      </c>
      <c r="Q44" s="16" t="s">
        <v>248</v>
      </c>
      <c r="R44" s="18">
        <v>39539</v>
      </c>
      <c r="S44" s="16" t="s">
        <v>36</v>
      </c>
      <c r="T44" s="16" t="s">
        <v>37</v>
      </c>
      <c r="U44" s="16" t="s">
        <v>249</v>
      </c>
      <c r="V44" s="16">
        <v>0.86399999999999999</v>
      </c>
      <c r="W44" s="16" t="s">
        <v>223</v>
      </c>
      <c r="X44" s="16" t="s">
        <v>236</v>
      </c>
      <c r="Y44" s="16">
        <v>7.5600000000000001E-2</v>
      </c>
      <c r="Z44" s="16">
        <v>7.4999999999999997E-3</v>
      </c>
    </row>
    <row r="45" spans="1:26" s="15" customFormat="1" ht="24" x14ac:dyDescent="0.2">
      <c r="A45" s="16" t="s">
        <v>250</v>
      </c>
      <c r="B45" s="16">
        <v>1285</v>
      </c>
      <c r="C45" s="16">
        <f>VLOOKUP(E45,'EPA Region Coding'!$B$4:$C$55,2,FALSE)</f>
        <v>3</v>
      </c>
      <c r="D45" s="16" t="s">
        <v>251</v>
      </c>
      <c r="E45" s="16" t="s">
        <v>203</v>
      </c>
      <c r="F45" s="16" t="s">
        <v>252</v>
      </c>
      <c r="G45" s="16" t="s">
        <v>253</v>
      </c>
      <c r="H45" s="16" t="s">
        <v>46</v>
      </c>
      <c r="I45" s="16" t="s">
        <v>47</v>
      </c>
      <c r="J45" s="17">
        <v>5921742</v>
      </c>
      <c r="K45" s="16" t="s">
        <v>206</v>
      </c>
      <c r="L45" s="16" t="s">
        <v>32</v>
      </c>
      <c r="M45" s="16">
        <v>2.67</v>
      </c>
      <c r="N45" s="16"/>
      <c r="O45" s="16" t="s">
        <v>254</v>
      </c>
      <c r="P45" s="16" t="s">
        <v>34</v>
      </c>
      <c r="Q45" s="16" t="s">
        <v>66</v>
      </c>
      <c r="R45" s="18">
        <v>38044</v>
      </c>
      <c r="S45" s="16" t="s">
        <v>36</v>
      </c>
      <c r="T45" s="16" t="s">
        <v>37</v>
      </c>
      <c r="U45" s="16"/>
      <c r="V45" s="16">
        <v>1.37</v>
      </c>
      <c r="W45" s="16" t="s">
        <v>242</v>
      </c>
      <c r="X45" s="16" t="s">
        <v>168</v>
      </c>
      <c r="Y45" s="16">
        <v>0.11990000000000001</v>
      </c>
      <c r="Z45" s="16">
        <v>1.18E-2</v>
      </c>
    </row>
    <row r="46" spans="1:26" s="15" customFormat="1" ht="24" x14ac:dyDescent="0.2">
      <c r="A46" s="16" t="s">
        <v>262</v>
      </c>
      <c r="B46" s="16">
        <v>1452</v>
      </c>
      <c r="C46" s="16">
        <f>VLOOKUP(E46,'EPA Region Coding'!$B$4:$C$55,2,FALSE)</f>
        <v>4</v>
      </c>
      <c r="D46" s="16" t="s">
        <v>263</v>
      </c>
      <c r="E46" s="16" t="s">
        <v>264</v>
      </c>
      <c r="F46" s="16" t="s">
        <v>265</v>
      </c>
      <c r="G46" s="16" t="s">
        <v>266</v>
      </c>
      <c r="H46" s="16" t="s">
        <v>46</v>
      </c>
      <c r="I46" s="16" t="s">
        <v>70</v>
      </c>
      <c r="J46" s="17">
        <v>12723765</v>
      </c>
      <c r="K46" s="16" t="s">
        <v>183</v>
      </c>
      <c r="L46" s="16" t="s">
        <v>32</v>
      </c>
      <c r="M46" s="16">
        <v>1.58</v>
      </c>
      <c r="N46" s="16"/>
      <c r="O46" s="16" t="s">
        <v>267</v>
      </c>
      <c r="P46" s="16" t="s">
        <v>34</v>
      </c>
      <c r="Q46" s="16" t="s">
        <v>66</v>
      </c>
      <c r="R46" s="18">
        <v>39904</v>
      </c>
      <c r="S46" s="16" t="s">
        <v>36</v>
      </c>
      <c r="T46" s="16" t="s">
        <v>37</v>
      </c>
      <c r="U46" s="16" t="s">
        <v>268</v>
      </c>
      <c r="V46" s="16">
        <v>1.44</v>
      </c>
      <c r="W46" s="16" t="s">
        <v>269</v>
      </c>
      <c r="X46" s="16" t="s">
        <v>270</v>
      </c>
      <c r="Y46" s="16">
        <v>0.12609999999999999</v>
      </c>
      <c r="Z46" s="16">
        <v>1.24E-2</v>
      </c>
    </row>
    <row r="47" spans="1:26" s="15" customFormat="1" ht="60" x14ac:dyDescent="0.2">
      <c r="A47" s="16" t="s">
        <v>271</v>
      </c>
      <c r="B47" s="16">
        <v>1411</v>
      </c>
      <c r="C47" s="16">
        <f>VLOOKUP(E47,'EPA Region Coding'!$B$4:$C$55,2,FALSE)</f>
        <v>4</v>
      </c>
      <c r="D47" s="16" t="s">
        <v>272</v>
      </c>
      <c r="E47" s="16" t="s">
        <v>264</v>
      </c>
      <c r="F47" s="16" t="s">
        <v>273</v>
      </c>
      <c r="G47" s="16" t="s">
        <v>274</v>
      </c>
      <c r="H47" s="16" t="s">
        <v>46</v>
      </c>
      <c r="I47" s="16" t="s">
        <v>275</v>
      </c>
      <c r="J47" s="17"/>
      <c r="K47" s="16"/>
      <c r="L47" s="16" t="s">
        <v>32</v>
      </c>
      <c r="M47" s="16"/>
      <c r="N47" s="16"/>
      <c r="O47" s="16" t="s">
        <v>276</v>
      </c>
      <c r="P47" s="16" t="s">
        <v>34</v>
      </c>
      <c r="Q47" s="16" t="s">
        <v>66</v>
      </c>
      <c r="R47" s="18">
        <v>40814</v>
      </c>
      <c r="S47" s="16" t="s">
        <v>36</v>
      </c>
      <c r="T47" s="16" t="s">
        <v>37</v>
      </c>
      <c r="U47" s="16" t="s">
        <v>425</v>
      </c>
      <c r="V47" s="16">
        <v>2.5</v>
      </c>
      <c r="W47" s="16" t="s">
        <v>277</v>
      </c>
      <c r="X47" s="16" t="s">
        <v>278</v>
      </c>
      <c r="Y47" s="16">
        <v>0.21890000000000001</v>
      </c>
      <c r="Z47" s="16">
        <v>2.1600000000000001E-2</v>
      </c>
    </row>
    <row r="48" spans="1:26" s="15" customFormat="1" ht="60" x14ac:dyDescent="0.2">
      <c r="A48" s="16" t="s">
        <v>449</v>
      </c>
      <c r="B48" s="16">
        <v>1327</v>
      </c>
      <c r="C48" s="16">
        <f>VLOOKUP(E48,'EPA Region Coding'!$B$4:$C$55,2,FALSE)</f>
        <v>4</v>
      </c>
      <c r="D48" s="16" t="s">
        <v>450</v>
      </c>
      <c r="E48" s="16" t="s">
        <v>264</v>
      </c>
      <c r="F48" s="16" t="s">
        <v>451</v>
      </c>
      <c r="G48" s="16" t="s">
        <v>452</v>
      </c>
      <c r="H48" s="16" t="s">
        <v>46</v>
      </c>
      <c r="I48" s="16" t="s">
        <v>70</v>
      </c>
      <c r="J48" s="17">
        <v>5500000</v>
      </c>
      <c r="K48" s="16" t="s">
        <v>135</v>
      </c>
      <c r="L48" s="16" t="s">
        <v>32</v>
      </c>
      <c r="M48" s="16">
        <v>2.79</v>
      </c>
      <c r="N48" s="16">
        <v>2.79</v>
      </c>
      <c r="O48" s="16" t="s">
        <v>453</v>
      </c>
      <c r="P48" s="16" t="s">
        <v>34</v>
      </c>
      <c r="Q48" s="16" t="s">
        <v>66</v>
      </c>
      <c r="R48" s="18">
        <v>41912</v>
      </c>
      <c r="S48" s="16" t="s">
        <v>36</v>
      </c>
      <c r="T48" s="16" t="s">
        <v>37</v>
      </c>
      <c r="U48" s="16" t="s">
        <v>454</v>
      </c>
      <c r="V48" s="16"/>
      <c r="W48" s="16" t="s">
        <v>455</v>
      </c>
      <c r="X48" s="16" t="s">
        <v>381</v>
      </c>
      <c r="Y48" s="16">
        <v>0</v>
      </c>
      <c r="Z48" s="16">
        <v>0</v>
      </c>
    </row>
    <row r="49" spans="1:26" s="15" customFormat="1" ht="60" x14ac:dyDescent="0.2">
      <c r="A49" s="16" t="s">
        <v>392</v>
      </c>
      <c r="B49" s="16">
        <v>12101</v>
      </c>
      <c r="C49" s="16">
        <f>VLOOKUP(E49,'EPA Region Coding'!$B$4:$C$55,2,FALSE)</f>
        <v>6</v>
      </c>
      <c r="D49" s="16" t="s">
        <v>393</v>
      </c>
      <c r="E49" s="16" t="s">
        <v>281</v>
      </c>
      <c r="F49" s="16" t="s">
        <v>394</v>
      </c>
      <c r="G49" s="16" t="s">
        <v>395</v>
      </c>
      <c r="H49" s="16" t="s">
        <v>46</v>
      </c>
      <c r="I49" s="16" t="s">
        <v>396</v>
      </c>
      <c r="J49" s="17">
        <v>7000000</v>
      </c>
      <c r="K49" s="16" t="s">
        <v>397</v>
      </c>
      <c r="L49" s="16" t="s">
        <v>32</v>
      </c>
      <c r="M49" s="16">
        <v>2.4500000000000002</v>
      </c>
      <c r="N49" s="16"/>
      <c r="O49" s="16" t="s">
        <v>398</v>
      </c>
      <c r="P49" s="16" t="s">
        <v>34</v>
      </c>
      <c r="Q49" s="16" t="s">
        <v>66</v>
      </c>
      <c r="R49" s="18">
        <v>41427</v>
      </c>
      <c r="S49" s="16" t="s">
        <v>36</v>
      </c>
      <c r="T49" s="16" t="s">
        <v>37</v>
      </c>
      <c r="U49" s="16" t="s">
        <v>426</v>
      </c>
      <c r="V49" s="16">
        <v>2.4500000000000002</v>
      </c>
      <c r="W49" s="16" t="s">
        <v>399</v>
      </c>
      <c r="X49" s="16" t="s">
        <v>400</v>
      </c>
      <c r="Y49" s="16">
        <v>0.2145</v>
      </c>
      <c r="Z49" s="16">
        <v>2.12E-2</v>
      </c>
    </row>
    <row r="50" spans="1:26" s="15" customFormat="1" ht="48" x14ac:dyDescent="0.2">
      <c r="A50" s="16" t="s">
        <v>279</v>
      </c>
      <c r="B50" s="16">
        <v>1503</v>
      </c>
      <c r="C50" s="16">
        <f>VLOOKUP(E50,'EPA Region Coding'!$B$4:$C$55,2,FALSE)</f>
        <v>6</v>
      </c>
      <c r="D50" s="16" t="s">
        <v>280</v>
      </c>
      <c r="E50" s="16" t="s">
        <v>281</v>
      </c>
      <c r="F50" s="16" t="s">
        <v>282</v>
      </c>
      <c r="G50" s="16" t="s">
        <v>283</v>
      </c>
      <c r="H50" s="16" t="s">
        <v>29</v>
      </c>
      <c r="I50" s="16" t="s">
        <v>284</v>
      </c>
      <c r="J50" s="17">
        <v>5500000</v>
      </c>
      <c r="K50" s="16" t="s">
        <v>31</v>
      </c>
      <c r="L50" s="16" t="s">
        <v>32</v>
      </c>
      <c r="M50" s="16">
        <v>2.3039999999999998</v>
      </c>
      <c r="N50" s="16"/>
      <c r="O50" s="16" t="s">
        <v>285</v>
      </c>
      <c r="P50" s="16" t="s">
        <v>34</v>
      </c>
      <c r="Q50" s="16" t="s">
        <v>66</v>
      </c>
      <c r="R50" s="18">
        <v>39925</v>
      </c>
      <c r="S50" s="16" t="s">
        <v>36</v>
      </c>
      <c r="T50" s="16" t="s">
        <v>37</v>
      </c>
      <c r="U50" s="16" t="s">
        <v>403</v>
      </c>
      <c r="V50" s="16">
        <v>2.3039999999999998</v>
      </c>
      <c r="W50" s="16" t="s">
        <v>95</v>
      </c>
      <c r="X50" s="16" t="s">
        <v>96</v>
      </c>
      <c r="Y50" s="16">
        <v>0.20169999999999999</v>
      </c>
      <c r="Z50" s="16">
        <v>1.9900000000000001E-2</v>
      </c>
    </row>
    <row r="51" spans="1:26" s="15" customFormat="1" ht="60" x14ac:dyDescent="0.2">
      <c r="A51" s="16" t="s">
        <v>304</v>
      </c>
      <c r="B51" s="16">
        <v>1485</v>
      </c>
      <c r="C51" s="16">
        <f>VLOOKUP(E51,'EPA Region Coding'!$B$4:$C$55,2,FALSE)</f>
        <v>6</v>
      </c>
      <c r="D51" s="16" t="s">
        <v>401</v>
      </c>
      <c r="E51" s="16" t="s">
        <v>281</v>
      </c>
      <c r="F51" s="16" t="s">
        <v>305</v>
      </c>
      <c r="G51" s="16" t="s">
        <v>80</v>
      </c>
      <c r="H51" s="16" t="s">
        <v>46</v>
      </c>
      <c r="I51" s="16" t="s">
        <v>306</v>
      </c>
      <c r="J51" s="17">
        <v>11022493</v>
      </c>
      <c r="K51" s="16" t="s">
        <v>397</v>
      </c>
      <c r="L51" s="16" t="s">
        <v>32</v>
      </c>
      <c r="M51" s="16">
        <v>1.92</v>
      </c>
      <c r="N51" s="16"/>
      <c r="O51" s="16" t="s">
        <v>307</v>
      </c>
      <c r="P51" s="16" t="s">
        <v>34</v>
      </c>
      <c r="Q51" s="16" t="s">
        <v>66</v>
      </c>
      <c r="R51" s="18">
        <v>41182</v>
      </c>
      <c r="S51" s="16" t="s">
        <v>36</v>
      </c>
      <c r="T51" s="16" t="s">
        <v>37</v>
      </c>
      <c r="U51" s="16" t="s">
        <v>427</v>
      </c>
      <c r="V51" s="16">
        <v>1.87</v>
      </c>
      <c r="W51" s="16" t="s">
        <v>308</v>
      </c>
      <c r="X51" s="16" t="s">
        <v>96</v>
      </c>
      <c r="Y51" s="16">
        <v>0.16370000000000001</v>
      </c>
      <c r="Z51" s="16">
        <v>1.6199999999999999E-2</v>
      </c>
    </row>
    <row r="52" spans="1:26" s="15" customFormat="1" ht="24" x14ac:dyDescent="0.2">
      <c r="A52" s="16" t="s">
        <v>286</v>
      </c>
      <c r="B52" s="16">
        <v>1465</v>
      </c>
      <c r="C52" s="16">
        <f>VLOOKUP(E52,'EPA Region Coding'!$B$4:$C$55,2,FALSE)</f>
        <v>6</v>
      </c>
      <c r="D52" s="16" t="s">
        <v>287</v>
      </c>
      <c r="E52" s="16" t="s">
        <v>281</v>
      </c>
      <c r="F52" s="16" t="s">
        <v>288</v>
      </c>
      <c r="G52" s="16" t="s">
        <v>289</v>
      </c>
      <c r="H52" s="16" t="s">
        <v>46</v>
      </c>
      <c r="I52" s="16" t="s">
        <v>70</v>
      </c>
      <c r="J52" s="17">
        <v>28918718</v>
      </c>
      <c r="K52" s="16" t="s">
        <v>290</v>
      </c>
      <c r="L52" s="16" t="s">
        <v>32</v>
      </c>
      <c r="M52" s="16"/>
      <c r="N52" s="16"/>
      <c r="O52" s="16" t="s">
        <v>291</v>
      </c>
      <c r="P52" s="16" t="s">
        <v>34</v>
      </c>
      <c r="Q52" s="16" t="s">
        <v>66</v>
      </c>
      <c r="R52" s="18">
        <v>31472</v>
      </c>
      <c r="S52" s="16" t="s">
        <v>36</v>
      </c>
      <c r="T52" s="16" t="s">
        <v>37</v>
      </c>
      <c r="U52" s="16" t="s">
        <v>292</v>
      </c>
      <c r="V52" s="16">
        <v>9.6999999999999993</v>
      </c>
      <c r="W52" s="16"/>
      <c r="X52" s="16" t="s">
        <v>168</v>
      </c>
      <c r="Y52" s="16">
        <v>0.84919999999999995</v>
      </c>
      <c r="Z52" s="16">
        <v>8.3799999999999999E-2</v>
      </c>
    </row>
    <row r="53" spans="1:26" s="15" customFormat="1" ht="24" x14ac:dyDescent="0.2">
      <c r="A53" s="16" t="s">
        <v>286</v>
      </c>
      <c r="B53" s="16">
        <v>1465</v>
      </c>
      <c r="C53" s="16">
        <f>VLOOKUP(E53,'EPA Region Coding'!$B$4:$C$55,2,FALSE)</f>
        <v>6</v>
      </c>
      <c r="D53" s="16" t="s">
        <v>287</v>
      </c>
      <c r="E53" s="16" t="s">
        <v>281</v>
      </c>
      <c r="F53" s="16" t="s">
        <v>288</v>
      </c>
      <c r="G53" s="16" t="s">
        <v>289</v>
      </c>
      <c r="H53" s="16" t="s">
        <v>46</v>
      </c>
      <c r="I53" s="16" t="s">
        <v>70</v>
      </c>
      <c r="J53" s="17">
        <v>28918718</v>
      </c>
      <c r="K53" s="16" t="s">
        <v>290</v>
      </c>
      <c r="L53" s="16" t="s">
        <v>32</v>
      </c>
      <c r="M53" s="16"/>
      <c r="N53" s="16"/>
      <c r="O53" s="16" t="s">
        <v>293</v>
      </c>
      <c r="P53" s="16" t="s">
        <v>34</v>
      </c>
      <c r="Q53" s="16" t="s">
        <v>87</v>
      </c>
      <c r="R53" s="18">
        <v>38353</v>
      </c>
      <c r="S53" s="16" t="s">
        <v>36</v>
      </c>
      <c r="T53" s="16" t="s">
        <v>37</v>
      </c>
      <c r="U53" s="16"/>
      <c r="V53" s="16">
        <v>5.3</v>
      </c>
      <c r="W53" s="16"/>
      <c r="X53" s="16" t="s">
        <v>168</v>
      </c>
      <c r="Y53" s="16">
        <v>0.46400000000000002</v>
      </c>
      <c r="Z53" s="16">
        <v>4.58E-2</v>
      </c>
    </row>
    <row r="54" spans="1:26" s="15" customFormat="1" ht="48" x14ac:dyDescent="0.2">
      <c r="A54" s="16" t="s">
        <v>294</v>
      </c>
      <c r="B54" s="16">
        <v>1459</v>
      </c>
      <c r="C54" s="16">
        <f>VLOOKUP(E54,'EPA Region Coding'!$B$4:$C$55,2,FALSE)</f>
        <v>6</v>
      </c>
      <c r="D54" s="16" t="s">
        <v>402</v>
      </c>
      <c r="E54" s="16" t="s">
        <v>281</v>
      </c>
      <c r="F54" s="16" t="s">
        <v>295</v>
      </c>
      <c r="G54" s="16" t="s">
        <v>295</v>
      </c>
      <c r="H54" s="16" t="s">
        <v>29</v>
      </c>
      <c r="I54" s="16" t="s">
        <v>296</v>
      </c>
      <c r="J54" s="17">
        <v>40000000</v>
      </c>
      <c r="K54" s="16" t="s">
        <v>397</v>
      </c>
      <c r="L54" s="16" t="s">
        <v>32</v>
      </c>
      <c r="M54" s="16"/>
      <c r="N54" s="16"/>
      <c r="O54" s="16" t="s">
        <v>297</v>
      </c>
      <c r="P54" s="16" t="s">
        <v>298</v>
      </c>
      <c r="Q54" s="16" t="s">
        <v>66</v>
      </c>
      <c r="R54" s="18">
        <v>36526</v>
      </c>
      <c r="S54" s="16" t="s">
        <v>36</v>
      </c>
      <c r="T54" s="16" t="s">
        <v>37</v>
      </c>
      <c r="U54" s="16" t="s">
        <v>299</v>
      </c>
      <c r="V54" s="16">
        <v>5.45</v>
      </c>
      <c r="W54" s="16" t="s">
        <v>105</v>
      </c>
      <c r="X54" s="16" t="s">
        <v>428</v>
      </c>
      <c r="Y54" s="16">
        <v>0</v>
      </c>
      <c r="Z54" s="16">
        <v>0</v>
      </c>
    </row>
    <row r="55" spans="1:26" s="15" customFormat="1" ht="48" x14ac:dyDescent="0.2">
      <c r="A55" s="16" t="s">
        <v>294</v>
      </c>
      <c r="B55" s="16">
        <v>1459</v>
      </c>
      <c r="C55" s="16">
        <f>VLOOKUP(E55,'EPA Region Coding'!$B$4:$C$55,2,FALSE)</f>
        <v>6</v>
      </c>
      <c r="D55" s="16" t="s">
        <v>402</v>
      </c>
      <c r="E55" s="16" t="s">
        <v>281</v>
      </c>
      <c r="F55" s="16" t="s">
        <v>295</v>
      </c>
      <c r="G55" s="16" t="s">
        <v>295</v>
      </c>
      <c r="H55" s="16" t="s">
        <v>29</v>
      </c>
      <c r="I55" s="16" t="s">
        <v>296</v>
      </c>
      <c r="J55" s="17">
        <v>40000000</v>
      </c>
      <c r="K55" s="16" t="s">
        <v>397</v>
      </c>
      <c r="L55" s="16" t="s">
        <v>32</v>
      </c>
      <c r="M55" s="16"/>
      <c r="N55" s="16"/>
      <c r="O55" s="16" t="s">
        <v>300</v>
      </c>
      <c r="P55" s="16" t="s">
        <v>298</v>
      </c>
      <c r="Q55" s="16" t="s">
        <v>301</v>
      </c>
      <c r="R55" s="18">
        <v>39083</v>
      </c>
      <c r="S55" s="16" t="s">
        <v>36</v>
      </c>
      <c r="T55" s="16" t="s">
        <v>37</v>
      </c>
      <c r="U55" s="16" t="s">
        <v>299</v>
      </c>
      <c r="V55" s="16">
        <v>2.8</v>
      </c>
      <c r="W55" s="16" t="s">
        <v>105</v>
      </c>
      <c r="X55" s="16" t="s">
        <v>428</v>
      </c>
      <c r="Y55" s="16">
        <v>0</v>
      </c>
      <c r="Z55" s="16">
        <v>0</v>
      </c>
    </row>
    <row r="56" spans="1:26" s="15" customFormat="1" ht="48" x14ac:dyDescent="0.2">
      <c r="A56" s="16" t="s">
        <v>294</v>
      </c>
      <c r="B56" s="16">
        <v>1459</v>
      </c>
      <c r="C56" s="16">
        <f>VLOOKUP(E56,'EPA Region Coding'!$B$4:$C$55,2,FALSE)</f>
        <v>6</v>
      </c>
      <c r="D56" s="16" t="s">
        <v>402</v>
      </c>
      <c r="E56" s="16" t="s">
        <v>281</v>
      </c>
      <c r="F56" s="16" t="s">
        <v>295</v>
      </c>
      <c r="G56" s="16" t="s">
        <v>295</v>
      </c>
      <c r="H56" s="16" t="s">
        <v>29</v>
      </c>
      <c r="I56" s="16" t="s">
        <v>296</v>
      </c>
      <c r="J56" s="17">
        <v>40000000</v>
      </c>
      <c r="K56" s="16" t="s">
        <v>397</v>
      </c>
      <c r="L56" s="16" t="s">
        <v>32</v>
      </c>
      <c r="M56" s="16"/>
      <c r="N56" s="16"/>
      <c r="O56" s="16" t="s">
        <v>302</v>
      </c>
      <c r="P56" s="16" t="s">
        <v>34</v>
      </c>
      <c r="Q56" s="16" t="s">
        <v>87</v>
      </c>
      <c r="R56" s="18">
        <v>39448</v>
      </c>
      <c r="S56" s="16" t="s">
        <v>36</v>
      </c>
      <c r="T56" s="16" t="s">
        <v>37</v>
      </c>
      <c r="U56" s="16"/>
      <c r="V56" s="16">
        <v>7</v>
      </c>
      <c r="W56" s="16" t="s">
        <v>429</v>
      </c>
      <c r="X56" s="16" t="s">
        <v>430</v>
      </c>
      <c r="Y56" s="16">
        <v>0.61280000000000001</v>
      </c>
      <c r="Z56" s="16">
        <v>6.0499999999999998E-2</v>
      </c>
    </row>
    <row r="57" spans="1:26" s="15" customFormat="1" ht="48" x14ac:dyDescent="0.2">
      <c r="A57" s="16" t="s">
        <v>294</v>
      </c>
      <c r="B57" s="16">
        <v>1459</v>
      </c>
      <c r="C57" s="16">
        <f>VLOOKUP(E57,'EPA Region Coding'!$B$4:$C$55,2,FALSE)</f>
        <v>6</v>
      </c>
      <c r="D57" s="16" t="s">
        <v>402</v>
      </c>
      <c r="E57" s="16" t="s">
        <v>281</v>
      </c>
      <c r="F57" s="16" t="s">
        <v>295</v>
      </c>
      <c r="G57" s="16" t="s">
        <v>295</v>
      </c>
      <c r="H57" s="16" t="s">
        <v>29</v>
      </c>
      <c r="I57" s="16" t="s">
        <v>296</v>
      </c>
      <c r="J57" s="17">
        <v>40000000</v>
      </c>
      <c r="K57" s="16" t="s">
        <v>397</v>
      </c>
      <c r="L57" s="16" t="s">
        <v>32</v>
      </c>
      <c r="M57" s="16"/>
      <c r="N57" s="16"/>
      <c r="O57" s="16" t="s">
        <v>303</v>
      </c>
      <c r="P57" s="16" t="s">
        <v>34</v>
      </c>
      <c r="Q57" s="16" t="s">
        <v>190</v>
      </c>
      <c r="R57" s="18">
        <v>40909</v>
      </c>
      <c r="S57" s="16" t="s">
        <v>36</v>
      </c>
      <c r="T57" s="16" t="s">
        <v>37</v>
      </c>
      <c r="U57" s="16"/>
      <c r="V57" s="16">
        <v>3</v>
      </c>
      <c r="W57" s="16" t="s">
        <v>429</v>
      </c>
      <c r="X57" s="16" t="s">
        <v>430</v>
      </c>
      <c r="Y57" s="16">
        <v>0.2626</v>
      </c>
      <c r="Z57" s="16">
        <v>2.5899999999999999E-2</v>
      </c>
    </row>
    <row r="58" spans="1:26" s="15" customFormat="1" ht="60" x14ac:dyDescent="0.2">
      <c r="A58" s="16" t="s">
        <v>294</v>
      </c>
      <c r="B58" s="16">
        <v>1459</v>
      </c>
      <c r="C58" s="16">
        <f>VLOOKUP(E58,'EPA Region Coding'!$B$4:$C$55,2,FALSE)</f>
        <v>6</v>
      </c>
      <c r="D58" s="16" t="s">
        <v>402</v>
      </c>
      <c r="E58" s="16" t="s">
        <v>281</v>
      </c>
      <c r="F58" s="16" t="s">
        <v>295</v>
      </c>
      <c r="G58" s="16" t="s">
        <v>295</v>
      </c>
      <c r="H58" s="16" t="s">
        <v>29</v>
      </c>
      <c r="I58" s="16" t="s">
        <v>296</v>
      </c>
      <c r="J58" s="17">
        <v>40000000</v>
      </c>
      <c r="K58" s="16" t="s">
        <v>397</v>
      </c>
      <c r="L58" s="16" t="s">
        <v>32</v>
      </c>
      <c r="M58" s="16"/>
      <c r="N58" s="16"/>
      <c r="O58" s="16" t="s">
        <v>431</v>
      </c>
      <c r="P58" s="16" t="s">
        <v>34</v>
      </c>
      <c r="Q58" s="16" t="s">
        <v>432</v>
      </c>
      <c r="R58" s="18">
        <v>41640</v>
      </c>
      <c r="S58" s="16" t="s">
        <v>36</v>
      </c>
      <c r="T58" s="16" t="s">
        <v>37</v>
      </c>
      <c r="U58" s="16" t="s">
        <v>433</v>
      </c>
      <c r="V58" s="16">
        <v>2.5</v>
      </c>
      <c r="W58" s="16" t="s">
        <v>429</v>
      </c>
      <c r="X58" s="16" t="s">
        <v>430</v>
      </c>
      <c r="Y58" s="16">
        <v>0.21890000000000001</v>
      </c>
      <c r="Z58" s="16">
        <v>2.1600000000000001E-2</v>
      </c>
    </row>
    <row r="59" spans="1:26" s="15" customFormat="1" ht="72" x14ac:dyDescent="0.2">
      <c r="A59" s="16" t="s">
        <v>309</v>
      </c>
      <c r="B59" s="16">
        <v>1606</v>
      </c>
      <c r="C59" s="16">
        <f>VLOOKUP(E59,'EPA Region Coding'!$B$4:$C$55,2,FALSE)</f>
        <v>10</v>
      </c>
      <c r="D59" s="16" t="s">
        <v>310</v>
      </c>
      <c r="E59" s="16" t="s">
        <v>311</v>
      </c>
      <c r="F59" s="16" t="s">
        <v>312</v>
      </c>
      <c r="G59" s="16" t="s">
        <v>313</v>
      </c>
      <c r="H59" s="16" t="s">
        <v>29</v>
      </c>
      <c r="I59" s="16" t="s">
        <v>314</v>
      </c>
      <c r="J59" s="17">
        <v>33000000</v>
      </c>
      <c r="K59" s="16" t="s">
        <v>206</v>
      </c>
      <c r="L59" s="16" t="s">
        <v>32</v>
      </c>
      <c r="M59" s="16">
        <v>18.7</v>
      </c>
      <c r="N59" s="16">
        <v>8.1</v>
      </c>
      <c r="O59" s="16" t="s">
        <v>315</v>
      </c>
      <c r="P59" s="16" t="s">
        <v>34</v>
      </c>
      <c r="Q59" s="16" t="s">
        <v>66</v>
      </c>
      <c r="R59" s="18">
        <v>40452</v>
      </c>
      <c r="S59" s="16" t="s">
        <v>36</v>
      </c>
      <c r="T59" s="16" t="s">
        <v>37</v>
      </c>
      <c r="U59" s="16" t="s">
        <v>316</v>
      </c>
      <c r="V59" s="16">
        <v>10.6</v>
      </c>
      <c r="W59" s="16" t="s">
        <v>317</v>
      </c>
      <c r="X59" s="16" t="s">
        <v>456</v>
      </c>
      <c r="Y59" s="16">
        <v>0.92789999999999995</v>
      </c>
      <c r="Z59" s="16">
        <v>9.1600000000000001E-2</v>
      </c>
    </row>
    <row r="60" spans="1:26" s="15" customFormat="1" ht="24" x14ac:dyDescent="0.2">
      <c r="A60" s="16" t="s">
        <v>309</v>
      </c>
      <c r="B60" s="16">
        <v>1606</v>
      </c>
      <c r="C60" s="16">
        <f>VLOOKUP(E60,'EPA Region Coding'!$B$4:$C$55,2,FALSE)</f>
        <v>10</v>
      </c>
      <c r="D60" s="16" t="s">
        <v>310</v>
      </c>
      <c r="E60" s="16" t="s">
        <v>311</v>
      </c>
      <c r="F60" s="16" t="s">
        <v>312</v>
      </c>
      <c r="G60" s="16" t="s">
        <v>313</v>
      </c>
      <c r="H60" s="16" t="s">
        <v>29</v>
      </c>
      <c r="I60" s="16" t="s">
        <v>314</v>
      </c>
      <c r="J60" s="17">
        <v>33000000</v>
      </c>
      <c r="K60" s="16" t="s">
        <v>206</v>
      </c>
      <c r="L60" s="16" t="s">
        <v>32</v>
      </c>
      <c r="M60" s="16">
        <v>18.7</v>
      </c>
      <c r="N60" s="16">
        <v>8.1</v>
      </c>
      <c r="O60" s="16" t="s">
        <v>457</v>
      </c>
      <c r="P60" s="16" t="s">
        <v>34</v>
      </c>
      <c r="Q60" s="16" t="s">
        <v>87</v>
      </c>
      <c r="R60" s="18">
        <v>41275</v>
      </c>
      <c r="S60" s="16" t="s">
        <v>36</v>
      </c>
      <c r="T60" s="16" t="s">
        <v>37</v>
      </c>
      <c r="U60" s="16" t="s">
        <v>458</v>
      </c>
      <c r="V60" s="16">
        <v>1.4</v>
      </c>
      <c r="W60" s="16" t="s">
        <v>317</v>
      </c>
      <c r="X60" s="16" t="s">
        <v>456</v>
      </c>
      <c r="Y60" s="16">
        <v>0.1226</v>
      </c>
      <c r="Z60" s="16">
        <v>1.21E-2</v>
      </c>
    </row>
    <row r="61" spans="1:26" s="15" customFormat="1" ht="60" x14ac:dyDescent="0.2">
      <c r="A61" s="16" t="s">
        <v>318</v>
      </c>
      <c r="B61" s="16">
        <v>1660</v>
      </c>
      <c r="C61" s="16">
        <f>VLOOKUP(E61,'EPA Region Coding'!$B$4:$C$55,2,FALSE)</f>
        <v>5</v>
      </c>
      <c r="D61" s="16" t="s">
        <v>319</v>
      </c>
      <c r="E61" s="16" t="s">
        <v>320</v>
      </c>
      <c r="F61" s="16" t="s">
        <v>321</v>
      </c>
      <c r="G61" s="16" t="s">
        <v>322</v>
      </c>
      <c r="H61" s="16" t="s">
        <v>29</v>
      </c>
      <c r="I61" s="16" t="s">
        <v>323</v>
      </c>
      <c r="J61" s="17">
        <v>4029904</v>
      </c>
      <c r="K61" s="16" t="s">
        <v>31</v>
      </c>
      <c r="L61" s="16" t="s">
        <v>32</v>
      </c>
      <c r="M61" s="16">
        <v>2.2999999999999998</v>
      </c>
      <c r="N61" s="16"/>
      <c r="O61" s="16" t="s">
        <v>324</v>
      </c>
      <c r="P61" s="16" t="s">
        <v>34</v>
      </c>
      <c r="Q61" s="16" t="s">
        <v>35</v>
      </c>
      <c r="R61" s="18">
        <v>40620</v>
      </c>
      <c r="S61" s="16" t="s">
        <v>406</v>
      </c>
      <c r="T61" s="16" t="s">
        <v>37</v>
      </c>
      <c r="U61" s="16" t="s">
        <v>434</v>
      </c>
      <c r="V61" s="16">
        <v>0.03</v>
      </c>
      <c r="W61" s="16" t="s">
        <v>323</v>
      </c>
      <c r="X61" s="16" t="s">
        <v>323</v>
      </c>
      <c r="Y61" s="16">
        <v>2.5999999999999999E-3</v>
      </c>
      <c r="Z61" s="16">
        <v>4.0000000000000002E-4</v>
      </c>
    </row>
    <row r="62" spans="1:26" s="15" customFormat="1" ht="24" x14ac:dyDescent="0.2">
      <c r="A62" s="19" t="s">
        <v>318</v>
      </c>
      <c r="B62" s="19">
        <v>1660</v>
      </c>
      <c r="C62" s="19">
        <f>VLOOKUP(E62,'EPA Region Coding'!$B$4:$C$55,2,FALSE)</f>
        <v>5</v>
      </c>
      <c r="D62" s="19" t="s">
        <v>319</v>
      </c>
      <c r="E62" s="19" t="s">
        <v>320</v>
      </c>
      <c r="F62" s="19" t="s">
        <v>321</v>
      </c>
      <c r="G62" s="19" t="s">
        <v>322</v>
      </c>
      <c r="H62" s="19" t="s">
        <v>29</v>
      </c>
      <c r="I62" s="19" t="s">
        <v>323</v>
      </c>
      <c r="J62" s="20">
        <v>4029904</v>
      </c>
      <c r="K62" s="19" t="s">
        <v>31</v>
      </c>
      <c r="L62" s="19" t="s">
        <v>32</v>
      </c>
      <c r="M62" s="19">
        <v>2.2999999999999998</v>
      </c>
      <c r="N62" s="19"/>
      <c r="O62" s="19" t="s">
        <v>325</v>
      </c>
      <c r="P62" s="19" t="s">
        <v>34</v>
      </c>
      <c r="Q62" s="19" t="s">
        <v>41</v>
      </c>
      <c r="R62" s="21">
        <v>41426</v>
      </c>
      <c r="S62" s="19" t="s">
        <v>406</v>
      </c>
      <c r="T62" s="19" t="s">
        <v>37</v>
      </c>
      <c r="U62" s="19" t="s">
        <v>326</v>
      </c>
      <c r="V62" s="19">
        <v>0.04</v>
      </c>
      <c r="W62" s="19" t="s">
        <v>323</v>
      </c>
      <c r="X62" s="19" t="s">
        <v>323</v>
      </c>
      <c r="Y62" s="19">
        <v>3.5000000000000001E-3</v>
      </c>
      <c r="Z62" s="19">
        <v>5.0000000000000001E-4</v>
      </c>
    </row>
  </sheetData>
  <sortState ref="A2:Z60">
    <sortCondition ref="E2:E60"/>
    <sortCondition ref="D2:D60"/>
    <sortCondition ref="O2:O60"/>
  </sortState>
  <phoneticPr fontId="0" type="noConversion"/>
  <printOptions horizontalCentered="1"/>
  <pageMargins left="0" right="0" top="0.8" bottom="0.9" header="0.4" footer="0.3"/>
  <pageSetup paperSize="5" pageOrder="overThenDown" orientation="landscape" r:id="rId1"/>
  <headerFooter alignWithMargins="0">
    <oddHeader>&amp;C&amp;"Arial,Bold"&amp;12Current LMOP Landfill and LFG Energy Project Database - Operational Upgraded LFG Projects&amp;R&amp;"Arial,Regular"&amp;8 3/4/15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7"/>
  <sheetViews>
    <sheetView workbookViewId="0">
      <pane xSplit="5" ySplit="1" topLeftCell="F5" activePane="bottomRight" state="frozen"/>
      <selection pane="topRight" activeCell="E1" sqref="E1"/>
      <selection pane="bottomLeft" activeCell="A2" sqref="A2"/>
      <selection pane="bottomRight" activeCell="D37" sqref="D37"/>
    </sheetView>
  </sheetViews>
  <sheetFormatPr defaultRowHeight="12.75" x14ac:dyDescent="0.2"/>
  <cols>
    <col min="1" max="1" width="7.7109375" customWidth="1"/>
    <col min="2" max="3" width="6.7109375" customWidth="1"/>
    <col min="4" max="4" width="18.42578125" customWidth="1"/>
    <col min="5" max="5" width="3.5703125" bestFit="1" customWidth="1"/>
    <col min="6" max="6" width="13.7109375" customWidth="1"/>
    <col min="7" max="7" width="13.42578125" bestFit="1" customWidth="1"/>
    <col min="8" max="8" width="7.28515625" bestFit="1" customWidth="1"/>
    <col min="9" max="9" width="21.28515625" customWidth="1"/>
    <col min="10" max="10" width="10.28515625" customWidth="1"/>
    <col min="11" max="12" width="6.28515625" bestFit="1" customWidth="1"/>
    <col min="13" max="13" width="6.7109375" bestFit="1" customWidth="1"/>
    <col min="14" max="14" width="6.28515625" bestFit="1" customWidth="1"/>
    <col min="15" max="15" width="8.28515625" customWidth="1"/>
    <col min="16" max="16" width="10.5703125" customWidth="1"/>
    <col min="17" max="17" width="12.85546875" bestFit="1" customWidth="1"/>
    <col min="18" max="18" width="9.28515625" bestFit="1" customWidth="1"/>
    <col min="19" max="19" width="11.85546875" bestFit="1" customWidth="1"/>
    <col min="20" max="20" width="8.5703125" bestFit="1" customWidth="1"/>
    <col min="21" max="21" width="42" customWidth="1"/>
    <col min="22" max="22" width="6.28515625" bestFit="1" customWidth="1"/>
    <col min="23" max="24" width="19" customWidth="1"/>
    <col min="25" max="26" width="14.28515625" bestFit="1" customWidth="1"/>
  </cols>
  <sheetData>
    <row r="1" spans="1:26" s="11" customFormat="1" ht="85.15" customHeight="1" x14ac:dyDescent="0.25">
      <c r="A1" s="8" t="s">
        <v>0</v>
      </c>
      <c r="B1" s="8" t="s">
        <v>1</v>
      </c>
      <c r="C1" s="8" t="s">
        <v>459</v>
      </c>
      <c r="D1" s="9" t="s">
        <v>2</v>
      </c>
      <c r="E1" s="8" t="s">
        <v>3</v>
      </c>
      <c r="F1" s="9" t="s">
        <v>4</v>
      </c>
      <c r="G1" s="9" t="s">
        <v>5</v>
      </c>
      <c r="H1" s="8" t="s">
        <v>6</v>
      </c>
      <c r="I1" s="9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8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8" t="s">
        <v>20</v>
      </c>
      <c r="W1" s="9" t="s">
        <v>21</v>
      </c>
      <c r="X1" s="9" t="s">
        <v>22</v>
      </c>
      <c r="Y1" s="8" t="s">
        <v>23</v>
      </c>
      <c r="Z1" s="8" t="s">
        <v>24</v>
      </c>
    </row>
    <row r="2" spans="1:26" s="15" customFormat="1" ht="48" x14ac:dyDescent="0.2">
      <c r="A2" s="16" t="s">
        <v>42</v>
      </c>
      <c r="B2" s="16">
        <v>39</v>
      </c>
      <c r="C2" s="16">
        <f>VLOOKUP(E2,'EPA Region Coding'!$B$4:$C$55,2,FALSE)</f>
        <v>9</v>
      </c>
      <c r="D2" s="16" t="s">
        <v>366</v>
      </c>
      <c r="E2" s="16" t="s">
        <v>43</v>
      </c>
      <c r="F2" s="16" t="s">
        <v>44</v>
      </c>
      <c r="G2" s="16" t="s">
        <v>45</v>
      </c>
      <c r="H2" s="16" t="s">
        <v>46</v>
      </c>
      <c r="I2" s="16" t="s">
        <v>47</v>
      </c>
      <c r="J2" s="17">
        <v>57857143</v>
      </c>
      <c r="K2" s="16" t="s">
        <v>48</v>
      </c>
      <c r="L2" s="16" t="s">
        <v>32</v>
      </c>
      <c r="M2" s="16">
        <v>8.33</v>
      </c>
      <c r="N2" s="16"/>
      <c r="O2" s="16" t="s">
        <v>49</v>
      </c>
      <c r="P2" s="16" t="s">
        <v>34</v>
      </c>
      <c r="Q2" s="16" t="s">
        <v>50</v>
      </c>
      <c r="R2" s="18">
        <v>40057</v>
      </c>
      <c r="S2" s="16" t="s">
        <v>405</v>
      </c>
      <c r="T2" s="16" t="s">
        <v>37</v>
      </c>
      <c r="U2" s="16" t="s">
        <v>51</v>
      </c>
      <c r="V2" s="16">
        <v>3.6</v>
      </c>
      <c r="W2" s="16" t="s">
        <v>47</v>
      </c>
      <c r="X2" s="16" t="s">
        <v>52</v>
      </c>
      <c r="Y2" s="16">
        <v>0.31519999999999998</v>
      </c>
      <c r="Z2" s="16">
        <v>4.3700000000000003E-2</v>
      </c>
    </row>
    <row r="3" spans="1:26" s="15" customFormat="1" ht="24" x14ac:dyDescent="0.2">
      <c r="A3" s="16" t="s">
        <v>53</v>
      </c>
      <c r="B3" s="16">
        <v>1929</v>
      </c>
      <c r="C3" s="16">
        <f>VLOOKUP(E3,'EPA Region Coding'!$B$4:$C$55,2,FALSE)</f>
        <v>9</v>
      </c>
      <c r="D3" s="16" t="s">
        <v>367</v>
      </c>
      <c r="E3" s="16" t="s">
        <v>43</v>
      </c>
      <c r="F3" s="16" t="s">
        <v>54</v>
      </c>
      <c r="G3" s="16" t="s">
        <v>55</v>
      </c>
      <c r="H3" s="16" t="s">
        <v>29</v>
      </c>
      <c r="I3" s="16" t="s">
        <v>56</v>
      </c>
      <c r="J3" s="17">
        <v>15000000</v>
      </c>
      <c r="K3" s="16" t="s">
        <v>57</v>
      </c>
      <c r="L3" s="16" t="s">
        <v>32</v>
      </c>
      <c r="M3" s="16"/>
      <c r="N3" s="16"/>
      <c r="O3" s="16" t="s">
        <v>58</v>
      </c>
      <c r="P3" s="16" t="s">
        <v>34</v>
      </c>
      <c r="Q3" s="16" t="s">
        <v>35</v>
      </c>
      <c r="R3" s="18">
        <v>40086</v>
      </c>
      <c r="S3" s="16" t="s">
        <v>406</v>
      </c>
      <c r="T3" s="16" t="s">
        <v>37</v>
      </c>
      <c r="U3" s="16" t="s">
        <v>59</v>
      </c>
      <c r="V3" s="16">
        <v>1.24</v>
      </c>
      <c r="W3" s="16" t="s">
        <v>56</v>
      </c>
      <c r="X3" s="16" t="s">
        <v>407</v>
      </c>
      <c r="Y3" s="16">
        <v>0.1086</v>
      </c>
      <c r="Z3" s="16">
        <v>1.5100000000000001E-2</v>
      </c>
    </row>
    <row r="4" spans="1:26" s="15" customFormat="1" ht="36" x14ac:dyDescent="0.2">
      <c r="A4" s="16" t="s">
        <v>71</v>
      </c>
      <c r="B4" s="16">
        <v>448</v>
      </c>
      <c r="C4" s="16">
        <f>VLOOKUP(E4,'EPA Region Coding'!$B$4:$C$55,2,FALSE)</f>
        <v>4</v>
      </c>
      <c r="D4" s="16" t="s">
        <v>72</v>
      </c>
      <c r="E4" s="16" t="s">
        <v>62</v>
      </c>
      <c r="F4" s="16" t="s">
        <v>73</v>
      </c>
      <c r="G4" s="16" t="s">
        <v>64</v>
      </c>
      <c r="H4" s="16" t="s">
        <v>29</v>
      </c>
      <c r="I4" s="16" t="s">
        <v>74</v>
      </c>
      <c r="J4" s="17">
        <v>11538656</v>
      </c>
      <c r="K4" s="16" t="s">
        <v>397</v>
      </c>
      <c r="L4" s="16" t="s">
        <v>32</v>
      </c>
      <c r="M4" s="16">
        <v>3.1680000000000001</v>
      </c>
      <c r="N4" s="16">
        <v>0.79200000000000004</v>
      </c>
      <c r="O4" s="16" t="s">
        <v>75</v>
      </c>
      <c r="P4" s="16" t="s">
        <v>34</v>
      </c>
      <c r="Q4" s="16" t="s">
        <v>368</v>
      </c>
      <c r="R4" s="18">
        <v>41331</v>
      </c>
      <c r="S4" s="16" t="s">
        <v>406</v>
      </c>
      <c r="T4" s="16" t="s">
        <v>37</v>
      </c>
      <c r="U4" s="16" t="s">
        <v>369</v>
      </c>
      <c r="V4" s="16">
        <v>0.19800000000000001</v>
      </c>
      <c r="W4" s="16" t="s">
        <v>74</v>
      </c>
      <c r="X4" s="16" t="s">
        <v>74</v>
      </c>
      <c r="Y4" s="16">
        <v>1.7299999999999999E-2</v>
      </c>
      <c r="Z4" s="16">
        <v>2.3999999999999998E-3</v>
      </c>
    </row>
    <row r="5" spans="1:26" s="15" customFormat="1" ht="48" x14ac:dyDescent="0.2">
      <c r="A5" s="16" t="s">
        <v>106</v>
      </c>
      <c r="B5" s="16">
        <v>714</v>
      </c>
      <c r="C5" s="16">
        <f>VLOOKUP(E5,'EPA Region Coding'!$B$4:$C$55,2,FALSE)</f>
        <v>6</v>
      </c>
      <c r="D5" s="16" t="s">
        <v>107</v>
      </c>
      <c r="E5" s="16" t="s">
        <v>90</v>
      </c>
      <c r="F5" s="16" t="s">
        <v>108</v>
      </c>
      <c r="G5" s="16" t="s">
        <v>109</v>
      </c>
      <c r="H5" s="16" t="s">
        <v>29</v>
      </c>
      <c r="I5" s="16" t="s">
        <v>110</v>
      </c>
      <c r="J5" s="17">
        <v>2750000</v>
      </c>
      <c r="K5" s="16" t="s">
        <v>111</v>
      </c>
      <c r="L5" s="16" t="s">
        <v>32</v>
      </c>
      <c r="M5" s="16">
        <v>0.35799999999999998</v>
      </c>
      <c r="N5" s="16">
        <v>0.28799999999999998</v>
      </c>
      <c r="O5" s="16" t="s">
        <v>112</v>
      </c>
      <c r="P5" s="16" t="s">
        <v>34</v>
      </c>
      <c r="Q5" s="16" t="s">
        <v>66</v>
      </c>
      <c r="R5" s="18">
        <v>41012</v>
      </c>
      <c r="S5" s="16" t="s">
        <v>406</v>
      </c>
      <c r="T5" s="16" t="s">
        <v>37</v>
      </c>
      <c r="U5" s="16" t="s">
        <v>113</v>
      </c>
      <c r="V5" s="16">
        <v>7.0000000000000007E-2</v>
      </c>
      <c r="W5" s="16" t="s">
        <v>110</v>
      </c>
      <c r="X5" s="16" t="s">
        <v>110</v>
      </c>
      <c r="Y5" s="16">
        <v>6.1000000000000004E-3</v>
      </c>
      <c r="Z5" s="16">
        <v>8.0000000000000004E-4</v>
      </c>
    </row>
    <row r="6" spans="1:26" s="15" customFormat="1" ht="24" x14ac:dyDescent="0.2">
      <c r="A6" s="16" t="s">
        <v>124</v>
      </c>
      <c r="B6" s="16">
        <v>1885</v>
      </c>
      <c r="C6" s="16">
        <f>VLOOKUP(E6,'EPA Region Coding'!$B$4:$C$55,2,FALSE)</f>
        <v>5</v>
      </c>
      <c r="D6" s="16" t="s">
        <v>125</v>
      </c>
      <c r="E6" s="16" t="s">
        <v>116</v>
      </c>
      <c r="F6" s="16" t="s">
        <v>126</v>
      </c>
      <c r="G6" s="16" t="s">
        <v>127</v>
      </c>
      <c r="H6" s="16" t="s">
        <v>29</v>
      </c>
      <c r="I6" s="16" t="s">
        <v>128</v>
      </c>
      <c r="J6" s="17">
        <v>21523745</v>
      </c>
      <c r="K6" s="16" t="s">
        <v>31</v>
      </c>
      <c r="L6" s="16" t="s">
        <v>32</v>
      </c>
      <c r="M6" s="16">
        <v>6.12</v>
      </c>
      <c r="N6" s="16">
        <v>1.08</v>
      </c>
      <c r="O6" s="16" t="s">
        <v>129</v>
      </c>
      <c r="P6" s="16" t="s">
        <v>34</v>
      </c>
      <c r="Q6" s="16" t="s">
        <v>35</v>
      </c>
      <c r="R6" s="18">
        <v>41365</v>
      </c>
      <c r="S6" s="16" t="s">
        <v>406</v>
      </c>
      <c r="T6" s="16" t="s">
        <v>37</v>
      </c>
      <c r="U6" s="16" t="s">
        <v>130</v>
      </c>
      <c r="V6" s="16">
        <v>0.14000000000000001</v>
      </c>
      <c r="W6" s="16" t="s">
        <v>128</v>
      </c>
      <c r="X6" s="16" t="s">
        <v>128</v>
      </c>
      <c r="Y6" s="16">
        <v>1.23E-2</v>
      </c>
      <c r="Z6" s="16">
        <v>1.6999999999999999E-3</v>
      </c>
    </row>
    <row r="7" spans="1:26" s="15" customFormat="1" ht="60" x14ac:dyDescent="0.2">
      <c r="A7" s="16" t="s">
        <v>318</v>
      </c>
      <c r="B7" s="16">
        <v>1660</v>
      </c>
      <c r="C7" s="16">
        <f>VLOOKUP(E7,'EPA Region Coding'!$B$4:$C$55,2,FALSE)</f>
        <v>5</v>
      </c>
      <c r="D7" s="16" t="s">
        <v>319</v>
      </c>
      <c r="E7" s="16" t="s">
        <v>320</v>
      </c>
      <c r="F7" s="16" t="s">
        <v>321</v>
      </c>
      <c r="G7" s="16" t="s">
        <v>322</v>
      </c>
      <c r="H7" s="16" t="s">
        <v>29</v>
      </c>
      <c r="I7" s="16" t="s">
        <v>323</v>
      </c>
      <c r="J7" s="17">
        <v>4029904</v>
      </c>
      <c r="K7" s="16" t="s">
        <v>31</v>
      </c>
      <c r="L7" s="16" t="s">
        <v>32</v>
      </c>
      <c r="M7" s="16">
        <v>2.2999999999999998</v>
      </c>
      <c r="N7" s="16"/>
      <c r="O7" s="16" t="s">
        <v>324</v>
      </c>
      <c r="P7" s="16" t="s">
        <v>34</v>
      </c>
      <c r="Q7" s="16" t="s">
        <v>35</v>
      </c>
      <c r="R7" s="18">
        <v>40620</v>
      </c>
      <c r="S7" s="16" t="s">
        <v>406</v>
      </c>
      <c r="T7" s="16" t="s">
        <v>37</v>
      </c>
      <c r="U7" s="16" t="s">
        <v>434</v>
      </c>
      <c r="V7" s="16">
        <v>0.03</v>
      </c>
      <c r="W7" s="16" t="s">
        <v>323</v>
      </c>
      <c r="X7" s="16" t="s">
        <v>323</v>
      </c>
      <c r="Y7" s="16">
        <v>2.5999999999999999E-3</v>
      </c>
      <c r="Z7" s="16">
        <v>4.0000000000000002E-4</v>
      </c>
    </row>
  </sheetData>
  <printOptions horizontalCentered="1"/>
  <pageMargins left="0" right="0" top="0.8" bottom="0.9" header="0.4" footer="0.3"/>
  <pageSetup paperSize="5" pageOrder="overThenDown" orientation="landscape" r:id="rId1"/>
  <headerFooter alignWithMargins="0">
    <oddHeader>&amp;C&amp;"Arial,Bold"&amp;12Current LMOP Landfill and LFG Energy Project Database - Operational Upgraded LFG Projects&amp;R&amp;"Arial,Regular"&amp;8 3/4/15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Normal="100" workbookViewId="0">
      <selection activeCell="B35" sqref="B35"/>
    </sheetView>
  </sheetViews>
  <sheetFormatPr defaultColWidth="7.28515625" defaultRowHeight="12" x14ac:dyDescent="0.2"/>
  <cols>
    <col min="1" max="1" width="39.5703125" style="5" bestFit="1" customWidth="1"/>
    <col min="2" max="2" width="100.28515625" style="30" customWidth="1"/>
    <col min="3" max="16384" width="7.28515625" style="5"/>
  </cols>
  <sheetData>
    <row r="1" spans="1:2" s="23" customFormat="1" ht="15" x14ac:dyDescent="0.25">
      <c r="A1" s="22" t="s">
        <v>338</v>
      </c>
      <c r="B1" s="22" t="s">
        <v>339</v>
      </c>
    </row>
    <row r="2" spans="1:2" s="23" customFormat="1" ht="24" x14ac:dyDescent="0.2">
      <c r="A2" s="24" t="s">
        <v>0</v>
      </c>
      <c r="B2" s="25" t="s">
        <v>340</v>
      </c>
    </row>
    <row r="3" spans="1:2" x14ac:dyDescent="0.2">
      <c r="A3" s="26" t="s">
        <v>1</v>
      </c>
      <c r="B3" s="27" t="s">
        <v>341</v>
      </c>
    </row>
    <row r="4" spans="1:2" x14ac:dyDescent="0.2">
      <c r="A4" s="26" t="s">
        <v>2</v>
      </c>
      <c r="B4" s="27" t="s">
        <v>342</v>
      </c>
    </row>
    <row r="5" spans="1:2" x14ac:dyDescent="0.2">
      <c r="A5" s="26" t="s">
        <v>3</v>
      </c>
      <c r="B5" s="27" t="s">
        <v>343</v>
      </c>
    </row>
    <row r="6" spans="1:2" x14ac:dyDescent="0.2">
      <c r="A6" s="26" t="s">
        <v>4</v>
      </c>
      <c r="B6" s="27" t="s">
        <v>344</v>
      </c>
    </row>
    <row r="7" spans="1:2" x14ac:dyDescent="0.2">
      <c r="A7" s="26" t="s">
        <v>5</v>
      </c>
      <c r="B7" s="27" t="s">
        <v>345</v>
      </c>
    </row>
    <row r="8" spans="1:2" x14ac:dyDescent="0.2">
      <c r="A8" s="26" t="s">
        <v>6</v>
      </c>
      <c r="B8" s="27" t="s">
        <v>346</v>
      </c>
    </row>
    <row r="9" spans="1:2" x14ac:dyDescent="0.2">
      <c r="A9" s="26" t="s">
        <v>7</v>
      </c>
      <c r="B9" s="27" t="s">
        <v>347</v>
      </c>
    </row>
    <row r="10" spans="1:2" x14ac:dyDescent="0.2">
      <c r="A10" s="26" t="s">
        <v>8</v>
      </c>
      <c r="B10" s="27" t="s">
        <v>348</v>
      </c>
    </row>
    <row r="11" spans="1:2" x14ac:dyDescent="0.2">
      <c r="A11" s="26" t="s">
        <v>9</v>
      </c>
      <c r="B11" s="27" t="s">
        <v>349</v>
      </c>
    </row>
    <row r="12" spans="1:2" ht="24" x14ac:dyDescent="0.2">
      <c r="A12" s="26" t="s">
        <v>10</v>
      </c>
      <c r="B12" s="27" t="s">
        <v>350</v>
      </c>
    </row>
    <row r="13" spans="1:2" x14ac:dyDescent="0.2">
      <c r="A13" s="26" t="s">
        <v>11</v>
      </c>
      <c r="B13" s="27" t="s">
        <v>351</v>
      </c>
    </row>
    <row r="14" spans="1:2" ht="24" x14ac:dyDescent="0.2">
      <c r="A14" s="26" t="s">
        <v>12</v>
      </c>
      <c r="B14" s="27" t="s">
        <v>352</v>
      </c>
    </row>
    <row r="15" spans="1:2" x14ac:dyDescent="0.2">
      <c r="A15" s="26" t="s">
        <v>13</v>
      </c>
      <c r="B15" s="27" t="s">
        <v>353</v>
      </c>
    </row>
    <row r="16" spans="1:2" x14ac:dyDescent="0.2">
      <c r="A16" s="26" t="s">
        <v>14</v>
      </c>
      <c r="B16" s="27" t="s">
        <v>354</v>
      </c>
    </row>
    <row r="17" spans="1:2" x14ac:dyDescent="0.2">
      <c r="A17" s="26" t="s">
        <v>15</v>
      </c>
      <c r="B17" s="27" t="s">
        <v>355</v>
      </c>
    </row>
    <row r="18" spans="1:2" x14ac:dyDescent="0.2">
      <c r="A18" s="26" t="s">
        <v>16</v>
      </c>
      <c r="B18" s="27" t="s">
        <v>356</v>
      </c>
    </row>
    <row r="19" spans="1:2" x14ac:dyDescent="0.2">
      <c r="A19" s="26" t="s">
        <v>17</v>
      </c>
      <c r="B19" s="27" t="s">
        <v>357</v>
      </c>
    </row>
    <row r="20" spans="1:2" x14ac:dyDescent="0.2">
      <c r="A20" s="26" t="s">
        <v>18</v>
      </c>
      <c r="B20" s="27" t="s">
        <v>358</v>
      </c>
    </row>
    <row r="21" spans="1:2" x14ac:dyDescent="0.2">
      <c r="A21" s="26" t="s">
        <v>19</v>
      </c>
      <c r="B21" s="27" t="s">
        <v>359</v>
      </c>
    </row>
    <row r="22" spans="1:2" ht="24" x14ac:dyDescent="0.2">
      <c r="A22" s="26" t="s">
        <v>20</v>
      </c>
      <c r="B22" s="27" t="s">
        <v>360</v>
      </c>
    </row>
    <row r="23" spans="1:2" x14ac:dyDescent="0.2">
      <c r="A23" s="26" t="s">
        <v>21</v>
      </c>
      <c r="B23" s="27" t="s">
        <v>361</v>
      </c>
    </row>
    <row r="24" spans="1:2" x14ac:dyDescent="0.2">
      <c r="A24" s="26" t="s">
        <v>22</v>
      </c>
      <c r="B24" s="27" t="s">
        <v>362</v>
      </c>
    </row>
    <row r="25" spans="1:2" ht="24" x14ac:dyDescent="0.2">
      <c r="A25" s="26" t="s">
        <v>23</v>
      </c>
      <c r="B25" s="27" t="s">
        <v>363</v>
      </c>
    </row>
    <row r="26" spans="1:2" ht="24" x14ac:dyDescent="0.2">
      <c r="A26" s="28" t="s">
        <v>24</v>
      </c>
      <c r="B26" s="29" t="s">
        <v>364</v>
      </c>
    </row>
  </sheetData>
  <printOptions horizontalCentered="1"/>
  <pageMargins left="0" right="0" top="0.75" bottom="0.75" header="0.3" footer="0.3"/>
  <pageSetup scale="95" orientation="landscape" r:id="rId1"/>
  <headerFooter>
    <oddHeader>&amp;C&amp;"Arial,Bold"&amp;12LMOP Database Field Descriptions</oddHeader>
    <oddFooter>&amp;L&amp;"Arial,Regular"&amp;8&amp;F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3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H6" sqref="H6"/>
    </sheetView>
  </sheetViews>
  <sheetFormatPr defaultRowHeight="12.75" x14ac:dyDescent="0.2"/>
  <cols>
    <col min="1" max="1" width="6.7109375" customWidth="1"/>
    <col min="2" max="2" width="7" customWidth="1"/>
  </cols>
  <sheetData>
    <row r="1" spans="1:7" s="11" customFormat="1" ht="85.15" customHeight="1" x14ac:dyDescent="0.25">
      <c r="A1" s="8" t="s">
        <v>1</v>
      </c>
      <c r="B1" s="8" t="s">
        <v>559</v>
      </c>
      <c r="C1" s="8" t="s">
        <v>459</v>
      </c>
      <c r="D1" s="41" t="s">
        <v>563</v>
      </c>
      <c r="E1" s="41" t="s">
        <v>564</v>
      </c>
    </row>
    <row r="2" spans="1:7" s="15" customFormat="1" x14ac:dyDescent="0.2">
      <c r="A2" s="16">
        <v>2052</v>
      </c>
      <c r="B2" s="16"/>
      <c r="C2" s="16">
        <f>VLOOKUP(A2,'LMOP Database'!$B$2:$C$62,2,FALSE)</f>
        <v>6</v>
      </c>
      <c r="D2">
        <f>VLOOKUP(A2,'LMOP Database'!$B$2:$K$62,9,FALSE)</f>
        <v>8552007</v>
      </c>
      <c r="E2" s="42">
        <v>2013</v>
      </c>
      <c r="F2"/>
      <c r="G2" t="s">
        <v>565</v>
      </c>
    </row>
    <row r="3" spans="1:7" s="15" customFormat="1" x14ac:dyDescent="0.2">
      <c r="A3" s="16">
        <v>39</v>
      </c>
      <c r="B3" s="16"/>
      <c r="C3" s="16">
        <f>VLOOKUP(A3,'LMOP Database'!$B$2:$C$62,2,FALSE)</f>
        <v>9</v>
      </c>
      <c r="D3">
        <f>VLOOKUP(A3,'LMOP Database'!$B$2:$K$62,9,FALSE)</f>
        <v>57857143</v>
      </c>
      <c r="E3" s="42">
        <v>2009</v>
      </c>
      <c r="F3" s="41" t="s">
        <v>460</v>
      </c>
      <c r="G3">
        <f>COUNTA(D1:D43)-1</f>
        <v>42</v>
      </c>
    </row>
    <row r="4" spans="1:7" s="15" customFormat="1" x14ac:dyDescent="0.2">
      <c r="A4" s="16">
        <v>1929</v>
      </c>
      <c r="B4" s="16"/>
      <c r="C4" s="16">
        <f>VLOOKUP(A4,'LMOP Database'!$B$2:$C$62,2,FALSE)</f>
        <v>9</v>
      </c>
      <c r="D4">
        <f>VLOOKUP(A4,'LMOP Database'!$B$2:$K$62,9,FALSE)</f>
        <v>15000000</v>
      </c>
      <c r="E4" s="42">
        <v>2002</v>
      </c>
      <c r="F4" s="41" t="s">
        <v>566</v>
      </c>
      <c r="G4">
        <f t="array" ref="G4">COUNT(IF(D2:D43&lt;=2760000,IF(E2:E43&gt;2013,A2:A43,""),""))</f>
        <v>2</v>
      </c>
    </row>
    <row r="5" spans="1:7" s="15" customFormat="1" x14ac:dyDescent="0.2">
      <c r="A5" s="16">
        <v>467</v>
      </c>
      <c r="B5" s="16"/>
      <c r="C5" s="16">
        <f>VLOOKUP(A5,'LMOP Database'!$B$2:$C$62,2,FALSE)</f>
        <v>4</v>
      </c>
      <c r="D5">
        <f>VLOOKUP(A5,'LMOP Database'!$B$2:$K$62,9,FALSE)</f>
        <v>5266000</v>
      </c>
      <c r="E5" s="42">
        <v>2002</v>
      </c>
      <c r="F5" s="41" t="s">
        <v>567</v>
      </c>
      <c r="G5">
        <f t="array" ref="G5">COUNT(IF(D2:D43&lt;=2760000,IF(E2:E43&lt;=2013,A2:A43,""),""))</f>
        <v>1</v>
      </c>
    </row>
    <row r="6" spans="1:7" s="15" customFormat="1" x14ac:dyDescent="0.2">
      <c r="A6" s="16">
        <v>448</v>
      </c>
      <c r="B6" s="16"/>
      <c r="C6" s="16">
        <f>VLOOKUP(A6,'LMOP Database'!$B$2:$C$62,2,FALSE)</f>
        <v>4</v>
      </c>
      <c r="D6">
        <f>VLOOKUP(A6,'LMOP Database'!$B$2:$K$62,9,FALSE)</f>
        <v>11538656</v>
      </c>
      <c r="E6" s="42">
        <v>2013</v>
      </c>
      <c r="F6" s="41" t="s">
        <v>568</v>
      </c>
      <c r="G6" s="41">
        <f t="array" ref="G6">COUNT(IF(D2:D43&gt;2760000,IF(E2:E43&gt;2013,A2:A43,""),""))</f>
        <v>2</v>
      </c>
    </row>
    <row r="7" spans="1:7" s="15" customFormat="1" x14ac:dyDescent="0.2">
      <c r="A7" s="16">
        <v>516</v>
      </c>
      <c r="B7" s="16"/>
      <c r="C7" s="16">
        <f>VLOOKUP(A7,'LMOP Database'!$B$2:$C$62,2,FALSE)</f>
        <v>5</v>
      </c>
      <c r="D7">
        <f>VLOOKUP(A7,'LMOP Database'!$B$2:$K$62,9,FALSE)</f>
        <v>16000000</v>
      </c>
      <c r="E7" s="42">
        <v>2004</v>
      </c>
      <c r="F7" s="41" t="s">
        <v>569</v>
      </c>
      <c r="G7" s="41">
        <f t="array" ref="G7">COUNT(IF(D2:D43&gt;2760000,IF(E2:E43&lt;=2013,A2:A43,""),""))</f>
        <v>37</v>
      </c>
    </row>
    <row r="8" spans="1:7" s="15" customFormat="1" x14ac:dyDescent="0.2">
      <c r="A8" s="16">
        <v>640</v>
      </c>
      <c r="B8" s="16"/>
      <c r="C8" s="16">
        <f>VLOOKUP(A8,'LMOP Database'!$B$2:$C$62,2,FALSE)</f>
        <v>7</v>
      </c>
      <c r="D8">
        <f>VLOOKUP(A8,'LMOP Database'!$B$2:$K$62,9,FALSE)</f>
        <v>30000000</v>
      </c>
      <c r="E8" s="42">
        <v>2008</v>
      </c>
      <c r="F8"/>
      <c r="G8" s="41">
        <f>SUM(G4:G7)</f>
        <v>42</v>
      </c>
    </row>
    <row r="9" spans="1:7" s="15" customFormat="1" x14ac:dyDescent="0.2">
      <c r="A9" s="16">
        <v>712</v>
      </c>
      <c r="B9" s="16"/>
      <c r="C9" s="16">
        <f>VLOOKUP(A9,'LMOP Database'!$B$2:$C$62,2,FALSE)</f>
        <v>6</v>
      </c>
      <c r="D9">
        <f>VLOOKUP(A9,'LMOP Database'!$B$2:$K$62,9,FALSE)</f>
        <v>9584310</v>
      </c>
      <c r="E9" s="42">
        <v>2013</v>
      </c>
    </row>
    <row r="10" spans="1:7" s="15" customFormat="1" x14ac:dyDescent="0.2">
      <c r="A10" s="16">
        <v>2289</v>
      </c>
      <c r="B10" s="16"/>
      <c r="C10" s="16">
        <f>VLOOKUP(A10,'LMOP Database'!$B$2:$C$62,2,FALSE)</f>
        <v>6</v>
      </c>
      <c r="D10">
        <f>VLOOKUP(A10,'LMOP Database'!$B$2:$K$62,9,FALSE)</f>
        <v>7500000</v>
      </c>
      <c r="E10" s="42">
        <v>2007</v>
      </c>
    </row>
    <row r="11" spans="1:7" s="15" customFormat="1" x14ac:dyDescent="0.2">
      <c r="A11" s="16">
        <v>714</v>
      </c>
      <c r="B11" s="16"/>
      <c r="C11" s="16">
        <f>VLOOKUP(A11,'LMOP Database'!$B$2:$C$62,2,FALSE)</f>
        <v>6</v>
      </c>
      <c r="D11">
        <f>VLOOKUP(A11,'LMOP Database'!$B$2:$K$62,9,FALSE)</f>
        <v>2750000</v>
      </c>
      <c r="E11" s="42">
        <v>2012</v>
      </c>
    </row>
    <row r="12" spans="1:7" s="15" customFormat="1" x14ac:dyDescent="0.2">
      <c r="A12" s="16">
        <v>12143</v>
      </c>
      <c r="B12" s="16"/>
      <c r="C12" s="16">
        <f>VLOOKUP(A12,'LMOP Database'!$B$2:$C$62,2,FALSE)</f>
        <v>5</v>
      </c>
      <c r="D12">
        <f>VLOOKUP(A12,'LMOP Database'!$B$2:$K$62,9,FALSE)</f>
        <v>0</v>
      </c>
      <c r="E12" s="42">
        <v>2100</v>
      </c>
    </row>
    <row r="13" spans="1:7" s="15" customFormat="1" x14ac:dyDescent="0.2">
      <c r="A13" s="16">
        <v>1885</v>
      </c>
      <c r="B13" s="16"/>
      <c r="C13" s="16">
        <f>VLOOKUP(A13,'LMOP Database'!$B$2:$C$62,2,FALSE)</f>
        <v>5</v>
      </c>
      <c r="D13">
        <f>VLOOKUP(A13,'LMOP Database'!$B$2:$K$62,9,FALSE)</f>
        <v>21523745</v>
      </c>
      <c r="E13" s="42">
        <v>2008</v>
      </c>
    </row>
    <row r="14" spans="1:7" s="15" customFormat="1" x14ac:dyDescent="0.2">
      <c r="A14" s="16">
        <v>1855</v>
      </c>
      <c r="B14" s="16"/>
      <c r="C14" s="16">
        <f>VLOOKUP(A14,'LMOP Database'!$B$2:$C$62,2,FALSE)</f>
        <v>5</v>
      </c>
      <c r="D14">
        <f>VLOOKUP(A14,'LMOP Database'!$B$2:$K$62,9,FALSE)</f>
        <v>3000000</v>
      </c>
      <c r="E14" s="42">
        <v>1999</v>
      </c>
    </row>
    <row r="15" spans="1:7" s="15" customFormat="1" x14ac:dyDescent="0.2">
      <c r="A15" s="16">
        <v>1940</v>
      </c>
      <c r="B15" s="16"/>
      <c r="C15" s="16">
        <f>VLOOKUP(A15,'LMOP Database'!$B$2:$C$62,2,FALSE)</f>
        <v>5</v>
      </c>
      <c r="D15">
        <f>VLOOKUP(A15,'LMOP Database'!$B$2:$K$62,9,FALSE)</f>
        <v>3000000</v>
      </c>
      <c r="E15" s="42">
        <v>2001</v>
      </c>
    </row>
    <row r="16" spans="1:7" s="15" customFormat="1" x14ac:dyDescent="0.2">
      <c r="A16" s="16">
        <v>2141</v>
      </c>
      <c r="B16" s="16"/>
      <c r="C16" s="16">
        <f>VLOOKUP(A16,'LMOP Database'!$B$2:$C$62,2,FALSE)</f>
        <v>8</v>
      </c>
      <c r="D16">
        <f>VLOOKUP(A16,'LMOP Database'!$B$2:$K$62,9,FALSE)</f>
        <v>5000000</v>
      </c>
      <c r="E16" s="42">
        <v>2009</v>
      </c>
    </row>
    <row r="17" spans="1:5" s="15" customFormat="1" x14ac:dyDescent="0.2">
      <c r="A17" s="16">
        <v>1839</v>
      </c>
      <c r="B17" s="16"/>
      <c r="C17" s="16">
        <f>VLOOKUP(A17,'LMOP Database'!$B$2:$C$62,2,FALSE)</f>
        <v>1</v>
      </c>
      <c r="D17">
        <f>VLOOKUP(A17,'LMOP Database'!$B$2:$K$62,9,FALSE)</f>
        <v>8750000</v>
      </c>
      <c r="E17" s="42">
        <v>1999</v>
      </c>
    </row>
    <row r="18" spans="1:5" s="15" customFormat="1" x14ac:dyDescent="0.2">
      <c r="A18" s="16">
        <v>966</v>
      </c>
      <c r="B18" s="16"/>
      <c r="C18" s="16">
        <f>VLOOKUP(A18,'LMOP Database'!$B$2:$C$62,2,FALSE)</f>
        <v>2</v>
      </c>
      <c r="D18">
        <f>VLOOKUP(A18,'LMOP Database'!$B$2:$K$62,9,FALSE)</f>
        <v>108361626</v>
      </c>
      <c r="E18" s="42">
        <v>1999</v>
      </c>
    </row>
    <row r="19" spans="1:5" s="15" customFormat="1" x14ac:dyDescent="0.2">
      <c r="A19" s="16">
        <v>981</v>
      </c>
      <c r="B19" s="16"/>
      <c r="C19" s="16">
        <f>VLOOKUP(A19,'LMOP Database'!$B$2:$C$62,2,FALSE)</f>
        <v>2</v>
      </c>
      <c r="D19">
        <f>VLOOKUP(A19,'LMOP Database'!$B$2:$K$62,9,FALSE)</f>
        <v>24289318</v>
      </c>
      <c r="E19" s="42">
        <v>2008</v>
      </c>
    </row>
    <row r="20" spans="1:5" s="15" customFormat="1" x14ac:dyDescent="0.2">
      <c r="A20" s="16">
        <v>1175</v>
      </c>
      <c r="B20" s="16"/>
      <c r="C20" s="16">
        <f>VLOOKUP(A20,'LMOP Database'!$B$2:$C$62,2,FALSE)</f>
        <v>5</v>
      </c>
      <c r="D20">
        <f>VLOOKUP(A20,'LMOP Database'!$B$2:$K$62,9,FALSE)</f>
        <v>16700762</v>
      </c>
      <c r="E20" s="42">
        <v>2011</v>
      </c>
    </row>
    <row r="21" spans="1:5" s="15" customFormat="1" x14ac:dyDescent="0.2">
      <c r="A21" s="16">
        <v>1977</v>
      </c>
      <c r="B21" s="16"/>
      <c r="C21" s="16">
        <f>VLOOKUP(A21,'LMOP Database'!$B$2:$C$62,2,FALSE)</f>
        <v>5</v>
      </c>
      <c r="D21">
        <f>VLOOKUP(A21,'LMOP Database'!$B$2:$K$62,9,FALSE)</f>
        <v>6150000</v>
      </c>
      <c r="E21" s="42">
        <v>2100</v>
      </c>
    </row>
    <row r="22" spans="1:5" s="15" customFormat="1" x14ac:dyDescent="0.2">
      <c r="A22" s="16">
        <v>1177</v>
      </c>
      <c r="B22" s="16"/>
      <c r="C22" s="16">
        <f>VLOOKUP(A22,'LMOP Database'!$B$2:$C$62,2,FALSE)</f>
        <v>5</v>
      </c>
      <c r="D22">
        <f>VLOOKUP(A22,'LMOP Database'!$B$2:$K$62,9,FALSE)</f>
        <v>36267372</v>
      </c>
      <c r="E22" s="42">
        <v>2005</v>
      </c>
    </row>
    <row r="23" spans="1:5" s="15" customFormat="1" x14ac:dyDescent="0.2">
      <c r="A23" s="16">
        <v>1941</v>
      </c>
      <c r="B23" s="16"/>
      <c r="C23" s="16">
        <f>VLOOKUP(A23,'LMOP Database'!$B$2:$C$62,2,FALSE)</f>
        <v>5</v>
      </c>
      <c r="D23">
        <f>VLOOKUP(A23,'LMOP Database'!$B$2:$K$62,9,FALSE)</f>
        <v>7640845</v>
      </c>
      <c r="E23" s="42">
        <v>2005</v>
      </c>
    </row>
    <row r="24" spans="1:5" s="15" customFormat="1" x14ac:dyDescent="0.2">
      <c r="A24" s="16">
        <v>1226</v>
      </c>
      <c r="B24" s="16"/>
      <c r="C24" s="16">
        <f>VLOOKUP(A24,'LMOP Database'!$B$2:$C$62,2,FALSE)</f>
        <v>6</v>
      </c>
      <c r="D24">
        <f>VLOOKUP(A24,'LMOP Database'!$B$2:$K$62,9,FALSE)</f>
        <v>10401150</v>
      </c>
      <c r="E24" s="42">
        <v>2100</v>
      </c>
    </row>
    <row r="25" spans="1:5" s="15" customFormat="1" x14ac:dyDescent="0.2">
      <c r="A25" s="16">
        <v>1288</v>
      </c>
      <c r="B25" s="16"/>
      <c r="C25" s="16">
        <f>VLOOKUP(A25,'LMOP Database'!$B$2:$C$62,2,FALSE)</f>
        <v>3</v>
      </c>
      <c r="D25">
        <f>VLOOKUP(A25,'LMOP Database'!$B$2:$K$62,9,FALSE)</f>
        <v>17407097</v>
      </c>
      <c r="E25" s="42">
        <v>2009</v>
      </c>
    </row>
    <row r="26" spans="1:5" s="15" customFormat="1" x14ac:dyDescent="0.2">
      <c r="A26" s="16">
        <v>1278</v>
      </c>
      <c r="B26" s="16"/>
      <c r="C26" s="16">
        <f>VLOOKUP(A26,'LMOP Database'!$B$2:$C$62,2,FALSE)</f>
        <v>3</v>
      </c>
      <c r="D26">
        <f>VLOOKUP(A26,'LMOP Database'!$B$2:$K$62,9,FALSE)</f>
        <v>12890151</v>
      </c>
      <c r="E26" s="42">
        <v>2010</v>
      </c>
    </row>
    <row r="27" spans="1:5" s="15" customFormat="1" x14ac:dyDescent="0.2">
      <c r="A27" s="16">
        <v>1286</v>
      </c>
      <c r="B27" s="16"/>
      <c r="C27" s="16">
        <f>VLOOKUP(A27,'LMOP Database'!$B$2:$C$62,2,FALSE)</f>
        <v>3</v>
      </c>
      <c r="D27">
        <f>VLOOKUP(A27,'LMOP Database'!$B$2:$K$62,9,FALSE)</f>
        <v>5870124</v>
      </c>
      <c r="E27" s="42">
        <v>2010</v>
      </c>
    </row>
    <row r="28" spans="1:5" s="15" customFormat="1" x14ac:dyDescent="0.2">
      <c r="A28" s="16">
        <v>1280</v>
      </c>
      <c r="B28" s="16"/>
      <c r="C28" s="16">
        <f>VLOOKUP(A28,'LMOP Database'!$B$2:$C$62,2,FALSE)</f>
        <v>3</v>
      </c>
      <c r="D28">
        <f>VLOOKUP(A28,'LMOP Database'!$B$2:$K$62,9,FALSE)</f>
        <v>7808222</v>
      </c>
      <c r="E28" s="42">
        <v>2010</v>
      </c>
    </row>
    <row r="29" spans="1:5" s="15" customFormat="1" x14ac:dyDescent="0.2">
      <c r="A29" s="16">
        <v>1298</v>
      </c>
      <c r="B29" s="16"/>
      <c r="C29" s="16">
        <f>VLOOKUP(A29,'LMOP Database'!$B$2:$C$62,2,FALSE)</f>
        <v>3</v>
      </c>
      <c r="D29">
        <f>VLOOKUP(A29,'LMOP Database'!$B$2:$K$62,9,FALSE)</f>
        <v>5337252</v>
      </c>
      <c r="E29" s="42">
        <v>2011</v>
      </c>
    </row>
    <row r="30" spans="1:5" s="15" customFormat="1" x14ac:dyDescent="0.2">
      <c r="A30" s="16">
        <v>1282</v>
      </c>
      <c r="B30" s="16"/>
      <c r="C30" s="16">
        <f>VLOOKUP(A30,'LMOP Database'!$B$2:$C$62,2,FALSE)</f>
        <v>3</v>
      </c>
      <c r="D30">
        <f>VLOOKUP(A30,'LMOP Database'!$B$2:$K$62,9,FALSE)</f>
        <v>7954742</v>
      </c>
      <c r="E30" s="42">
        <v>2010</v>
      </c>
    </row>
    <row r="31" spans="1:5" s="15" customFormat="1" x14ac:dyDescent="0.2">
      <c r="A31" s="16">
        <v>1843</v>
      </c>
      <c r="B31" s="16"/>
      <c r="C31" s="16">
        <f>VLOOKUP(A31,'LMOP Database'!$B$2:$C$62,2,FALSE)</f>
        <v>3</v>
      </c>
      <c r="D31">
        <f>VLOOKUP(A31,'LMOP Database'!$B$2:$K$62,9,FALSE)</f>
        <v>3507270</v>
      </c>
      <c r="E31" s="42">
        <v>2010</v>
      </c>
    </row>
    <row r="32" spans="1:5" s="15" customFormat="1" x14ac:dyDescent="0.2">
      <c r="A32" s="16">
        <v>1284</v>
      </c>
      <c r="B32" s="16"/>
      <c r="C32" s="16">
        <f>VLOOKUP(A32,'LMOP Database'!$B$2:$C$62,2,FALSE)</f>
        <v>3</v>
      </c>
      <c r="D32">
        <f>VLOOKUP(A32,'LMOP Database'!$B$2:$K$62,9,FALSE)</f>
        <v>5885033</v>
      </c>
      <c r="E32" s="42">
        <v>2010</v>
      </c>
    </row>
    <row r="33" spans="1:5" s="15" customFormat="1" x14ac:dyDescent="0.2">
      <c r="A33" s="16">
        <v>1285</v>
      </c>
      <c r="B33" s="16"/>
      <c r="C33" s="16">
        <f>VLOOKUP(A33,'LMOP Database'!$B$2:$C$62,2,FALSE)</f>
        <v>3</v>
      </c>
      <c r="D33">
        <f>VLOOKUP(A33,'LMOP Database'!$B$2:$K$62,9,FALSE)</f>
        <v>5921742</v>
      </c>
      <c r="E33" s="42">
        <v>2010</v>
      </c>
    </row>
    <row r="34" spans="1:5" s="15" customFormat="1" x14ac:dyDescent="0.2">
      <c r="A34" s="16">
        <v>1452</v>
      </c>
      <c r="B34" s="16"/>
      <c r="C34" s="16">
        <f>VLOOKUP(A34,'LMOP Database'!$B$2:$C$62,2,FALSE)</f>
        <v>4</v>
      </c>
      <c r="D34">
        <f>VLOOKUP(A34,'LMOP Database'!$B$2:$K$62,9,FALSE)</f>
        <v>12723765</v>
      </c>
      <c r="E34" s="42">
        <v>2005</v>
      </c>
    </row>
    <row r="35" spans="1:5" s="15" customFormat="1" x14ac:dyDescent="0.2">
      <c r="A35" s="16">
        <v>1411</v>
      </c>
      <c r="B35" s="16"/>
      <c r="C35" s="16">
        <f>VLOOKUP(A35,'LMOP Database'!$B$2:$C$62,2,FALSE)</f>
        <v>4</v>
      </c>
      <c r="D35">
        <f>VLOOKUP(A35,'LMOP Database'!$B$2:$K$62,9,FALSE)</f>
        <v>0</v>
      </c>
      <c r="E35" s="42">
        <v>2100</v>
      </c>
    </row>
    <row r="36" spans="1:5" s="15" customFormat="1" x14ac:dyDescent="0.2">
      <c r="A36" s="16">
        <v>1327</v>
      </c>
      <c r="B36" s="16"/>
      <c r="C36" s="16">
        <f>VLOOKUP(A36,'LMOP Database'!$B$2:$C$62,2,FALSE)</f>
        <v>4</v>
      </c>
      <c r="D36">
        <f>VLOOKUP(A36,'LMOP Database'!$B$2:$K$62,9,FALSE)</f>
        <v>5500000</v>
      </c>
      <c r="E36" s="42">
        <v>2001</v>
      </c>
    </row>
    <row r="37" spans="1:5" s="15" customFormat="1" x14ac:dyDescent="0.2">
      <c r="A37" s="16">
        <v>12101</v>
      </c>
      <c r="B37" s="16"/>
      <c r="C37" s="16">
        <f>VLOOKUP(A37,'LMOP Database'!$B$2:$C$62,2,FALSE)</f>
        <v>6</v>
      </c>
      <c r="D37">
        <f>VLOOKUP(A37,'LMOP Database'!$B$2:$K$62,9,FALSE)</f>
        <v>7000000</v>
      </c>
      <c r="E37" s="42">
        <v>2013</v>
      </c>
    </row>
    <row r="38" spans="1:5" s="15" customFormat="1" x14ac:dyDescent="0.2">
      <c r="A38" s="16">
        <v>1503</v>
      </c>
      <c r="B38" s="16"/>
      <c r="C38" s="16">
        <f>VLOOKUP(A38,'LMOP Database'!$B$2:$C$62,2,FALSE)</f>
        <v>6</v>
      </c>
      <c r="D38">
        <f>VLOOKUP(A38,'LMOP Database'!$B$2:$K$62,9,FALSE)</f>
        <v>5500000</v>
      </c>
      <c r="E38" s="42">
        <v>2008</v>
      </c>
    </row>
    <row r="39" spans="1:5" s="15" customFormat="1" x14ac:dyDescent="0.2">
      <c r="A39" s="16">
        <v>1485</v>
      </c>
      <c r="B39" s="16"/>
      <c r="C39" s="16">
        <f>VLOOKUP(A39,'LMOP Database'!$B$2:$C$62,2,FALSE)</f>
        <v>6</v>
      </c>
      <c r="D39">
        <f>VLOOKUP(A39,'LMOP Database'!$B$2:$K$62,9,FALSE)</f>
        <v>11022493</v>
      </c>
      <c r="E39" s="42">
        <v>2013</v>
      </c>
    </row>
    <row r="40" spans="1:5" s="15" customFormat="1" x14ac:dyDescent="0.2">
      <c r="A40" s="16">
        <v>1465</v>
      </c>
      <c r="B40" s="16"/>
      <c r="C40" s="16">
        <f>VLOOKUP(A40,'LMOP Database'!$B$2:$C$62,2,FALSE)</f>
        <v>6</v>
      </c>
      <c r="D40">
        <f>VLOOKUP(A40,'LMOP Database'!$B$2:$K$62,9,FALSE)</f>
        <v>28918718</v>
      </c>
      <c r="E40" s="42">
        <v>1998</v>
      </c>
    </row>
    <row r="41" spans="1:5" s="15" customFormat="1" x14ac:dyDescent="0.2">
      <c r="A41" s="16">
        <v>1459</v>
      </c>
      <c r="B41" s="16"/>
      <c r="C41" s="16">
        <f>VLOOKUP(A41,'LMOP Database'!$B$2:$C$62,2,FALSE)</f>
        <v>6</v>
      </c>
      <c r="D41">
        <f>VLOOKUP(A41,'LMOP Database'!$B$2:$K$62,9,FALSE)</f>
        <v>40000000</v>
      </c>
      <c r="E41" s="42">
        <v>2013</v>
      </c>
    </row>
    <row r="42" spans="1:5" s="15" customFormat="1" x14ac:dyDescent="0.2">
      <c r="A42" s="43">
        <v>1606</v>
      </c>
      <c r="B42" s="43"/>
      <c r="C42" s="16">
        <f>VLOOKUP(A42,'LMOP Database'!$B$2:$C$62,2,FALSE)</f>
        <v>10</v>
      </c>
      <c r="D42">
        <f>VLOOKUP(A42,'LMOP Database'!$B$2:$K$62,9,FALSE)</f>
        <v>33000000</v>
      </c>
      <c r="E42" s="42">
        <v>2010</v>
      </c>
    </row>
    <row r="43" spans="1:5" s="15" customFormat="1" x14ac:dyDescent="0.2">
      <c r="A43" s="19">
        <v>1660</v>
      </c>
      <c r="B43" s="19"/>
      <c r="C43" s="16">
        <f>VLOOKUP(A43,'LMOP Database'!$B$2:$C$62,2,FALSE)</f>
        <v>5</v>
      </c>
      <c r="D43">
        <f>VLOOKUP(A43,'LMOP Database'!$B$2:$K$62,9,FALSE)</f>
        <v>4029904</v>
      </c>
      <c r="E43" s="42">
        <v>2008</v>
      </c>
    </row>
  </sheetData>
  <printOptions horizontalCentered="1"/>
  <pageMargins left="0" right="0" top="0.8" bottom="0.9" header="0.4" footer="0.3"/>
  <pageSetup paperSize="5" pageOrder="overThenDown" orientation="landscape" r:id="rId1"/>
  <headerFooter alignWithMargins="0">
    <oddHeader>&amp;C&amp;"Arial,Bold"&amp;12Current LMOP Landfill and LFG Energy Project Database - Operational Upgraded LFG Projects&amp;R&amp;"Arial,Regular"&amp;8 3/4/15</oddHeader>
    <oddFooter>&amp;L&amp;"Arial,Regular"&amp;8Information from the LMOP Landfill/Project database 
is compiled from a variety of sources by voluntary 
submittal, is updated periodically, and can change.
LMOP can not guarantee the validity of the data.&amp;C&amp;"Arial,Regular"&amp;8&amp;P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B11" sqref="B11"/>
    </sheetView>
  </sheetViews>
  <sheetFormatPr defaultRowHeight="11.25" x14ac:dyDescent="0.2"/>
  <cols>
    <col min="1" max="1" width="11" style="2" bestFit="1" customWidth="1"/>
    <col min="2" max="16384" width="9.140625" style="2"/>
  </cols>
  <sheetData>
    <row r="2" spans="1:2" ht="15" x14ac:dyDescent="0.25">
      <c r="A2" s="31" t="s">
        <v>459</v>
      </c>
      <c r="B2" s="31" t="s">
        <v>560</v>
      </c>
    </row>
    <row r="3" spans="1:2" ht="15" x14ac:dyDescent="0.25">
      <c r="A3" s="31">
        <v>1</v>
      </c>
      <c r="B3" s="31">
        <f>COUNTIF('LMOP Database CNG LNG'!$C$2:$C$7,A3)</f>
        <v>0</v>
      </c>
    </row>
    <row r="4" spans="1:2" ht="15" x14ac:dyDescent="0.25">
      <c r="A4" s="31">
        <v>2</v>
      </c>
      <c r="B4" s="31">
        <f>COUNTIF('LMOP Database CNG LNG'!$C$2:$C$7,A4)</f>
        <v>0</v>
      </c>
    </row>
    <row r="5" spans="1:2" ht="15" x14ac:dyDescent="0.25">
      <c r="A5" s="31">
        <v>3</v>
      </c>
      <c r="B5" s="31">
        <f>COUNTIF('LMOP Database CNG LNG'!$C$2:$C$7,A5)</f>
        <v>0</v>
      </c>
    </row>
    <row r="6" spans="1:2" ht="15" x14ac:dyDescent="0.25">
      <c r="A6" s="31">
        <v>4</v>
      </c>
      <c r="B6" s="31">
        <f>COUNTIF('LMOP Database CNG LNG'!$C$2:$C$7,A6)</f>
        <v>1</v>
      </c>
    </row>
    <row r="7" spans="1:2" ht="15" x14ac:dyDescent="0.25">
      <c r="A7" s="31">
        <v>5</v>
      </c>
      <c r="B7" s="31">
        <f>COUNTIF('LMOP Database CNG LNG'!$C$2:$C$7,A7)</f>
        <v>2</v>
      </c>
    </row>
    <row r="8" spans="1:2" ht="15" x14ac:dyDescent="0.25">
      <c r="A8" s="31">
        <v>6</v>
      </c>
      <c r="B8" s="31">
        <f>COUNTIF('LMOP Database CNG LNG'!$C$2:$C$7,A8)</f>
        <v>1</v>
      </c>
    </row>
    <row r="9" spans="1:2" ht="15" x14ac:dyDescent="0.25">
      <c r="A9" s="31">
        <v>7</v>
      </c>
      <c r="B9" s="31">
        <f>COUNTIF('LMOP Database CNG LNG'!$C$2:$C$7,A9)</f>
        <v>0</v>
      </c>
    </row>
    <row r="10" spans="1:2" ht="15" x14ac:dyDescent="0.25">
      <c r="A10" s="31">
        <v>8</v>
      </c>
      <c r="B10" s="31">
        <f>COUNTIF('LMOP Database CNG LNG'!$C$2:$C$7,A10)</f>
        <v>0</v>
      </c>
    </row>
    <row r="11" spans="1:2" ht="15" x14ac:dyDescent="0.25">
      <c r="A11" s="31">
        <v>9</v>
      </c>
      <c r="B11" s="31">
        <f>COUNTIF('LMOP Database CNG LNG'!$C$2:$C$7,A11)</f>
        <v>2</v>
      </c>
    </row>
    <row r="12" spans="1:2" ht="15" x14ac:dyDescent="0.25">
      <c r="A12" s="31">
        <v>10</v>
      </c>
      <c r="B12" s="31">
        <f>COUNTIF('LMOP Database CNG LNG'!$C$2:$C$7,A12)</f>
        <v>0</v>
      </c>
    </row>
    <row r="13" spans="1:2" ht="15" x14ac:dyDescent="0.25">
      <c r="A13" s="31">
        <v>11</v>
      </c>
      <c r="B13" s="31">
        <f>COUNTIF('LMOP Database CNG LNG'!$C$2:$C$7,A13)</f>
        <v>0</v>
      </c>
    </row>
    <row r="14" spans="1:2" ht="15" x14ac:dyDescent="0.25">
      <c r="A14" s="31" t="s">
        <v>460</v>
      </c>
      <c r="B14" s="31">
        <f>SUM(B3:B12)</f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>
      <selection activeCell="C9" sqref="C9"/>
    </sheetView>
  </sheetViews>
  <sheetFormatPr defaultRowHeight="11.25" x14ac:dyDescent="0.2"/>
  <cols>
    <col min="1" max="1" width="14.28515625" style="2" bestFit="1" customWidth="1"/>
    <col min="2" max="2" width="13.140625" style="2" bestFit="1" customWidth="1"/>
    <col min="3" max="4" width="9.140625" style="2"/>
    <col min="5" max="5" width="13.140625" style="2" bestFit="1" customWidth="1"/>
    <col min="6" max="6" width="29.5703125" style="2" customWidth="1"/>
    <col min="7" max="7" width="29.85546875" style="2" customWidth="1"/>
    <col min="8" max="16384" width="9.140625" style="2"/>
  </cols>
  <sheetData>
    <row r="1" spans="1:14" x14ac:dyDescent="0.2">
      <c r="A1" s="32" t="s">
        <v>461</v>
      </c>
    </row>
    <row r="3" spans="1:14" ht="15" x14ac:dyDescent="0.2">
      <c r="A3" s="33"/>
      <c r="B3" s="34" t="s">
        <v>3</v>
      </c>
      <c r="C3" s="34" t="s">
        <v>462</v>
      </c>
      <c r="D3" s="32"/>
      <c r="F3" s="35" t="s">
        <v>462</v>
      </c>
      <c r="G3" s="35" t="s">
        <v>463</v>
      </c>
      <c r="H3" s="32"/>
      <c r="I3" s="32"/>
      <c r="J3" s="32"/>
      <c r="K3" s="32"/>
      <c r="L3" s="32"/>
      <c r="M3" s="32"/>
      <c r="N3" s="32"/>
    </row>
    <row r="4" spans="1:14" ht="33.75" x14ac:dyDescent="0.2">
      <c r="A4" s="35" t="s">
        <v>464</v>
      </c>
      <c r="B4" s="35" t="s">
        <v>465</v>
      </c>
      <c r="C4" s="35">
        <v>10</v>
      </c>
      <c r="F4" s="36">
        <v>1</v>
      </c>
      <c r="G4" s="37" t="s">
        <v>466</v>
      </c>
      <c r="H4" s="32"/>
      <c r="I4" s="32"/>
      <c r="J4" s="32"/>
      <c r="K4" s="32"/>
      <c r="L4" s="32"/>
      <c r="M4" s="32"/>
    </row>
    <row r="5" spans="1:14" ht="22.5" x14ac:dyDescent="0.2">
      <c r="A5" s="35" t="s">
        <v>467</v>
      </c>
      <c r="B5" s="35" t="s">
        <v>468</v>
      </c>
      <c r="C5" s="36">
        <v>4</v>
      </c>
      <c r="F5" s="36">
        <v>2</v>
      </c>
      <c r="G5" s="37" t="s">
        <v>469</v>
      </c>
      <c r="H5" s="32"/>
      <c r="I5" s="32"/>
    </row>
    <row r="6" spans="1:14" ht="33.75" x14ac:dyDescent="0.2">
      <c r="A6" s="35" t="s">
        <v>470</v>
      </c>
      <c r="B6" s="35" t="s">
        <v>26</v>
      </c>
      <c r="C6" s="36">
        <v>6</v>
      </c>
      <c r="F6" s="36">
        <v>3</v>
      </c>
      <c r="G6" s="37" t="s">
        <v>471</v>
      </c>
      <c r="H6" s="32"/>
      <c r="I6" s="32"/>
      <c r="J6" s="32"/>
      <c r="K6" s="32"/>
      <c r="L6" s="32"/>
      <c r="M6" s="32"/>
      <c r="N6" s="32"/>
    </row>
    <row r="7" spans="1:14" ht="45" x14ac:dyDescent="0.2">
      <c r="A7" s="35" t="s">
        <v>472</v>
      </c>
      <c r="B7" s="35" t="s">
        <v>473</v>
      </c>
      <c r="C7" s="35">
        <v>9</v>
      </c>
      <c r="F7" s="36">
        <v>4</v>
      </c>
      <c r="G7" s="37" t="s">
        <v>474</v>
      </c>
      <c r="H7" s="32"/>
    </row>
    <row r="8" spans="1:14" ht="33.75" x14ac:dyDescent="0.2">
      <c r="A8" s="35" t="s">
        <v>475</v>
      </c>
      <c r="B8" s="35" t="s">
        <v>43</v>
      </c>
      <c r="C8" s="35">
        <f>IF(G18="NO",9,11)</f>
        <v>9</v>
      </c>
      <c r="F8" s="36">
        <v>5</v>
      </c>
      <c r="G8" s="37" t="s">
        <v>476</v>
      </c>
    </row>
    <row r="9" spans="1:14" ht="33.75" x14ac:dyDescent="0.2">
      <c r="A9" s="35" t="s">
        <v>477</v>
      </c>
      <c r="B9" s="35" t="s">
        <v>478</v>
      </c>
      <c r="C9" s="35">
        <v>8</v>
      </c>
      <c r="F9" s="36">
        <v>6</v>
      </c>
      <c r="G9" s="37" t="s">
        <v>479</v>
      </c>
    </row>
    <row r="10" spans="1:14" ht="22.5" x14ac:dyDescent="0.2">
      <c r="A10" s="35" t="s">
        <v>480</v>
      </c>
      <c r="B10" s="35" t="s">
        <v>481</v>
      </c>
      <c r="C10" s="36">
        <v>1</v>
      </c>
      <c r="F10" s="36">
        <v>7</v>
      </c>
      <c r="G10" s="37" t="s">
        <v>482</v>
      </c>
    </row>
    <row r="11" spans="1:14" ht="33.75" x14ac:dyDescent="0.2">
      <c r="A11" s="35" t="s">
        <v>483</v>
      </c>
      <c r="B11" s="35" t="s">
        <v>484</v>
      </c>
      <c r="C11" s="36">
        <v>3</v>
      </c>
      <c r="F11" s="36">
        <v>8</v>
      </c>
      <c r="G11" s="37" t="s">
        <v>485</v>
      </c>
    </row>
    <row r="12" spans="1:14" ht="22.5" x14ac:dyDescent="0.2">
      <c r="A12" s="35" t="s">
        <v>486</v>
      </c>
      <c r="B12" s="35" t="s">
        <v>487</v>
      </c>
      <c r="C12" s="36">
        <v>3</v>
      </c>
      <c r="F12" s="36">
        <v>9</v>
      </c>
      <c r="G12" s="37" t="s">
        <v>488</v>
      </c>
    </row>
    <row r="13" spans="1:14" ht="22.5" x14ac:dyDescent="0.2">
      <c r="A13" s="35" t="s">
        <v>489</v>
      </c>
      <c r="B13" s="35" t="s">
        <v>490</v>
      </c>
      <c r="C13" s="36">
        <v>4</v>
      </c>
      <c r="F13" s="36">
        <v>10</v>
      </c>
      <c r="G13" s="37" t="s">
        <v>491</v>
      </c>
    </row>
    <row r="14" spans="1:14" x14ac:dyDescent="0.2">
      <c r="A14" s="35" t="s">
        <v>492</v>
      </c>
      <c r="B14" s="35" t="s">
        <v>62</v>
      </c>
      <c r="C14" s="36">
        <v>4</v>
      </c>
    </row>
    <row r="15" spans="1:14" x14ac:dyDescent="0.2">
      <c r="A15" s="35" t="s">
        <v>493</v>
      </c>
      <c r="B15" s="35" t="s">
        <v>494</v>
      </c>
      <c r="C15" s="35">
        <v>9</v>
      </c>
    </row>
    <row r="16" spans="1:14" x14ac:dyDescent="0.2">
      <c r="A16" s="35" t="s">
        <v>495</v>
      </c>
      <c r="B16" s="35" t="s">
        <v>496</v>
      </c>
      <c r="C16" s="35">
        <v>7</v>
      </c>
    </row>
    <row r="17" spans="1:9" x14ac:dyDescent="0.2">
      <c r="A17" s="35" t="s">
        <v>497</v>
      </c>
      <c r="B17" s="35" t="s">
        <v>498</v>
      </c>
      <c r="C17" s="35">
        <v>10</v>
      </c>
    </row>
    <row r="18" spans="1:9" x14ac:dyDescent="0.2">
      <c r="A18" s="35" t="s">
        <v>499</v>
      </c>
      <c r="B18" s="35" t="s">
        <v>437</v>
      </c>
      <c r="C18" s="36">
        <v>5</v>
      </c>
      <c r="F18" s="40" t="s">
        <v>561</v>
      </c>
      <c r="G18" s="39" t="s">
        <v>562</v>
      </c>
    </row>
    <row r="19" spans="1:9" x14ac:dyDescent="0.2">
      <c r="A19" s="35" t="s">
        <v>500</v>
      </c>
      <c r="B19" s="35" t="s">
        <v>501</v>
      </c>
      <c r="C19" s="36">
        <v>5</v>
      </c>
    </row>
    <row r="20" spans="1:9" x14ac:dyDescent="0.2">
      <c r="A20" s="35" t="s">
        <v>502</v>
      </c>
      <c r="B20" s="35" t="s">
        <v>78</v>
      </c>
      <c r="C20" s="35">
        <v>7</v>
      </c>
    </row>
    <row r="21" spans="1:9" x14ac:dyDescent="0.2">
      <c r="A21" s="35" t="s">
        <v>503</v>
      </c>
      <c r="B21" s="35" t="s">
        <v>504</v>
      </c>
      <c r="C21" s="36">
        <v>4</v>
      </c>
    </row>
    <row r="22" spans="1:9" x14ac:dyDescent="0.2">
      <c r="A22" s="35" t="s">
        <v>505</v>
      </c>
      <c r="B22" s="35" t="s">
        <v>90</v>
      </c>
      <c r="C22" s="36">
        <v>6</v>
      </c>
      <c r="H22" s="32"/>
      <c r="I22" s="32"/>
    </row>
    <row r="23" spans="1:9" x14ac:dyDescent="0.2">
      <c r="A23" s="35" t="s">
        <v>506</v>
      </c>
      <c r="B23" s="35" t="s">
        <v>507</v>
      </c>
      <c r="C23" s="36">
        <v>1</v>
      </c>
      <c r="H23" s="32"/>
    </row>
    <row r="24" spans="1:9" x14ac:dyDescent="0.2">
      <c r="A24" s="35" t="s">
        <v>508</v>
      </c>
      <c r="B24" s="35" t="s">
        <v>509</v>
      </c>
      <c r="C24" s="36">
        <v>3</v>
      </c>
    </row>
    <row r="25" spans="1:9" x14ac:dyDescent="0.2">
      <c r="A25" s="35" t="s">
        <v>510</v>
      </c>
      <c r="B25" s="35" t="s">
        <v>511</v>
      </c>
      <c r="C25" s="36">
        <v>1</v>
      </c>
    </row>
    <row r="26" spans="1:9" x14ac:dyDescent="0.2">
      <c r="A26" s="35" t="s">
        <v>512</v>
      </c>
      <c r="B26" s="35" t="s">
        <v>116</v>
      </c>
      <c r="C26" s="36">
        <v>5</v>
      </c>
    </row>
    <row r="27" spans="1:9" x14ac:dyDescent="0.2">
      <c r="A27" s="35" t="s">
        <v>513</v>
      </c>
      <c r="B27" s="35" t="s">
        <v>514</v>
      </c>
      <c r="C27" s="36">
        <v>5</v>
      </c>
    </row>
    <row r="28" spans="1:9" x14ac:dyDescent="0.2">
      <c r="A28" s="35" t="s">
        <v>515</v>
      </c>
      <c r="B28" s="35" t="s">
        <v>516</v>
      </c>
      <c r="C28" s="35">
        <v>7</v>
      </c>
    </row>
    <row r="29" spans="1:9" x14ac:dyDescent="0.2">
      <c r="A29" s="35" t="s">
        <v>517</v>
      </c>
      <c r="B29" s="35" t="s">
        <v>518</v>
      </c>
      <c r="C29" s="36">
        <v>4</v>
      </c>
    </row>
    <row r="30" spans="1:9" x14ac:dyDescent="0.2">
      <c r="A30" s="35" t="s">
        <v>519</v>
      </c>
      <c r="B30" s="35" t="s">
        <v>141</v>
      </c>
      <c r="C30" s="35">
        <v>8</v>
      </c>
    </row>
    <row r="31" spans="1:9" x14ac:dyDescent="0.2">
      <c r="A31" s="35" t="s">
        <v>520</v>
      </c>
      <c r="B31" s="35" t="s">
        <v>521</v>
      </c>
      <c r="C31" s="36">
        <v>4</v>
      </c>
    </row>
    <row r="32" spans="1:9" x14ac:dyDescent="0.2">
      <c r="A32" s="35" t="s">
        <v>522</v>
      </c>
      <c r="B32" s="35" t="s">
        <v>523</v>
      </c>
      <c r="C32" s="35">
        <v>8</v>
      </c>
    </row>
    <row r="33" spans="1:3" x14ac:dyDescent="0.2">
      <c r="A33" s="35" t="s">
        <v>524</v>
      </c>
      <c r="B33" s="35" t="s">
        <v>525</v>
      </c>
      <c r="C33" s="35">
        <v>7</v>
      </c>
    </row>
    <row r="34" spans="1:3" x14ac:dyDescent="0.2">
      <c r="A34" s="35" t="s">
        <v>526</v>
      </c>
      <c r="B34" s="35" t="s">
        <v>151</v>
      </c>
      <c r="C34" s="36">
        <v>1</v>
      </c>
    </row>
    <row r="35" spans="1:3" x14ac:dyDescent="0.2">
      <c r="A35" s="35" t="s">
        <v>527</v>
      </c>
      <c r="B35" s="35" t="s">
        <v>528</v>
      </c>
      <c r="C35" s="36">
        <v>2</v>
      </c>
    </row>
    <row r="36" spans="1:3" x14ac:dyDescent="0.2">
      <c r="A36" s="35" t="s">
        <v>529</v>
      </c>
      <c r="B36" s="35" t="s">
        <v>530</v>
      </c>
      <c r="C36" s="36">
        <v>6</v>
      </c>
    </row>
    <row r="37" spans="1:3" x14ac:dyDescent="0.2">
      <c r="A37" s="35" t="s">
        <v>531</v>
      </c>
      <c r="B37" s="35" t="s">
        <v>532</v>
      </c>
      <c r="C37" s="35">
        <v>9</v>
      </c>
    </row>
    <row r="38" spans="1:3" x14ac:dyDescent="0.2">
      <c r="A38" s="35" t="s">
        <v>533</v>
      </c>
      <c r="B38" s="35" t="s">
        <v>161</v>
      </c>
      <c r="C38" s="36">
        <v>2</v>
      </c>
    </row>
    <row r="39" spans="1:3" x14ac:dyDescent="0.2">
      <c r="A39" s="35" t="s">
        <v>534</v>
      </c>
      <c r="B39" s="35" t="s">
        <v>172</v>
      </c>
      <c r="C39" s="36">
        <v>5</v>
      </c>
    </row>
    <row r="40" spans="1:3" x14ac:dyDescent="0.2">
      <c r="A40" s="35" t="s">
        <v>195</v>
      </c>
      <c r="B40" s="35" t="s">
        <v>193</v>
      </c>
      <c r="C40" s="36">
        <v>6</v>
      </c>
    </row>
    <row r="41" spans="1:3" x14ac:dyDescent="0.2">
      <c r="A41" s="35" t="s">
        <v>535</v>
      </c>
      <c r="B41" s="35" t="s">
        <v>536</v>
      </c>
      <c r="C41" s="35">
        <v>10</v>
      </c>
    </row>
    <row r="42" spans="1:3" x14ac:dyDescent="0.2">
      <c r="A42" s="35" t="s">
        <v>537</v>
      </c>
      <c r="B42" s="35" t="s">
        <v>203</v>
      </c>
      <c r="C42" s="36">
        <v>3</v>
      </c>
    </row>
    <row r="43" spans="1:3" x14ac:dyDescent="0.2">
      <c r="A43" s="38" t="s">
        <v>538</v>
      </c>
      <c r="B43" s="38" t="s">
        <v>539</v>
      </c>
      <c r="C43" s="36">
        <v>2</v>
      </c>
    </row>
    <row r="44" spans="1:3" x14ac:dyDescent="0.2">
      <c r="A44" s="35" t="s">
        <v>540</v>
      </c>
      <c r="B44" s="35" t="s">
        <v>541</v>
      </c>
      <c r="C44" s="36">
        <v>1</v>
      </c>
    </row>
    <row r="45" spans="1:3" x14ac:dyDescent="0.2">
      <c r="A45" s="35" t="s">
        <v>542</v>
      </c>
      <c r="B45" s="35" t="s">
        <v>543</v>
      </c>
      <c r="C45" s="36">
        <v>4</v>
      </c>
    </row>
    <row r="46" spans="1:3" x14ac:dyDescent="0.2">
      <c r="A46" s="35" t="s">
        <v>544</v>
      </c>
      <c r="B46" s="35" t="s">
        <v>545</v>
      </c>
      <c r="C46" s="35">
        <v>8</v>
      </c>
    </row>
    <row r="47" spans="1:3" x14ac:dyDescent="0.2">
      <c r="A47" s="35" t="s">
        <v>546</v>
      </c>
      <c r="B47" s="35" t="s">
        <v>264</v>
      </c>
      <c r="C47" s="36">
        <v>4</v>
      </c>
    </row>
    <row r="48" spans="1:3" x14ac:dyDescent="0.2">
      <c r="A48" s="35" t="s">
        <v>547</v>
      </c>
      <c r="B48" s="35" t="s">
        <v>281</v>
      </c>
      <c r="C48" s="36">
        <v>6</v>
      </c>
    </row>
    <row r="49" spans="1:3" x14ac:dyDescent="0.2">
      <c r="A49" s="35" t="s">
        <v>548</v>
      </c>
      <c r="B49" s="35" t="s">
        <v>549</v>
      </c>
      <c r="C49" s="35">
        <v>8</v>
      </c>
    </row>
    <row r="50" spans="1:3" x14ac:dyDescent="0.2">
      <c r="A50" s="35" t="s">
        <v>550</v>
      </c>
      <c r="B50" s="35" t="s">
        <v>551</v>
      </c>
      <c r="C50" s="36">
        <v>3</v>
      </c>
    </row>
    <row r="51" spans="1:3" x14ac:dyDescent="0.2">
      <c r="A51" s="35" t="s">
        <v>552</v>
      </c>
      <c r="B51" s="35" t="s">
        <v>553</v>
      </c>
      <c r="C51" s="36">
        <v>1</v>
      </c>
    </row>
    <row r="52" spans="1:3" x14ac:dyDescent="0.2">
      <c r="A52" s="35" t="s">
        <v>108</v>
      </c>
      <c r="B52" s="35" t="s">
        <v>311</v>
      </c>
      <c r="C52" s="35">
        <v>10</v>
      </c>
    </row>
    <row r="53" spans="1:3" x14ac:dyDescent="0.2">
      <c r="A53" s="35" t="s">
        <v>554</v>
      </c>
      <c r="B53" s="35" t="s">
        <v>320</v>
      </c>
      <c r="C53" s="36">
        <v>5</v>
      </c>
    </row>
    <row r="54" spans="1:3" x14ac:dyDescent="0.2">
      <c r="A54" s="35" t="s">
        <v>555</v>
      </c>
      <c r="B54" s="35" t="s">
        <v>556</v>
      </c>
      <c r="C54" s="36">
        <v>3</v>
      </c>
    </row>
    <row r="55" spans="1:3" x14ac:dyDescent="0.2">
      <c r="A55" s="35" t="s">
        <v>557</v>
      </c>
      <c r="B55" s="35" t="s">
        <v>558</v>
      </c>
      <c r="C55" s="35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Summary</vt:lpstr>
      <vt:lpstr>LMOP Database</vt:lpstr>
      <vt:lpstr>LMOP Database CNG LNG</vt:lpstr>
      <vt:lpstr>Field Descriptions</vt:lpstr>
      <vt:lpstr>Count Landfills</vt:lpstr>
      <vt:lpstr>VAR "Tech in Place"</vt:lpstr>
      <vt:lpstr>EPA Region Coding</vt:lpstr>
      <vt:lpstr>_024c_Operational___Upgraded_LFG___counts</vt:lpstr>
      <vt:lpstr>'Count Landfills'!Print_Titles</vt:lpstr>
      <vt:lpstr>'LMOP Database'!Print_Titles</vt:lpstr>
      <vt:lpstr>'LMOP Database CNG LNG'!Print_Titles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JAlvis</dc:creator>
  <cp:lastModifiedBy>ewarner</cp:lastModifiedBy>
  <cp:lastPrinted>2015-03-09T14:27:20Z</cp:lastPrinted>
  <dcterms:created xsi:type="dcterms:W3CDTF">2013-08-12T14:57:08Z</dcterms:created>
  <dcterms:modified xsi:type="dcterms:W3CDTF">2015-08-26T17:26:18Z</dcterms:modified>
</cp:coreProperties>
</file>