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375" windowWidth="10875" windowHeight="9150"/>
  </bookViews>
  <sheets>
    <sheet name="TEA data" sheetId="1" r:id="rId1"/>
    <sheet name="# Oper" sheetId="3" r:id="rId2"/>
    <sheet name="Finance Assumptions" sheetId="4" r:id="rId3"/>
    <sheet name="BSM Input" sheetId="5" r:id="rId4"/>
  </sheets>
  <calcPr calcId="145621"/>
</workbook>
</file>

<file path=xl/calcChain.xml><?xml version="1.0" encoding="utf-8"?>
<calcChain xmlns="http://schemas.openxmlformats.org/spreadsheetml/2006/main">
  <c r="M5" i="1" l="1"/>
  <c r="M8" i="1"/>
  <c r="M11" i="1"/>
  <c r="M14" i="1"/>
  <c r="M17" i="1"/>
  <c r="M20" i="1"/>
  <c r="M23" i="1"/>
  <c r="M26" i="1"/>
  <c r="M29" i="1"/>
  <c r="M32" i="1"/>
  <c r="M35" i="1"/>
  <c r="M38" i="1"/>
  <c r="D55" i="3" l="1"/>
  <c r="P5" i="1" l="1"/>
  <c r="P4" i="1"/>
  <c r="O5" i="1" l="1"/>
  <c r="P66" i="1" l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8" i="1"/>
  <c r="P37" i="1"/>
  <c r="P35" i="1"/>
  <c r="P34" i="1"/>
  <c r="P32" i="1"/>
  <c r="P31" i="1"/>
  <c r="P29" i="1"/>
  <c r="P28" i="1"/>
  <c r="P26" i="1"/>
  <c r="P25" i="1"/>
  <c r="P23" i="1"/>
  <c r="P22" i="1"/>
  <c r="P20" i="1"/>
  <c r="P19" i="1"/>
  <c r="P17" i="1"/>
  <c r="P16" i="1"/>
  <c r="P14" i="1"/>
  <c r="P13" i="1"/>
  <c r="P11" i="1"/>
  <c r="P10" i="1"/>
  <c r="P8" i="1"/>
  <c r="P7" i="1"/>
  <c r="Q30" i="1" l="1"/>
  <c r="Q29" i="1"/>
  <c r="Q27" i="1"/>
  <c r="Q26" i="1"/>
  <c r="Q24" i="1"/>
  <c r="Q23" i="1"/>
  <c r="L48" i="1" l="1"/>
  <c r="M65" i="1" l="1"/>
  <c r="M62" i="1"/>
  <c r="M59" i="1"/>
  <c r="M56" i="1"/>
  <c r="M53" i="1"/>
  <c r="M50" i="1"/>
  <c r="M47" i="1"/>
  <c r="M44" i="1"/>
  <c r="M41" i="1"/>
  <c r="R5" i="1"/>
  <c r="T64" i="1" l="1"/>
  <c r="T61" i="1"/>
  <c r="T58" i="1"/>
  <c r="T55" i="1"/>
  <c r="T52" i="1"/>
  <c r="T49" i="1"/>
  <c r="T46" i="1"/>
  <c r="T43" i="1"/>
  <c r="T40" i="1"/>
  <c r="T37" i="1"/>
  <c r="T34" i="1"/>
  <c r="T31" i="1"/>
  <c r="T28" i="1"/>
  <c r="T25" i="1"/>
  <c r="T22" i="1"/>
  <c r="T19" i="1"/>
  <c r="T16" i="1"/>
  <c r="T13" i="1"/>
  <c r="T10" i="1"/>
  <c r="T7" i="1"/>
  <c r="T4" i="1"/>
  <c r="H64" i="1"/>
  <c r="V4" i="1" l="1"/>
  <c r="Q66" i="1"/>
  <c r="Q65" i="1"/>
  <c r="Q63" i="1"/>
  <c r="Q62" i="1"/>
  <c r="Q60" i="1"/>
  <c r="Q59" i="1"/>
  <c r="Q57" i="1"/>
  <c r="Q56" i="1"/>
  <c r="Q54" i="1"/>
  <c r="Q53" i="1"/>
  <c r="Q51" i="1"/>
  <c r="Q50" i="1"/>
  <c r="Q48" i="1"/>
  <c r="Q47" i="1"/>
  <c r="Q45" i="1"/>
  <c r="Q44" i="1"/>
  <c r="Q42" i="1"/>
  <c r="Q41" i="1"/>
  <c r="Q39" i="1"/>
  <c r="Q38" i="1"/>
  <c r="Q36" i="1"/>
  <c r="Q35" i="1"/>
  <c r="Q33" i="1"/>
  <c r="Q32" i="1"/>
  <c r="Q21" i="1"/>
  <c r="Q20" i="1"/>
  <c r="Q18" i="1"/>
  <c r="Q17" i="1"/>
  <c r="Q15" i="1"/>
  <c r="Q14" i="1"/>
  <c r="Q11" i="1"/>
  <c r="E71" i="1"/>
  <c r="J64" i="1"/>
  <c r="K64" i="1" s="1"/>
  <c r="H61" i="1"/>
  <c r="J61" i="1" s="1"/>
  <c r="H58" i="1"/>
  <c r="J58" i="1" s="1"/>
  <c r="H55" i="1"/>
  <c r="J55" i="1" s="1"/>
  <c r="H52" i="1"/>
  <c r="J52" i="1" s="1"/>
  <c r="H49" i="1"/>
  <c r="J49" i="1" s="1"/>
  <c r="H46" i="1"/>
  <c r="J46" i="1" s="1"/>
  <c r="H43" i="1"/>
  <c r="J43" i="1" s="1"/>
  <c r="H40" i="1"/>
  <c r="J40" i="1" s="1"/>
  <c r="H37" i="1"/>
  <c r="J37" i="1" s="1"/>
  <c r="H34" i="1"/>
  <c r="J34" i="1" s="1"/>
  <c r="H31" i="1"/>
  <c r="J31" i="1" s="1"/>
  <c r="H28" i="1"/>
  <c r="J28" i="1" s="1"/>
  <c r="H25" i="1"/>
  <c r="J25" i="1" s="1"/>
  <c r="H22" i="1"/>
  <c r="J22" i="1" s="1"/>
  <c r="H19" i="1"/>
  <c r="J19" i="1" s="1"/>
  <c r="H16" i="1"/>
  <c r="J16" i="1" s="1"/>
  <c r="H13" i="1"/>
  <c r="J13" i="1" s="1"/>
  <c r="H10" i="1"/>
  <c r="J10" i="1" s="1"/>
  <c r="H7" i="1"/>
  <c r="J7" i="1" s="1"/>
  <c r="H4" i="1"/>
  <c r="J4" i="1" s="1"/>
  <c r="G63" i="1"/>
  <c r="H63" i="1" s="1"/>
  <c r="J63" i="1" s="1"/>
  <c r="F63" i="1"/>
  <c r="G62" i="1"/>
  <c r="F62" i="1"/>
  <c r="G60" i="1"/>
  <c r="H60" i="1" s="1"/>
  <c r="J60" i="1" s="1"/>
  <c r="F60" i="1"/>
  <c r="G59" i="1"/>
  <c r="H59" i="1" s="1"/>
  <c r="J59" i="1" s="1"/>
  <c r="F59" i="1"/>
  <c r="G54" i="1"/>
  <c r="H54" i="1" s="1"/>
  <c r="J54" i="1" s="1"/>
  <c r="F54" i="1"/>
  <c r="G53" i="1"/>
  <c r="H53" i="1" s="1"/>
  <c r="J53" i="1" s="1"/>
  <c r="F53" i="1"/>
  <c r="G51" i="1"/>
  <c r="H51" i="1" s="1"/>
  <c r="J51" i="1" s="1"/>
  <c r="F51" i="1"/>
  <c r="G50" i="1"/>
  <c r="H50" i="1" s="1"/>
  <c r="J50" i="1" s="1"/>
  <c r="F50" i="1"/>
  <c r="G45" i="1"/>
  <c r="H45" i="1" s="1"/>
  <c r="J45" i="1" s="1"/>
  <c r="F45" i="1"/>
  <c r="G44" i="1"/>
  <c r="H44" i="1" s="1"/>
  <c r="J44" i="1" s="1"/>
  <c r="F44" i="1"/>
  <c r="G42" i="1"/>
  <c r="H42" i="1" s="1"/>
  <c r="J42" i="1" s="1"/>
  <c r="F42" i="1"/>
  <c r="G41" i="1"/>
  <c r="H41" i="1" s="1"/>
  <c r="J41" i="1" s="1"/>
  <c r="F41" i="1"/>
  <c r="G36" i="1"/>
  <c r="H36" i="1" s="1"/>
  <c r="J36" i="1" s="1"/>
  <c r="F36" i="1"/>
  <c r="G35" i="1"/>
  <c r="F35" i="1"/>
  <c r="G33" i="1"/>
  <c r="H33" i="1" s="1"/>
  <c r="J33" i="1" s="1"/>
  <c r="F33" i="1"/>
  <c r="G32" i="1"/>
  <c r="F32" i="1"/>
  <c r="G27" i="1"/>
  <c r="H27" i="1" s="1"/>
  <c r="J27" i="1" s="1"/>
  <c r="F27" i="1"/>
  <c r="G26" i="1"/>
  <c r="H26" i="1" s="1"/>
  <c r="J26" i="1" s="1"/>
  <c r="F26" i="1"/>
  <c r="G24" i="1"/>
  <c r="H24" i="1" s="1"/>
  <c r="J24" i="1" s="1"/>
  <c r="F24" i="1"/>
  <c r="G23" i="1"/>
  <c r="H23" i="1" s="1"/>
  <c r="J23" i="1" s="1"/>
  <c r="F23" i="1"/>
  <c r="G18" i="1"/>
  <c r="H18" i="1" s="1"/>
  <c r="J18" i="1" s="1"/>
  <c r="F18" i="1"/>
  <c r="G17" i="1"/>
  <c r="H17" i="1" s="1"/>
  <c r="J17" i="1" s="1"/>
  <c r="F17" i="1"/>
  <c r="G15" i="1"/>
  <c r="H15" i="1" s="1"/>
  <c r="J15" i="1" s="1"/>
  <c r="F15" i="1"/>
  <c r="G14" i="1"/>
  <c r="H14" i="1" s="1"/>
  <c r="J14" i="1" s="1"/>
  <c r="F14" i="1"/>
  <c r="G66" i="1"/>
  <c r="H66" i="1" s="1"/>
  <c r="J66" i="1" s="1"/>
  <c r="F66" i="1"/>
  <c r="G65" i="1"/>
  <c r="H65" i="1" s="1"/>
  <c r="J65" i="1" s="1"/>
  <c r="F65" i="1"/>
  <c r="G57" i="1"/>
  <c r="H57" i="1" s="1"/>
  <c r="J57" i="1" s="1"/>
  <c r="F57" i="1"/>
  <c r="G56" i="1"/>
  <c r="H56" i="1" s="1"/>
  <c r="J56" i="1" s="1"/>
  <c r="F56" i="1"/>
  <c r="G48" i="1"/>
  <c r="H48" i="1" s="1"/>
  <c r="J48" i="1" s="1"/>
  <c r="F48" i="1"/>
  <c r="G47" i="1"/>
  <c r="H47" i="1" s="1"/>
  <c r="J47" i="1" s="1"/>
  <c r="F47" i="1"/>
  <c r="G39" i="1"/>
  <c r="H39" i="1" s="1"/>
  <c r="J39" i="1" s="1"/>
  <c r="F39" i="1"/>
  <c r="G38" i="1"/>
  <c r="F38" i="1"/>
  <c r="G30" i="1"/>
  <c r="H30" i="1" s="1"/>
  <c r="J30" i="1" s="1"/>
  <c r="F30" i="1"/>
  <c r="G29" i="1"/>
  <c r="H29" i="1" s="1"/>
  <c r="J29" i="1" s="1"/>
  <c r="F29" i="1"/>
  <c r="G21" i="1"/>
  <c r="H21" i="1" s="1"/>
  <c r="J21" i="1" s="1"/>
  <c r="F21" i="1"/>
  <c r="G20" i="1"/>
  <c r="H20" i="1" s="1"/>
  <c r="J20" i="1" s="1"/>
  <c r="F20" i="1"/>
  <c r="G12" i="1"/>
  <c r="H12" i="1" s="1"/>
  <c r="J12" i="1" s="1"/>
  <c r="F12" i="1"/>
  <c r="G11" i="1"/>
  <c r="H11" i="1" s="1"/>
  <c r="J11" i="1" s="1"/>
  <c r="F11" i="1"/>
  <c r="G9" i="1"/>
  <c r="H9" i="1" s="1"/>
  <c r="J9" i="1" s="1"/>
  <c r="F9" i="1"/>
  <c r="G8" i="1"/>
  <c r="H8" i="1" s="1"/>
  <c r="J8" i="1" s="1"/>
  <c r="F8" i="1"/>
  <c r="G6" i="1"/>
  <c r="H6" i="1" s="1"/>
  <c r="J6" i="1" s="1"/>
  <c r="F6" i="1"/>
  <c r="G5" i="1"/>
  <c r="H5" i="1" s="1"/>
  <c r="J5" i="1" s="1"/>
  <c r="F5" i="1"/>
  <c r="H62" i="1" l="1"/>
  <c r="J62" i="1" s="1"/>
  <c r="H35" i="1"/>
  <c r="J35" i="1" s="1"/>
  <c r="H38" i="1"/>
  <c r="J38" i="1" s="1"/>
  <c r="H32" i="1"/>
  <c r="J32" i="1" s="1"/>
  <c r="Q12" i="1" l="1"/>
  <c r="Q9" i="1"/>
  <c r="Q5" i="1"/>
  <c r="T5" i="1" s="1"/>
  <c r="Q6" i="1"/>
  <c r="Q8" i="1"/>
  <c r="R38" i="1"/>
  <c r="R35" i="1"/>
  <c r="R32" i="1"/>
  <c r="R29" i="1"/>
  <c r="R26" i="1"/>
  <c r="R23" i="1"/>
  <c r="R65" i="1"/>
  <c r="R62" i="1"/>
  <c r="R59" i="1"/>
  <c r="R56" i="1"/>
  <c r="R53" i="1"/>
  <c r="R50" i="1"/>
  <c r="R47" i="1"/>
  <c r="R44" i="1"/>
  <c r="R41" i="1"/>
  <c r="R20" i="1"/>
  <c r="R17" i="1"/>
  <c r="R14" i="1"/>
  <c r="R11" i="1"/>
  <c r="T11" i="1" s="1"/>
  <c r="R8" i="1"/>
  <c r="R51" i="1" l="1"/>
  <c r="T51" i="1" s="1"/>
  <c r="T50" i="1"/>
  <c r="T8" i="1"/>
  <c r="R42" i="1"/>
  <c r="T42" i="1" s="1"/>
  <c r="T41" i="1"/>
  <c r="R66" i="1"/>
  <c r="T66" i="1" s="1"/>
  <c r="T65" i="1"/>
  <c r="R33" i="1"/>
  <c r="T33" i="1" s="1"/>
  <c r="T32" i="1"/>
  <c r="R45" i="1"/>
  <c r="T45" i="1" s="1"/>
  <c r="T44" i="1"/>
  <c r="R24" i="1"/>
  <c r="T24" i="1" s="1"/>
  <c r="T23" i="1"/>
  <c r="R36" i="1"/>
  <c r="T36" i="1" s="1"/>
  <c r="T35" i="1"/>
  <c r="R21" i="1"/>
  <c r="T21" i="1" s="1"/>
  <c r="T20" i="1"/>
  <c r="R63" i="1"/>
  <c r="T63" i="1" s="1"/>
  <c r="T62" i="1"/>
  <c r="R54" i="1"/>
  <c r="T54" i="1" s="1"/>
  <c r="T53" i="1"/>
  <c r="R15" i="1"/>
  <c r="T14" i="1"/>
  <c r="R57" i="1"/>
  <c r="T57" i="1" s="1"/>
  <c r="T56" i="1"/>
  <c r="R18" i="1"/>
  <c r="T18" i="1" s="1"/>
  <c r="T17" i="1"/>
  <c r="R48" i="1"/>
  <c r="T48" i="1" s="1"/>
  <c r="T47" i="1"/>
  <c r="R60" i="1"/>
  <c r="T60" i="1" s="1"/>
  <c r="T59" i="1"/>
  <c r="R27" i="1"/>
  <c r="T27" i="1" s="1"/>
  <c r="T26" i="1"/>
  <c r="R39" i="1"/>
  <c r="T39" i="1" s="1"/>
  <c r="T38" i="1"/>
  <c r="R30" i="1"/>
  <c r="T30" i="1" s="1"/>
  <c r="T29" i="1"/>
  <c r="R12" i="1"/>
  <c r="R9" i="1"/>
  <c r="R6" i="1"/>
  <c r="L66" i="1"/>
  <c r="L65" i="1"/>
  <c r="L63" i="1"/>
  <c r="L62" i="1"/>
  <c r="L60" i="1"/>
  <c r="L59" i="1"/>
  <c r="L57" i="1"/>
  <c r="L56" i="1"/>
  <c r="L54" i="1"/>
  <c r="L53" i="1"/>
  <c r="L51" i="1"/>
  <c r="L50" i="1"/>
  <c r="L45" i="1"/>
  <c r="L44" i="1"/>
  <c r="L42" i="1"/>
  <c r="L41" i="1"/>
  <c r="L39" i="1"/>
  <c r="L38" i="1"/>
  <c r="L36" i="1"/>
  <c r="L35" i="1"/>
  <c r="L33" i="1"/>
  <c r="L32" i="1"/>
  <c r="L30" i="1"/>
  <c r="L29" i="1"/>
  <c r="L27" i="1"/>
  <c r="L26" i="1"/>
  <c r="L24" i="1"/>
  <c r="L23" i="1"/>
  <c r="L21" i="1"/>
  <c r="L20" i="1"/>
  <c r="L18" i="1"/>
  <c r="L17" i="1"/>
  <c r="L15" i="1"/>
  <c r="L14" i="1"/>
  <c r="L12" i="1"/>
  <c r="L11" i="1"/>
  <c r="L9" i="1"/>
  <c r="L8" i="1"/>
  <c r="L6" i="1"/>
  <c r="L5" i="1"/>
  <c r="N66" i="1"/>
  <c r="N63" i="1"/>
  <c r="N60" i="1"/>
  <c r="N57" i="1"/>
  <c r="N54" i="1"/>
  <c r="N51" i="1"/>
  <c r="N48" i="1"/>
  <c r="N45" i="1"/>
  <c r="N42" i="1"/>
  <c r="N39" i="1"/>
  <c r="N36" i="1"/>
  <c r="N33" i="1"/>
  <c r="N30" i="1"/>
  <c r="N27" i="1"/>
  <c r="N24" i="1"/>
  <c r="N21" i="1"/>
  <c r="N18" i="1"/>
  <c r="N15" i="1"/>
  <c r="N12" i="1"/>
  <c r="N9" i="1"/>
  <c r="N6" i="1"/>
  <c r="M39" i="1"/>
  <c r="P39" i="1" s="1"/>
  <c r="M36" i="1"/>
  <c r="P36" i="1" s="1"/>
  <c r="M33" i="1"/>
  <c r="P33" i="1" s="1"/>
  <c r="M30" i="1"/>
  <c r="P30" i="1" s="1"/>
  <c r="M27" i="1"/>
  <c r="P27" i="1" s="1"/>
  <c r="M66" i="1"/>
  <c r="M64" i="1"/>
  <c r="M61" i="1"/>
  <c r="M60" i="1"/>
  <c r="M58" i="1"/>
  <c r="M57" i="1"/>
  <c r="M54" i="1"/>
  <c r="M51" i="1"/>
  <c r="M49" i="1"/>
  <c r="M48" i="1"/>
  <c r="M45" i="1"/>
  <c r="M42" i="1"/>
  <c r="M21" i="1"/>
  <c r="P21" i="1" s="1"/>
  <c r="M18" i="1"/>
  <c r="P18" i="1" s="1"/>
  <c r="M16" i="1"/>
  <c r="M15" i="1"/>
  <c r="P15" i="1" s="1"/>
  <c r="M6" i="1"/>
  <c r="P6" i="1" s="1"/>
  <c r="L47" i="1"/>
  <c r="M40" i="1"/>
  <c r="M12" i="1"/>
  <c r="P12" i="1" s="1"/>
  <c r="M7" i="1"/>
  <c r="U7" i="1" l="1"/>
  <c r="U9" i="1" s="1"/>
  <c r="U8" i="1"/>
  <c r="U14" i="1"/>
  <c r="U13" i="1"/>
  <c r="U15" i="1" s="1"/>
  <c r="U19" i="1"/>
  <c r="U21" i="1" s="1"/>
  <c r="U20" i="1"/>
  <c r="U25" i="1"/>
  <c r="U27" i="1" s="1"/>
  <c r="U26" i="1"/>
  <c r="U32" i="1"/>
  <c r="U31" i="1"/>
  <c r="U33" i="1" s="1"/>
  <c r="U37" i="1"/>
  <c r="U39" i="1" s="1"/>
  <c r="U38" i="1"/>
  <c r="U44" i="1"/>
  <c r="U43" i="1"/>
  <c r="U45" i="1" s="1"/>
  <c r="U52" i="1"/>
  <c r="U54" i="1" s="1"/>
  <c r="U53" i="1"/>
  <c r="U59" i="1"/>
  <c r="U58" i="1"/>
  <c r="U60" i="1" s="1"/>
  <c r="U65" i="1"/>
  <c r="U64" i="1"/>
  <c r="U66" i="1" s="1"/>
  <c r="U46" i="1"/>
  <c r="U48" i="1" s="1"/>
  <c r="U47" i="1"/>
  <c r="U5" i="1"/>
  <c r="U4" i="1"/>
  <c r="U6" i="1" s="1"/>
  <c r="U10" i="1"/>
  <c r="U12" i="1" s="1"/>
  <c r="U11" i="1"/>
  <c r="U16" i="1"/>
  <c r="U18" i="1" s="1"/>
  <c r="U17" i="1"/>
  <c r="U23" i="1"/>
  <c r="U22" i="1"/>
  <c r="U24" i="1" s="1"/>
  <c r="U29" i="1"/>
  <c r="U28" i="1"/>
  <c r="U30" i="1" s="1"/>
  <c r="U34" i="1"/>
  <c r="U36" i="1" s="1"/>
  <c r="U35" i="1"/>
  <c r="U41" i="1"/>
  <c r="U40" i="1"/>
  <c r="U42" i="1" s="1"/>
  <c r="U50" i="1"/>
  <c r="U49" i="1"/>
  <c r="U51" i="1" s="1"/>
  <c r="U55" i="1"/>
  <c r="U57" i="1" s="1"/>
  <c r="U56" i="1"/>
  <c r="U61" i="1"/>
  <c r="U63" i="1" s="1"/>
  <c r="U62" i="1"/>
  <c r="M43" i="1"/>
  <c r="M19" i="1"/>
  <c r="M55" i="1" s="1"/>
  <c r="M9" i="1"/>
  <c r="P9" i="1" s="1"/>
  <c r="M52" i="1"/>
  <c r="M10" i="1"/>
  <c r="M24" i="1"/>
  <c r="P24" i="1" s="1"/>
  <c r="M63" i="1"/>
  <c r="M46" i="1" l="1"/>
  <c r="H19" i="3"/>
  <c r="H18" i="3"/>
  <c r="H17" i="3"/>
  <c r="H16" i="3"/>
  <c r="B89" i="1" l="1"/>
  <c r="S9" i="1" l="1"/>
  <c r="T9" i="1" s="1"/>
  <c r="S15" i="1"/>
  <c r="T15" i="1" s="1"/>
  <c r="S12" i="1"/>
  <c r="T12" i="1" s="1"/>
  <c r="B544" i="5" a="1"/>
  <c r="B544" i="5" s="1"/>
  <c r="B523" i="5" a="1"/>
  <c r="B523" i="5" s="1"/>
  <c r="B471" i="5" a="1"/>
  <c r="B471" i="5" s="1"/>
  <c r="B527" i="5" a="1"/>
  <c r="B527" i="5" s="1"/>
  <c r="B467" i="5" a="1"/>
  <c r="B467" i="5" s="1"/>
  <c r="B526" i="5" a="1"/>
  <c r="B526" i="5" s="1"/>
  <c r="B466" i="5" a="1"/>
  <c r="B466" i="5" s="1"/>
  <c r="B535" i="5" a="1"/>
  <c r="B535" i="5" s="1"/>
  <c r="B506" i="5" a="1"/>
  <c r="B506" i="5" s="1"/>
  <c r="B484" i="5" a="1"/>
  <c r="B484" i="5" s="1"/>
  <c r="B455" i="5" a="1"/>
  <c r="B455" i="5" s="1"/>
  <c r="B483" i="5" a="1"/>
  <c r="B483" i="5" s="1"/>
  <c r="B532" i="5" a="1"/>
  <c r="B532" i="5" s="1"/>
  <c r="B482" i="5" a="1"/>
  <c r="B482" i="5" s="1"/>
  <c r="B531" i="5" a="1"/>
  <c r="B531" i="5" s="1"/>
  <c r="B470" i="5" a="1"/>
  <c r="B470" i="5" s="1"/>
  <c r="B502" i="5" a="1"/>
  <c r="B502" i="5" s="1"/>
  <c r="B528" i="5" a="1"/>
  <c r="B528" i="5" s="1"/>
  <c r="B538" i="5" a="1"/>
  <c r="B538" i="5" s="1"/>
  <c r="B536" i="5" a="1"/>
  <c r="B536" i="5" s="1"/>
  <c r="B540" i="5" a="1"/>
  <c r="B540" i="5" s="1"/>
  <c r="B490" i="5" a="1"/>
  <c r="B490" i="5" s="1"/>
  <c r="B494" i="5" a="1"/>
  <c r="B494" i="5" s="1"/>
  <c r="B492" i="5" a="1"/>
  <c r="B492" i="5" s="1"/>
  <c r="B491" i="5" a="1"/>
  <c r="B491" i="5" s="1"/>
  <c r="B539" i="5" a="1"/>
  <c r="B539" i="5" s="1"/>
  <c r="B518" i="5" a="1"/>
  <c r="B518" i="5" s="1"/>
  <c r="B459" i="5" a="1"/>
  <c r="B459" i="5" s="1"/>
  <c r="B508" i="5" a="1"/>
  <c r="B508" i="5" s="1"/>
  <c r="B458" i="5" a="1"/>
  <c r="B458" i="5" s="1"/>
  <c r="B507" i="5" a="1"/>
  <c r="B507" i="5" s="1"/>
  <c r="B456" i="5" a="1"/>
  <c r="B456" i="5" s="1"/>
  <c r="B530" i="5" a="1"/>
  <c r="B530" i="5" s="1"/>
  <c r="B500" i="5" a="1"/>
  <c r="B500" i="5" s="1"/>
  <c r="B472" i="5" a="1"/>
  <c r="B472" i="5" s="1"/>
  <c r="B450" i="5" a="1"/>
  <c r="B450" i="5" s="1"/>
  <c r="B464" i="5" a="1"/>
  <c r="B464" i="5" s="1"/>
  <c r="B522" i="5" a="1"/>
  <c r="B522" i="5" s="1"/>
  <c r="B463" i="5" a="1"/>
  <c r="B463" i="5" s="1"/>
  <c r="B520" i="5" a="1"/>
  <c r="B520" i="5" s="1"/>
  <c r="B462" i="5" a="1"/>
  <c r="B462" i="5" s="1"/>
  <c r="B534" i="5" a="1"/>
  <c r="B534" i="5" s="1"/>
  <c r="B499" i="5" a="1"/>
  <c r="B499" i="5" s="1"/>
  <c r="B448" i="5" a="1"/>
  <c r="B448" i="5" s="1"/>
  <c r="B498" i="5" a="1"/>
  <c r="B498" i="5" s="1"/>
  <c r="B447" i="5" a="1"/>
  <c r="B447" i="5" s="1"/>
  <c r="B496" i="5" a="1"/>
  <c r="B496" i="5" s="1"/>
  <c r="B446" i="5" a="1"/>
  <c r="B446" i="5" s="1"/>
  <c r="B524" i="5" a="1"/>
  <c r="B524" i="5" s="1"/>
  <c r="B495" i="5" a="1"/>
  <c r="B495" i="5" s="1"/>
  <c r="B468" i="5" a="1"/>
  <c r="B468" i="5" s="1"/>
  <c r="B504" i="5" a="1"/>
  <c r="B504" i="5" s="1"/>
  <c r="B454" i="5" a="1"/>
  <c r="B454" i="5" s="1"/>
  <c r="B503" i="5" a="1"/>
  <c r="B503" i="5" s="1"/>
  <c r="B452" i="5" a="1"/>
  <c r="B452" i="5" s="1"/>
  <c r="B451" i="5" a="1"/>
  <c r="B451" i="5" s="1"/>
  <c r="B488" i="5" a="1"/>
  <c r="B488" i="5" s="1"/>
  <c r="B487" i="5" a="1"/>
  <c r="B487" i="5" s="1"/>
  <c r="B486" i="5" a="1"/>
  <c r="B486" i="5" s="1"/>
  <c r="B519" i="5" a="1"/>
  <c r="B519" i="5" s="1"/>
  <c r="B460" i="5" a="1"/>
  <c r="B460" i="5" s="1"/>
  <c r="B543" i="5" a="1"/>
  <c r="B543" i="5" s="1"/>
  <c r="B542" i="5" a="1"/>
  <c r="B542" i="5" s="1"/>
  <c r="V56" i="1"/>
  <c r="V57" i="1" s="1"/>
  <c r="V53" i="1"/>
  <c r="V54" i="1" s="1"/>
  <c r="V50" i="1"/>
  <c r="V51" i="1" s="1"/>
  <c r="V38" i="1"/>
  <c r="V39" i="1" s="1"/>
  <c r="V35" i="1"/>
  <c r="V36" i="1" s="1"/>
  <c r="V32" i="1"/>
  <c r="V33" i="1" s="1"/>
  <c r="V20" i="1"/>
  <c r="V21" i="1" s="1"/>
  <c r="V17" i="1"/>
  <c r="V18" i="1" s="1"/>
  <c r="V14" i="1"/>
  <c r="V15" i="1" s="1"/>
  <c r="B326" i="5" l="1" a="1"/>
  <c r="B326" i="5" s="1"/>
  <c r="B321" i="5" a="1"/>
  <c r="B321" i="5" s="1"/>
  <c r="B316" i="5" a="1"/>
  <c r="B316" i="5" s="1"/>
  <c r="B310" i="5" a="1"/>
  <c r="B310" i="5" s="1"/>
  <c r="B305" i="5" a="1"/>
  <c r="B305" i="5" s="1"/>
  <c r="B300" i="5" a="1"/>
  <c r="B300" i="5" s="1"/>
  <c r="B253" i="5" a="1"/>
  <c r="B253" i="5" s="1"/>
  <c r="B248" i="5" a="1"/>
  <c r="B248" i="5" s="1"/>
  <c r="B242" i="5" a="1"/>
  <c r="B242" i="5" s="1"/>
  <c r="B237" i="5" a="1"/>
  <c r="B237" i="5" s="1"/>
  <c r="B232" i="5" a="1"/>
  <c r="B232" i="5" s="1"/>
  <c r="B325" i="5" a="1"/>
  <c r="B325" i="5" s="1"/>
  <c r="B320" i="5" a="1"/>
  <c r="B320" i="5" s="1"/>
  <c r="B314" i="5" a="1"/>
  <c r="B314" i="5" s="1"/>
  <c r="B309" i="5" a="1"/>
  <c r="B309" i="5" s="1"/>
  <c r="B304" i="5" a="1"/>
  <c r="B304" i="5" s="1"/>
  <c r="B290" i="5" a="1"/>
  <c r="B290" i="5" s="1"/>
  <c r="B288" i="5" a="1"/>
  <c r="B288" i="5" s="1"/>
  <c r="B282" i="5" a="1"/>
  <c r="B282" i="5" s="1"/>
  <c r="B277" i="5" a="1"/>
  <c r="B277" i="5" s="1"/>
  <c r="B272" i="5" a="1"/>
  <c r="B272" i="5" s="1"/>
  <c r="B266" i="5" a="1"/>
  <c r="B266" i="5" s="1"/>
  <c r="B252" i="5" a="1"/>
  <c r="B252" i="5" s="1"/>
  <c r="B241" i="5" a="1"/>
  <c r="B241" i="5" s="1"/>
  <c r="B230" i="5" a="1"/>
  <c r="B230" i="5" s="1"/>
  <c r="B324" i="5" a="1"/>
  <c r="B324" i="5" s="1"/>
  <c r="B318" i="5" a="1"/>
  <c r="B318" i="5" s="1"/>
  <c r="B313" i="5" a="1"/>
  <c r="B313" i="5" s="1"/>
  <c r="B308" i="5" a="1"/>
  <c r="B308" i="5" s="1"/>
  <c r="B302" i="5" a="1"/>
  <c r="B302" i="5" s="1"/>
  <c r="B250" i="5" a="1"/>
  <c r="B250" i="5" s="1"/>
  <c r="B245" i="5" a="1"/>
  <c r="B245" i="5" s="1"/>
  <c r="B240" i="5" a="1"/>
  <c r="B240" i="5" s="1"/>
  <c r="B234" i="5" a="1"/>
  <c r="B234" i="5" s="1"/>
  <c r="B229" i="5" a="1"/>
  <c r="B229" i="5" s="1"/>
  <c r="B322" i="5" a="1"/>
  <c r="B322" i="5" s="1"/>
  <c r="B317" i="5" a="1"/>
  <c r="B317" i="5" s="1"/>
  <c r="B312" i="5" a="1"/>
  <c r="B312" i="5" s="1"/>
  <c r="B306" i="5" a="1"/>
  <c r="B306" i="5" s="1"/>
  <c r="B301" i="5" a="1"/>
  <c r="B301" i="5" s="1"/>
  <c r="B289" i="5" a="1"/>
  <c r="B289" i="5" s="1"/>
  <c r="B286" i="5" a="1"/>
  <c r="B286" i="5" s="1"/>
  <c r="B284" i="5" a="1"/>
  <c r="B284" i="5" s="1"/>
  <c r="B281" i="5" a="1"/>
  <c r="B281" i="5" s="1"/>
  <c r="B278" i="5" a="1"/>
  <c r="B278" i="5" s="1"/>
  <c r="B276" i="5" a="1"/>
  <c r="B276" i="5" s="1"/>
  <c r="B273" i="5" a="1"/>
  <c r="B273" i="5" s="1"/>
  <c r="B270" i="5" a="1"/>
  <c r="B270" i="5" s="1"/>
  <c r="B268" i="5" a="1"/>
  <c r="B268" i="5" s="1"/>
  <c r="B265" i="5" a="1"/>
  <c r="B265" i="5" s="1"/>
  <c r="B254" i="5" a="1"/>
  <c r="B254" i="5" s="1"/>
  <c r="B249" i="5" a="1"/>
  <c r="B249" i="5" s="1"/>
  <c r="B244" i="5" a="1"/>
  <c r="B244" i="5" s="1"/>
  <c r="B238" i="5" a="1"/>
  <c r="B238" i="5" s="1"/>
  <c r="B233" i="5" a="1"/>
  <c r="B233" i="5" s="1"/>
  <c r="B228" i="5" a="1"/>
  <c r="B228" i="5" s="1"/>
  <c r="B285" i="5" a="1"/>
  <c r="B285" i="5" s="1"/>
  <c r="B280" i="5" a="1"/>
  <c r="B280" i="5" s="1"/>
  <c r="B274" i="5" a="1"/>
  <c r="B274" i="5" s="1"/>
  <c r="B269" i="5" a="1"/>
  <c r="B269" i="5" s="1"/>
  <c r="B264" i="5" a="1"/>
  <c r="B264" i="5" s="1"/>
  <c r="B246" i="5" a="1"/>
  <c r="B246" i="5" s="1"/>
  <c r="B236" i="5" a="1"/>
  <c r="B236" i="5" s="1"/>
  <c r="H24" i="3"/>
  <c r="H23" i="3"/>
  <c r="H22" i="3"/>
  <c r="H21" i="3"/>
  <c r="H20" i="3"/>
  <c r="E12" i="3" l="1"/>
  <c r="D12" i="3"/>
  <c r="C12" i="3"/>
  <c r="B12" i="3"/>
  <c r="O7" i="1" l="1"/>
  <c r="O8" i="1" s="1"/>
  <c r="O9" i="1" s="1"/>
  <c r="O10" i="1"/>
  <c r="O11" i="1" s="1"/>
  <c r="O12" i="1" s="1"/>
  <c r="O13" i="1"/>
  <c r="O14" i="1" s="1"/>
  <c r="O15" i="1" s="1"/>
  <c r="O16" i="1"/>
  <c r="O17" i="1" s="1"/>
  <c r="O18" i="1" s="1"/>
  <c r="O19" i="1"/>
  <c r="O20" i="1" s="1"/>
  <c r="O21" i="1" s="1"/>
  <c r="O22" i="1"/>
  <c r="O23" i="1" s="1"/>
  <c r="O24" i="1" s="1"/>
  <c r="O25" i="1"/>
  <c r="O26" i="1" s="1"/>
  <c r="O27" i="1" s="1"/>
  <c r="O28" i="1"/>
  <c r="O29" i="1" s="1"/>
  <c r="O30" i="1" s="1"/>
  <c r="O31" i="1"/>
  <c r="O32" i="1" s="1"/>
  <c r="O33" i="1" s="1"/>
  <c r="O34" i="1"/>
  <c r="O35" i="1" s="1"/>
  <c r="O36" i="1" s="1"/>
  <c r="O37" i="1"/>
  <c r="O38" i="1" s="1"/>
  <c r="O39" i="1" s="1"/>
  <c r="O40" i="1"/>
  <c r="O41" i="1" s="1"/>
  <c r="O42" i="1" s="1"/>
  <c r="O43" i="1"/>
  <c r="O44" i="1" s="1"/>
  <c r="O45" i="1" s="1"/>
  <c r="O46" i="1"/>
  <c r="O47" i="1" s="1"/>
  <c r="O48" i="1" s="1"/>
  <c r="O49" i="1"/>
  <c r="O50" i="1" s="1"/>
  <c r="O51" i="1" s="1"/>
  <c r="O52" i="1"/>
  <c r="O53" i="1" s="1"/>
  <c r="O54" i="1" s="1"/>
  <c r="O55" i="1"/>
  <c r="O56" i="1" s="1"/>
  <c r="O57" i="1" s="1"/>
  <c r="O58" i="1"/>
  <c r="O59" i="1" s="1"/>
  <c r="O60" i="1" s="1"/>
  <c r="O61" i="1"/>
  <c r="O62" i="1" s="1"/>
  <c r="O63" i="1" s="1"/>
  <c r="O64" i="1"/>
  <c r="O65" i="1" s="1"/>
  <c r="O66" i="1" s="1"/>
  <c r="O4" i="1"/>
  <c r="V7" i="1"/>
  <c r="V8" i="1" s="1"/>
  <c r="V9" i="1" s="1"/>
  <c r="V10" i="1"/>
  <c r="V11" i="1" s="1"/>
  <c r="V12" i="1" s="1"/>
  <c r="V22" i="1"/>
  <c r="V23" i="1" s="1"/>
  <c r="V24" i="1" s="1"/>
  <c r="V25" i="1"/>
  <c r="V26" i="1" s="1"/>
  <c r="V27" i="1" s="1"/>
  <c r="V28" i="1"/>
  <c r="V29" i="1" s="1"/>
  <c r="V30" i="1" s="1"/>
  <c r="V40" i="1"/>
  <c r="V41" i="1" s="1"/>
  <c r="V42" i="1" s="1"/>
  <c r="V43" i="1"/>
  <c r="V44" i="1" s="1"/>
  <c r="V45" i="1" s="1"/>
  <c r="V46" i="1"/>
  <c r="V47" i="1" s="1"/>
  <c r="V48" i="1" s="1"/>
  <c r="V58" i="1"/>
  <c r="V59" i="1" s="1"/>
  <c r="V60" i="1" s="1"/>
  <c r="V61" i="1"/>
  <c r="V62" i="1" s="1"/>
  <c r="V63" i="1" s="1"/>
  <c r="V64" i="1"/>
  <c r="V65" i="1" s="1"/>
  <c r="V66" i="1" s="1"/>
  <c r="V5" i="1"/>
  <c r="K7" i="1"/>
  <c r="K8" i="1" s="1"/>
  <c r="K9" i="1" s="1"/>
  <c r="K10" i="1"/>
  <c r="K11" i="1" s="1"/>
  <c r="K12" i="1" s="1"/>
  <c r="K13" i="1"/>
  <c r="K14" i="1" s="1"/>
  <c r="K15" i="1" s="1"/>
  <c r="K16" i="1"/>
  <c r="K17" i="1" s="1"/>
  <c r="K18" i="1" s="1"/>
  <c r="K19" i="1"/>
  <c r="K20" i="1" s="1"/>
  <c r="K21" i="1" s="1"/>
  <c r="K22" i="1"/>
  <c r="K23" i="1" s="1"/>
  <c r="K24" i="1" s="1"/>
  <c r="K25" i="1"/>
  <c r="K26" i="1" s="1"/>
  <c r="K27" i="1" s="1"/>
  <c r="K28" i="1"/>
  <c r="K29" i="1" s="1"/>
  <c r="K30" i="1" s="1"/>
  <c r="K31" i="1"/>
  <c r="K32" i="1" s="1"/>
  <c r="K33" i="1" s="1"/>
  <c r="K34" i="1"/>
  <c r="K35" i="1" s="1"/>
  <c r="K36" i="1" s="1"/>
  <c r="K37" i="1"/>
  <c r="K38" i="1" s="1"/>
  <c r="K39" i="1" s="1"/>
  <c r="K40" i="1"/>
  <c r="K41" i="1" s="1"/>
  <c r="K42" i="1" s="1"/>
  <c r="K43" i="1"/>
  <c r="K44" i="1" s="1"/>
  <c r="K45" i="1" s="1"/>
  <c r="K46" i="1"/>
  <c r="K47" i="1" s="1"/>
  <c r="K48" i="1" s="1"/>
  <c r="K49" i="1"/>
  <c r="K50" i="1" s="1"/>
  <c r="K51" i="1" s="1"/>
  <c r="K52" i="1"/>
  <c r="K53" i="1" s="1"/>
  <c r="K54" i="1" s="1"/>
  <c r="K55" i="1"/>
  <c r="K56" i="1" s="1"/>
  <c r="K57" i="1" s="1"/>
  <c r="K58" i="1"/>
  <c r="K59" i="1" s="1"/>
  <c r="K60" i="1" s="1"/>
  <c r="K61" i="1"/>
  <c r="K62" i="1" s="1"/>
  <c r="K63" i="1" s="1"/>
  <c r="K65" i="1"/>
  <c r="K4" i="1"/>
  <c r="K5" i="1" l="1"/>
  <c r="K6" i="1" s="1"/>
  <c r="S6" i="1" s="1"/>
  <c r="T6" i="1" s="1"/>
  <c r="B102" i="5" a="1"/>
  <c r="B102" i="5" s="1"/>
  <c r="B101" i="5" a="1"/>
  <c r="B101" i="5" s="1"/>
  <c r="B96" i="5" a="1"/>
  <c r="B96" i="5" s="1"/>
  <c r="V6" i="1"/>
  <c r="B385" i="5" s="1" a="1"/>
  <c r="B385" i="5" s="1"/>
  <c r="B435" i="5" a="1"/>
  <c r="B435" i="5" s="1"/>
  <c r="B355" i="5" a="1"/>
  <c r="B355" i="5" s="1"/>
  <c r="B423" i="5" a="1"/>
  <c r="B423" i="5" s="1"/>
  <c r="B343" i="5" a="1"/>
  <c r="B343" i="5" s="1"/>
  <c r="B427" i="5" a="1"/>
  <c r="B427" i="5" s="1"/>
  <c r="B347" i="5" a="1"/>
  <c r="B347" i="5" s="1"/>
  <c r="B421" i="5" a="1"/>
  <c r="B421" i="5" s="1"/>
  <c r="B341" i="5" a="1"/>
  <c r="B341" i="5" s="1"/>
  <c r="B363" i="5" a="1"/>
  <c r="B363" i="5" s="1"/>
  <c r="B357" i="5" a="1"/>
  <c r="B357" i="5" s="1"/>
  <c r="B410" i="5" a="1"/>
  <c r="B410" i="5" s="1"/>
  <c r="B429" i="5" a="1"/>
  <c r="B429" i="5" s="1"/>
  <c r="B399" i="5" a="1"/>
  <c r="B399" i="5" s="1"/>
  <c r="B426" i="5" a="1"/>
  <c r="B426" i="5" s="1"/>
  <c r="B375" i="5" a="1"/>
  <c r="B375" i="5" s="1"/>
  <c r="B379" i="5" a="1"/>
  <c r="B379" i="5" s="1"/>
  <c r="B350" i="5" a="1"/>
  <c r="B350" i="5" s="1"/>
  <c r="B359" i="5" a="1"/>
  <c r="B359" i="5" s="1"/>
  <c r="B339" i="5" a="1"/>
  <c r="B339" i="5" s="1"/>
  <c r="B415" i="5" a="1"/>
  <c r="B415" i="5" s="1"/>
  <c r="B337" i="5" a="1"/>
  <c r="B337" i="5" s="1"/>
  <c r="B349" i="5" a="1"/>
  <c r="B349" i="5" s="1"/>
  <c r="B353" i="5" a="1"/>
  <c r="B353" i="5" s="1"/>
  <c r="B395" i="5" a="1"/>
  <c r="B395" i="5" s="1"/>
  <c r="B374" i="5" a="1"/>
  <c r="B374" i="5" s="1"/>
  <c r="B383" i="5" a="1"/>
  <c r="B383" i="5" s="1"/>
  <c r="B354" i="5" a="1"/>
  <c r="B354" i="5" s="1"/>
  <c r="B387" i="5" a="1"/>
  <c r="B387" i="5" s="1"/>
  <c r="B358" i="5" a="1"/>
  <c r="B358" i="5" s="1"/>
  <c r="B390" i="5" a="1"/>
  <c r="B390" i="5" s="1"/>
  <c r="B378" i="5" a="1"/>
  <c r="B378" i="5" s="1"/>
  <c r="O6" i="1"/>
  <c r="K66" i="1"/>
  <c r="B94" i="5" s="1" a="1"/>
  <c r="B94" i="5" s="1"/>
  <c r="B35" i="5" a="1"/>
  <c r="B35" i="5" s="1"/>
  <c r="B22" i="5" a="1"/>
  <c r="B22" i="5" s="1"/>
  <c r="B37" i="5" a="1"/>
  <c r="B37" i="5" s="1"/>
  <c r="B24" i="5" a="1"/>
  <c r="B24" i="5" s="1"/>
  <c r="B47" i="5" a="1"/>
  <c r="B47" i="5" s="1"/>
  <c r="B49" i="5" a="1"/>
  <c r="B49" i="5" s="1"/>
  <c r="B17" i="5" a="1"/>
  <c r="B17" i="5" s="1"/>
  <c r="B58" i="5" a="1"/>
  <c r="B58" i="5" s="1"/>
  <c r="B27" i="5" a="1"/>
  <c r="B27" i="5" s="1"/>
  <c r="B62" i="5" a="1"/>
  <c r="B62" i="5" s="1"/>
  <c r="B29" i="5" a="1"/>
  <c r="B29" i="5" s="1"/>
  <c r="B39" i="5" a="1"/>
  <c r="B39" i="5" s="1"/>
  <c r="B7" i="5" a="1"/>
  <c r="B7" i="5" s="1"/>
  <c r="B41" i="5" a="1"/>
  <c r="B41" i="5" s="1"/>
  <c r="B9" i="5" a="1"/>
  <c r="B9" i="5" s="1"/>
  <c r="B6" i="5" a="1"/>
  <c r="B6" i="5" s="1"/>
  <c r="B99" i="5" l="1" a="1"/>
  <c r="B99" i="5" s="1"/>
  <c r="B69" i="5" a="1"/>
  <c r="B69" i="5" s="1"/>
  <c r="B72" i="5" a="1"/>
  <c r="B72" i="5" s="1"/>
  <c r="B79" i="5" a="1"/>
  <c r="B79" i="5" s="1"/>
  <c r="B85" i="5" a="1"/>
  <c r="B85" i="5" s="1"/>
  <c r="B86" i="5" a="1"/>
  <c r="B86" i="5" s="1"/>
  <c r="B78" i="5" a="1"/>
  <c r="B78" i="5" s="1"/>
  <c r="B81" i="5" a="1"/>
  <c r="B81" i="5" s="1"/>
  <c r="B84" i="5" a="1"/>
  <c r="B84" i="5" s="1"/>
  <c r="B74" i="5" a="1"/>
  <c r="B74" i="5" s="1"/>
  <c r="B105" i="5" a="1"/>
  <c r="B105" i="5" s="1"/>
  <c r="B75" i="5" a="1"/>
  <c r="B75" i="5" s="1"/>
  <c r="B106" i="5" a="1"/>
  <c r="B106" i="5" s="1"/>
  <c r="B28" i="5" a="1"/>
  <c r="B28" i="5" s="1"/>
  <c r="B16" i="5" a="1"/>
  <c r="B16" i="5" s="1"/>
  <c r="B4" i="5" a="1"/>
  <c r="B4" i="5" s="1"/>
  <c r="B56" i="5" a="1"/>
  <c r="B56" i="5" s="1"/>
  <c r="B397" i="5" a="1"/>
  <c r="B397" i="5" s="1"/>
  <c r="B59" i="5" a="1"/>
  <c r="B59" i="5" s="1"/>
  <c r="B60" i="5" a="1"/>
  <c r="B60" i="5" s="1"/>
  <c r="B48" i="5" a="1"/>
  <c r="B48" i="5" s="1"/>
  <c r="B46" i="5" a="1"/>
  <c r="B46" i="5" s="1"/>
  <c r="B36" i="5" a="1"/>
  <c r="B36" i="5" s="1"/>
  <c r="B15" i="5" a="1"/>
  <c r="B15" i="5" s="1"/>
  <c r="B5" i="5" a="1"/>
  <c r="B5" i="5" s="1"/>
  <c r="B3" i="5" a="1"/>
  <c r="B3" i="5" s="1"/>
  <c r="B382" i="5" a="1"/>
  <c r="B382" i="5" s="1"/>
  <c r="B338" i="5" a="1"/>
  <c r="B338" i="5" s="1"/>
  <c r="B434" i="5" a="1"/>
  <c r="B434" i="5" s="1"/>
  <c r="B345" i="5" a="1"/>
  <c r="B345" i="5" s="1"/>
  <c r="B346" i="5" a="1"/>
  <c r="B346" i="5" s="1"/>
  <c r="B431" i="5" a="1"/>
  <c r="B431" i="5" s="1"/>
  <c r="B422" i="5" a="1"/>
  <c r="B422" i="5" s="1"/>
  <c r="B418" i="5" a="1"/>
  <c r="B418" i="5" s="1"/>
  <c r="B430" i="5" a="1"/>
  <c r="B430" i="5" s="1"/>
  <c r="B433" i="5" a="1"/>
  <c r="B433" i="5" s="1"/>
  <c r="B351" i="5" a="1"/>
  <c r="B351" i="5" s="1"/>
  <c r="B342" i="5" a="1"/>
  <c r="B342" i="5" s="1"/>
  <c r="B391" i="5" a="1"/>
  <c r="B391" i="5" s="1"/>
  <c r="B398" i="5" a="1"/>
  <c r="B398" i="5" s="1"/>
  <c r="B394" i="5" a="1"/>
  <c r="B394" i="5" s="1"/>
  <c r="B414" i="5" a="1"/>
  <c r="B414" i="5" s="1"/>
  <c r="B87" i="5" a="1"/>
  <c r="B87" i="5" s="1"/>
  <c r="B76" i="5" a="1"/>
  <c r="B76" i="5" s="1"/>
  <c r="B92" i="5" a="1"/>
  <c r="B92" i="5" s="1"/>
  <c r="B108" i="5" a="1"/>
  <c r="B108" i="5" s="1"/>
  <c r="B66" i="5" a="1"/>
  <c r="B66" i="5" s="1"/>
  <c r="B82" i="5" a="1"/>
  <c r="B82" i="5" s="1"/>
  <c r="B97" i="5" a="1"/>
  <c r="B97" i="5" s="1"/>
  <c r="B70" i="5" a="1"/>
  <c r="B70" i="5" s="1"/>
  <c r="B67" i="5" a="1"/>
  <c r="B67" i="5" s="1"/>
  <c r="B83" i="5" a="1"/>
  <c r="B83" i="5" s="1"/>
  <c r="B98" i="5" a="1"/>
  <c r="B98" i="5" s="1"/>
  <c r="B68" i="5" a="1"/>
  <c r="B68" i="5" s="1"/>
  <c r="B100" i="5" a="1"/>
  <c r="B100" i="5" s="1"/>
  <c r="B91" i="5" a="1"/>
  <c r="B91" i="5" s="1"/>
  <c r="B89" i="5" a="1"/>
  <c r="B89" i="5" s="1"/>
  <c r="B95" i="5" a="1"/>
  <c r="B95" i="5" s="1"/>
  <c r="B90" i="5" a="1"/>
  <c r="B90" i="5" s="1"/>
  <c r="B26" i="5" a="1"/>
  <c r="B26" i="5" s="1"/>
  <c r="B10" i="5" a="1"/>
  <c r="B10" i="5" s="1"/>
  <c r="B34" i="5" a="1"/>
  <c r="B34" i="5" s="1"/>
  <c r="B55" i="5" a="1"/>
  <c r="B55" i="5" s="1"/>
  <c r="B381" i="5" a="1"/>
  <c r="B381" i="5" s="1"/>
  <c r="B417" i="5" a="1"/>
  <c r="B417" i="5" s="1"/>
  <c r="B413" i="5" a="1"/>
  <c r="B413" i="5" s="1"/>
  <c r="B425" i="5" a="1"/>
  <c r="B425" i="5" s="1"/>
  <c r="B361" i="5" a="1"/>
  <c r="B361" i="5" s="1"/>
  <c r="B393" i="5" a="1"/>
  <c r="B393" i="5" s="1"/>
  <c r="B389" i="5" a="1"/>
  <c r="B389" i="5" s="1"/>
  <c r="B409" i="5" a="1"/>
  <c r="B409" i="5" s="1"/>
  <c r="B411" i="5" a="1"/>
  <c r="B411" i="5" s="1"/>
  <c r="B419" i="5" a="1"/>
  <c r="B419" i="5" s="1"/>
  <c r="B386" i="5" a="1"/>
  <c r="B386" i="5" s="1"/>
  <c r="B362" i="5" a="1"/>
  <c r="B362" i="5" s="1"/>
  <c r="B377" i="5" a="1"/>
  <c r="B377" i="5" s="1"/>
  <c r="B373" i="5" a="1"/>
  <c r="B373" i="5" s="1"/>
  <c r="B73" i="5" a="1"/>
  <c r="B73" i="5" s="1"/>
  <c r="B71" i="5" a="1"/>
  <c r="B71" i="5" s="1"/>
  <c r="B88" i="5" a="1"/>
  <c r="B88" i="5" s="1"/>
  <c r="B104" i="5" a="1"/>
  <c r="B104" i="5" s="1"/>
  <c r="B107" i="5" a="1"/>
  <c r="B107" i="5" s="1"/>
  <c r="B77" i="5" a="1"/>
  <c r="B77" i="5" s="1"/>
  <c r="B93" i="5" a="1"/>
  <c r="B93" i="5" s="1"/>
  <c r="B109" i="5" a="1"/>
  <c r="B109" i="5" s="1"/>
  <c r="B103" i="5" a="1"/>
  <c r="B103" i="5" s="1"/>
  <c r="B80" i="5" a="1"/>
  <c r="B80" i="5" s="1"/>
  <c r="B171" i="5" a="1"/>
  <c r="B171" i="5" s="1"/>
  <c r="B119" i="5" a="1"/>
  <c r="B119" i="5" s="1"/>
  <c r="B140" i="5" a="1"/>
  <c r="B140" i="5" s="1"/>
  <c r="B209" i="5" a="1"/>
  <c r="B209" i="5" s="1"/>
  <c r="B217" i="5" a="1"/>
  <c r="B217" i="5" s="1"/>
  <c r="B127" i="5" a="1"/>
  <c r="B127" i="5" s="1"/>
  <c r="B131" i="5" a="1"/>
  <c r="B131" i="5" s="1"/>
  <c r="B197" i="5" a="1"/>
  <c r="B197" i="5" s="1"/>
  <c r="B203" i="5" a="1"/>
  <c r="B203" i="5" s="1"/>
  <c r="B173" i="5" a="1"/>
  <c r="B173" i="5" s="1"/>
  <c r="B179" i="5" a="1"/>
  <c r="B179" i="5" s="1"/>
  <c r="B208" i="5" a="1"/>
  <c r="B208" i="5" s="1"/>
  <c r="B120" i="5" a="1"/>
  <c r="B120" i="5" s="1"/>
  <c r="B204" i="5" a="1"/>
  <c r="B204" i="5" s="1"/>
  <c r="B215" i="5" a="1"/>
  <c r="B215" i="5" s="1"/>
  <c r="B133" i="5" a="1"/>
  <c r="B133" i="5" s="1"/>
  <c r="B141" i="5" a="1"/>
  <c r="B141" i="5" s="1"/>
  <c r="B156" i="5" a="1"/>
  <c r="B156" i="5" s="1"/>
  <c r="B121" i="5" a="1"/>
  <c r="B121" i="5" s="1"/>
  <c r="B124" i="5" a="1"/>
  <c r="B124" i="5" s="1"/>
  <c r="B132" i="5" a="1"/>
  <c r="B132" i="5" s="1"/>
  <c r="B160" i="5" a="1"/>
  <c r="B160" i="5" s="1"/>
  <c r="B207" i="5" a="1"/>
  <c r="B207" i="5" s="1"/>
  <c r="B212" i="5" a="1"/>
  <c r="B212" i="5" s="1"/>
  <c r="B176" i="5" a="1"/>
  <c r="B176" i="5" s="1"/>
  <c r="B195" i="5" a="1"/>
  <c r="B195" i="5" s="1"/>
  <c r="B155" i="5" a="1"/>
  <c r="B155" i="5" s="1"/>
  <c r="B137" i="5" a="1"/>
  <c r="B137" i="5" s="1"/>
  <c r="B163" i="5" a="1"/>
  <c r="B163" i="5" s="1"/>
  <c r="B169" i="5" a="1"/>
  <c r="B169" i="5" s="1"/>
  <c r="B177" i="5" a="1"/>
  <c r="B177" i="5" s="1"/>
  <c r="B139" i="5" a="1"/>
  <c r="B139" i="5" s="1"/>
  <c r="B145" i="5" a="1"/>
  <c r="B145" i="5" s="1"/>
  <c r="B161" i="5" a="1"/>
  <c r="B161" i="5" s="1"/>
  <c r="B123" i="5" a="1"/>
  <c r="B123" i="5" s="1"/>
  <c r="B129" i="5" a="1"/>
  <c r="B129" i="5" s="1"/>
  <c r="B136" i="5" a="1"/>
  <c r="B136" i="5" s="1"/>
  <c r="B128" i="5" a="1"/>
  <c r="B128" i="5" s="1"/>
  <c r="B135" i="5" a="1"/>
  <c r="B135" i="5" s="1"/>
  <c r="B143" i="5" a="1"/>
  <c r="B143" i="5" s="1"/>
  <c r="B172" i="5" a="1"/>
  <c r="B172" i="5" s="1"/>
  <c r="B180" i="5" a="1"/>
  <c r="B180" i="5" s="1"/>
  <c r="B193" i="5" a="1"/>
  <c r="B193" i="5" s="1"/>
  <c r="B181" i="5" a="1"/>
  <c r="B181" i="5" s="1"/>
  <c r="B125" i="5" a="1"/>
  <c r="B125" i="5" s="1"/>
  <c r="B165" i="5" a="1"/>
  <c r="B165" i="5" s="1"/>
  <c r="B200" i="5" a="1"/>
  <c r="B200" i="5" s="1"/>
  <c r="B216" i="5" a="1"/>
  <c r="B216" i="5" s="1"/>
  <c r="B192" i="5" a="1"/>
  <c r="B192" i="5" s="1"/>
  <c r="B199" i="5" a="1"/>
  <c r="B199" i="5" s="1"/>
  <c r="B205" i="5" a="1"/>
  <c r="B205" i="5" s="1"/>
  <c r="B168" i="5" a="1"/>
  <c r="B168" i="5" s="1"/>
  <c r="B175" i="5" a="1"/>
  <c r="B175" i="5" s="1"/>
  <c r="B191" i="5" a="1"/>
  <c r="B191" i="5" s="1"/>
  <c r="B144" i="5" a="1"/>
  <c r="B144" i="5" s="1"/>
  <c r="B159" i="5" a="1"/>
  <c r="B159" i="5" s="1"/>
  <c r="B167" i="5" a="1"/>
  <c r="B167" i="5" s="1"/>
  <c r="B157" i="5" a="1"/>
  <c r="B157" i="5" s="1"/>
  <c r="B164" i="5" a="1"/>
  <c r="B164" i="5" s="1"/>
  <c r="B211" i="5" a="1"/>
  <c r="B211" i="5" s="1"/>
  <c r="B196" i="5" a="1"/>
  <c r="B196" i="5" s="1"/>
  <c r="B201" i="5" a="1"/>
  <c r="B201" i="5" s="1"/>
  <c r="B213" i="5" a="1"/>
  <c r="B213" i="5" s="1"/>
  <c r="B12" i="5" a="1"/>
  <c r="B12" i="5" s="1"/>
  <c r="B57" i="5" a="1"/>
  <c r="B57" i="5" s="1"/>
  <c r="B42" i="5" a="1"/>
  <c r="B42" i="5" s="1"/>
  <c r="B23" i="5" a="1"/>
  <c r="B23" i="5" s="1"/>
  <c r="B14" i="5" a="1"/>
  <c r="B14" i="5" s="1"/>
  <c r="B64" i="5" a="1"/>
  <c r="B64" i="5" s="1"/>
  <c r="B45" i="5" a="1"/>
  <c r="B45" i="5" s="1"/>
  <c r="B30" i="5" a="1"/>
  <c r="B30" i="5" s="1"/>
  <c r="B11" i="5" a="1"/>
  <c r="B11" i="5" s="1"/>
  <c r="B51" i="5" a="1"/>
  <c r="B51" i="5" s="1"/>
  <c r="B33" i="5" a="1"/>
  <c r="B33" i="5" s="1"/>
  <c r="B18" i="5" a="1"/>
  <c r="B18" i="5" s="1"/>
  <c r="B61" i="5" a="1"/>
  <c r="B61" i="5" s="1"/>
  <c r="B40" i="5" a="1"/>
  <c r="B40" i="5" s="1"/>
  <c r="B21" i="5" a="1"/>
  <c r="B21" i="5" s="1"/>
  <c r="B50" i="5" a="1"/>
  <c r="B50" i="5" s="1"/>
  <c r="B44" i="5" a="1"/>
  <c r="B44" i="5" s="1"/>
  <c r="B25" i="5" a="1"/>
  <c r="B25" i="5" s="1"/>
  <c r="B2" i="5" a="1"/>
  <c r="B2" i="5" s="1"/>
  <c r="B53" i="5" a="1"/>
  <c r="B53" i="5" s="1"/>
  <c r="B32" i="5" a="1"/>
  <c r="B32" i="5" s="1"/>
  <c r="B13" i="5" a="1"/>
  <c r="B13" i="5" s="1"/>
  <c r="B63" i="5" a="1"/>
  <c r="B63" i="5" s="1"/>
  <c r="B43" i="5" a="1"/>
  <c r="B43" i="5" s="1"/>
  <c r="B20" i="5" a="1"/>
  <c r="B20" i="5" s="1"/>
  <c r="B65" i="5" a="1"/>
  <c r="B65" i="5" s="1"/>
  <c r="B52" i="5" a="1"/>
  <c r="B52" i="5" s="1"/>
  <c r="B31" i="5" a="1"/>
  <c r="B31" i="5" s="1"/>
  <c r="B8" i="5" a="1"/>
  <c r="B8" i="5" s="1"/>
  <c r="B54" i="5" a="1"/>
  <c r="B54" i="5" s="1"/>
  <c r="B38" i="5" a="1"/>
  <c r="B38" i="5" s="1"/>
  <c r="B19" i="5" a="1"/>
  <c r="B19" i="5" s="1"/>
</calcChain>
</file>

<file path=xl/comments1.xml><?xml version="1.0" encoding="utf-8"?>
<comments xmlns="http://schemas.openxmlformats.org/spreadsheetml/2006/main">
  <authors>
    <author>ewarner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ewarner:</t>
        </r>
        <r>
          <rPr>
            <sz val="9"/>
            <color indexed="81"/>
            <rFont val="Tahoma"/>
            <family val="2"/>
          </rPr>
          <t xml:space="preserve">
85% of production</t>
        </r>
      </text>
    </comment>
  </commentList>
</comments>
</file>

<file path=xl/sharedStrings.xml><?xml version="1.0" encoding="utf-8"?>
<sst xmlns="http://schemas.openxmlformats.org/spreadsheetml/2006/main" count="2676" uniqueCount="656">
  <si>
    <t>Methane production (m3/yr/op)</t>
  </si>
  <si>
    <t>AD system</t>
  </si>
  <si>
    <t>CL</t>
  </si>
  <si>
    <t>CM</t>
  </si>
  <si>
    <t>PF</t>
  </si>
  <si>
    <t>System Size</t>
  </si>
  <si>
    <t>Small</t>
  </si>
  <si>
    <t>Medium</t>
  </si>
  <si>
    <t>Large</t>
  </si>
  <si>
    <t>Capital Investment $2011</t>
  </si>
  <si>
    <t>Operating Cost per Year $2011</t>
  </si>
  <si>
    <t>AD System</t>
  </si>
  <si>
    <t>Farm Type</t>
  </si>
  <si>
    <t>Dairy</t>
  </si>
  <si>
    <t>Size</t>
  </si>
  <si>
    <t>Swine</t>
  </si>
  <si>
    <t>Beef</t>
  </si>
  <si>
    <t>Farm type</t>
  </si>
  <si>
    <t>NA</t>
  </si>
  <si>
    <t>Compressor TEA</t>
  </si>
  <si>
    <t>Transmission cost USD per MMBTU</t>
  </si>
  <si>
    <t>Pipeline Cost USD per mile</t>
  </si>
  <si>
    <t>Pipeline Costs</t>
  </si>
  <si>
    <t>Table 5. Number of livestock operations, number of livestock, and total and average number of livestock by operation size.</t>
  </si>
  <si>
    <t>Number of Operations</t>
  </si>
  <si>
    <t>Operation Size</t>
  </si>
  <si>
    <t>Cattle</t>
  </si>
  <si>
    <t>Less than 100 head</t>
  </si>
  <si>
    <t>100–499 head</t>
  </si>
  <si>
    <t>500–999 head</t>
  </si>
  <si>
    <t>1,000–1,999 head</t>
  </si>
  <si>
    <t>2,000–4,999 head</t>
  </si>
  <si>
    <t>5,000–9,999 head</t>
  </si>
  <si>
    <t>10,000–19,000 head</t>
  </si>
  <si>
    <t>20,000+ head</t>
  </si>
  <si>
    <t>Total</t>
  </si>
  <si>
    <t>Small (500–999)</t>
  </si>
  <si>
    <t>Medium (1000-1999)</t>
  </si>
  <si>
    <t>Large (&gt;2000)</t>
  </si>
  <si>
    <t>Table 6. Costs associated with biogas production from anaerobic digestion of dairy, swine, and beef manure.</t>
  </si>
  <si>
    <t>Source</t>
  </si>
  <si>
    <t># of Operations</t>
  </si>
  <si>
    <t># of Total Operations</t>
  </si>
  <si>
    <t>Digester</t>
  </si>
  <si>
    <t>AgStar Data on AD Projects. Excluded projects that did not fit into these categories.</t>
  </si>
  <si>
    <t>Energy Production</t>
  </si>
  <si>
    <t>Electricity</t>
  </si>
  <si>
    <t>CNG</t>
  </si>
  <si>
    <t>NG</t>
  </si>
  <si>
    <t>GJ/m3</t>
  </si>
  <si>
    <t>mmbtu/m3</t>
  </si>
  <si>
    <t>mmbtu/GJ</t>
  </si>
  <si>
    <t>CONSTANTS:</t>
  </si>
  <si>
    <t>Miles</t>
  </si>
  <si>
    <t>Range: 1-15</t>
  </si>
  <si>
    <t>CALCULATED:</t>
  </si>
  <si>
    <t># of Non-AD Operations:</t>
  </si>
  <si>
    <t>Total FCI ($/op)</t>
  </si>
  <si>
    <t>Pipeline Transmission Costs ($/yr/op)</t>
  </si>
  <si>
    <t>Total Infrastructure Operating Costs ($/yr/op)</t>
  </si>
  <si>
    <t>2% - from BSM</t>
  </si>
  <si>
    <t>http://www.epa.gov/sites/production/files/2014-12/documents/agstar-handbook.pdf</t>
  </si>
  <si>
    <t>US-EPA, 2007. A protocol for quantifying and reporting the performance of anaerobic digestion systems for lvestock manures. United States Environmental Protection Agency.</t>
  </si>
  <si>
    <t xml:space="preserve"> This is based on IRS guidelines for electricity and fuel pipeline projects.  It might be different for CNG/LNG projects, but the user manual does not have information about this.</t>
  </si>
  <si>
    <t>8-15 years, using original BSM value of 10 to be consistent with landfill</t>
  </si>
  <si>
    <t>Expected Tax Rate</t>
  </si>
  <si>
    <t>http://www3.epa.gov/climatechange/Downloads/EPAactivities/MAC_Report_2013-III_Waste.pdf</t>
  </si>
  <si>
    <t>Good approximation for about 1.5 years as it takes &lt;1 for permits + &lt;1 for construction</t>
  </si>
  <si>
    <t>Expected Equity Fraction</t>
  </si>
  <si>
    <t>Variable</t>
  </si>
  <si>
    <t>Value</t>
  </si>
  <si>
    <t>Range/Notes</t>
  </si>
  <si>
    <t>12-18% for banks, 15-20% for investors</t>
  </si>
  <si>
    <t>Plant Economic lifetime (yr)</t>
  </si>
  <si>
    <t>Reqd Rate of Return (%)</t>
  </si>
  <si>
    <t>Debt Interest Rate (%)</t>
  </si>
  <si>
    <t>development dwell time (yr)</t>
  </si>
  <si>
    <t>Data Source:</t>
  </si>
  <si>
    <t>None.</t>
  </si>
  <si>
    <t>Number of Potential Operations</t>
  </si>
  <si>
    <t>Total Number of Livestock in Potential Operations</t>
  </si>
  <si>
    <t>Methane production (m3/head/yr)</t>
  </si>
  <si>
    <t>Pipeline Costs
($/op)</t>
  </si>
  <si>
    <t>Fixed Capital Investment for AD
($/op)</t>
  </si>
  <si>
    <t>Average Population Feeding Digester (head/op)</t>
  </si>
  <si>
    <t>METHODS</t>
  </si>
  <si>
    <t>calc</t>
  </si>
  <si>
    <t>Murray 2014 Table 5</t>
  </si>
  <si>
    <t>Murray 2014 Table 6</t>
  </si>
  <si>
    <t>Murray 2014</t>
  </si>
  <si>
    <r>
      <t xml:space="preserve">Compressor unit Capital cost
</t>
    </r>
    <r>
      <rPr>
        <b/>
        <sz val="11"/>
        <color theme="1"/>
        <rFont val="Calibri"/>
        <family val="2"/>
        <scheme val="minor"/>
      </rPr>
      <t>($/op)</t>
    </r>
  </si>
  <si>
    <r>
      <t xml:space="preserve">Methane collected
</t>
    </r>
    <r>
      <rPr>
        <b/>
        <sz val="11"/>
        <color theme="1"/>
        <rFont val="Calibri"/>
        <family val="2"/>
        <scheme val="minor"/>
      </rPr>
      <t>(m3/yr/op)</t>
    </r>
  </si>
  <si>
    <t>Murray 2014 pg. 26</t>
  </si>
  <si>
    <t>??? Murray Spreadsheet</t>
  </si>
  <si>
    <t>per facility CH4 collection[beef,small,lagoonElec]</t>
  </si>
  <si>
    <t>per facility CH4 collection[beef,small,lagoonCNG]</t>
  </si>
  <si>
    <t>per facility CH4 collection[beef,small,lagoonNG]</t>
  </si>
  <si>
    <t>per facility CH4 collection[beef,small,lagoonBiofuel]</t>
  </si>
  <si>
    <t>per facility CH4 collection[beef,small,CSRElec]</t>
  </si>
  <si>
    <t>per facility CH4 collection[beef,small,CSRCNG]</t>
  </si>
  <si>
    <t>per facility CH4 collection[beef,small,CSRNG]</t>
  </si>
  <si>
    <t>per facility CH4 collection[beef,small,CSRBiofuel]</t>
  </si>
  <si>
    <t>per facility CH4 collection[beef,small,plugflowElec]</t>
  </si>
  <si>
    <t>per facility CH4 collection[beef,small,plugflowCNG]</t>
  </si>
  <si>
    <t>per facility CH4 collection[beef,small,plugflowNG]</t>
  </si>
  <si>
    <t>per facility CH4 collection[beef,small,plugflowBiofuel]</t>
  </si>
  <si>
    <t>per facility CH4 collection[dairy,small,lagoonElec]</t>
  </si>
  <si>
    <t>per facility CH4 collection[dairy,small,lagoonCNG]</t>
  </si>
  <si>
    <t>per facility CH4 collection[dairy,small,lagoonNG]</t>
  </si>
  <si>
    <t>per facility CH4 collection[dairy,small,lagoonBiofuel]</t>
  </si>
  <si>
    <t>per facility CH4 collection[dairy,small,CSRElec]</t>
  </si>
  <si>
    <t>per facility CH4 collection[dairy,small,CSRCNG]</t>
  </si>
  <si>
    <t>per facility CH4 collection[dairy,small,CSRNG]</t>
  </si>
  <si>
    <t>per facility CH4 collection[dairy,small,CSRBiofuel]</t>
  </si>
  <si>
    <t>per facility CH4 collection[dairy,small,plugflowElec]</t>
  </si>
  <si>
    <t>per facility CH4 collection[dairy,small,plugflowCNG]</t>
  </si>
  <si>
    <t>per facility CH4 collection[dairy,small,plugflowNG]</t>
  </si>
  <si>
    <t>per facility CH4 collection[dairy,small,plugflowBiofuel]</t>
  </si>
  <si>
    <t>per facility CH4 collection[swine,small,lagoonElec]</t>
  </si>
  <si>
    <t>per facility CH4 collection[swine,small,lagoonCNG]</t>
  </si>
  <si>
    <t>per facility CH4 collection[swine,small,lagoonNG]</t>
  </si>
  <si>
    <t>per facility CH4 collection[swine,small,lagoonBiofuel]</t>
  </si>
  <si>
    <t>per facility CH4 collection[swine,small,CSRElec]</t>
  </si>
  <si>
    <t>per facility CH4 collection[swine,small,CSRCNG]</t>
  </si>
  <si>
    <t>per facility CH4 collection[swine,small,CSRNG]</t>
  </si>
  <si>
    <t>per facility CH4 collection[swine,small,CSRBiofuel]</t>
  </si>
  <si>
    <t>per facility CH4 collection[swine,small,plugflowElec]</t>
  </si>
  <si>
    <t>per facility CH4 collection[swine,small,plugflowCNG]</t>
  </si>
  <si>
    <t>per facility CH4 collection[swine,small,plugflowNG]</t>
  </si>
  <si>
    <t>per facility CH4 collection[swine,small,plugflowBiofuel]</t>
  </si>
  <si>
    <t>per facility CH4 collection[beef,medium,lagoonElec]</t>
  </si>
  <si>
    <t>per facility CH4 collection[beef,medium,lagoonCNG]</t>
  </si>
  <si>
    <t>per facility CH4 collection[beef,medium,lagoonNG]</t>
  </si>
  <si>
    <t>per facility CH4 collection[beef,medium,lagoonBiofuel]</t>
  </si>
  <si>
    <t>per facility CH4 collection[beef,medium,CSRElec]</t>
  </si>
  <si>
    <t>per facility CH4 collection[beef,medium,CSRCNG]</t>
  </si>
  <si>
    <t>per facility CH4 collection[beef,medium,CSRNG]</t>
  </si>
  <si>
    <t>per facility CH4 collection[beef,medium,CSRBiofuel]</t>
  </si>
  <si>
    <t>per facility CH4 collection[beef,medium,plugflowElec]</t>
  </si>
  <si>
    <t>per facility CH4 collection[beef,medium,plugflowCNG]</t>
  </si>
  <si>
    <t>per facility CH4 collection[beef,medium,plugflowNG]</t>
  </si>
  <si>
    <t>per facility CH4 collection[beef,medium,plugflowBiofuel]</t>
  </si>
  <si>
    <t>per facility CH4 collection[dairy,medium,lagoonElec]</t>
  </si>
  <si>
    <t>per facility CH4 collection[dairy,medium,lagoonCNG]</t>
  </si>
  <si>
    <t>per facility CH4 collection[dairy,medium,lagoonNG]</t>
  </si>
  <si>
    <t>per facility CH4 collection[dairy,medium,lagoonBiofuel]</t>
  </si>
  <si>
    <t>per facility CH4 collection[dairy,medium,CSRElec]</t>
  </si>
  <si>
    <t>per facility CH4 collection[dairy,medium,CSRCNG]</t>
  </si>
  <si>
    <t>per facility CH4 collection[dairy,medium,CSRNG]</t>
  </si>
  <si>
    <t>per facility CH4 collection[dairy,medium,CSRBiofuel]</t>
  </si>
  <si>
    <t>per facility CH4 collection[dairy,medium,plugflowElec]</t>
  </si>
  <si>
    <t>per facility CH4 collection[dairy,medium,plugflowCNG]</t>
  </si>
  <si>
    <t>per facility CH4 collection[dairy,medium,plugflowNG]</t>
  </si>
  <si>
    <t>per facility CH4 collection[dairy,medium,plugflowBiofuel]</t>
  </si>
  <si>
    <t>per facility CH4 collection[swine,medium,lagoonElec]</t>
  </si>
  <si>
    <t>per facility CH4 collection[swine,medium,lagoonCNG]</t>
  </si>
  <si>
    <t>per facility CH4 collection[swine,medium,lagoonNG]</t>
  </si>
  <si>
    <t>per facility CH4 collection[swine,medium,lagoonBiofuel]</t>
  </si>
  <si>
    <t>per facility CH4 collection[swine,medium,CSRElec]</t>
  </si>
  <si>
    <t>per facility CH4 collection[swine,medium,CSRCNG]</t>
  </si>
  <si>
    <t>per facility CH4 collection[swine,medium,CSRNG]</t>
  </si>
  <si>
    <t>per facility CH4 collection[swine,medium,CSRBiofuel]</t>
  </si>
  <si>
    <t>per facility CH4 collection[swine,medium,plugflowElec]</t>
  </si>
  <si>
    <t>per facility CH4 collection[swine,medium,plugflowCNG]</t>
  </si>
  <si>
    <t>per facility CH4 collection[swine,medium,plugflowNG]</t>
  </si>
  <si>
    <t>per facility CH4 collection[swine,medium,plugflowBiofuel]</t>
  </si>
  <si>
    <t>per facility CH4 collection[beef,large,lagoonElec]</t>
  </si>
  <si>
    <t>per facility CH4 collection[beef,large,lagoonCNG]</t>
  </si>
  <si>
    <t>per facility CH4 collection[beef,large,lagoonNG]</t>
  </si>
  <si>
    <t>per facility CH4 collection[beef,large,lagoonBiofuel]</t>
  </si>
  <si>
    <t>per facility CH4 collection[beef,large,CSRElec]</t>
  </si>
  <si>
    <t>per facility CH4 collection[beef,large,CSRCNG]</t>
  </si>
  <si>
    <t>per facility CH4 collection[beef,large,CSRNG]</t>
  </si>
  <si>
    <t>per facility CH4 collection[beef,large,CSRBiofuel]</t>
  </si>
  <si>
    <t>per facility CH4 collection[beef,large,plugflowElec]</t>
  </si>
  <si>
    <t>per facility CH4 collection[beef,large,plugflowCNG]</t>
  </si>
  <si>
    <t>per facility CH4 collection[beef,large,plugflowNG]</t>
  </si>
  <si>
    <t>per facility CH4 collection[beef,large,plugflowBiofuel]</t>
  </si>
  <si>
    <t>per facility CH4 collection[dairy,large,lagoonElec]</t>
  </si>
  <si>
    <t>per facility CH4 collection[dairy,large,lagoonCNG]</t>
  </si>
  <si>
    <t>per facility CH4 collection[dairy,large,lagoonNG]</t>
  </si>
  <si>
    <t>per facility CH4 collection[dairy,large,lagoonBiofuel]</t>
  </si>
  <si>
    <t>per facility CH4 collection[dairy,large,CSRElec]</t>
  </si>
  <si>
    <t>per facility CH4 collection[dairy,large,CSRCNG]</t>
  </si>
  <si>
    <t>per facility CH4 collection[dairy,large,CSRNG]</t>
  </si>
  <si>
    <t>per facility CH4 collection[dairy,large,CSRBiofuel]</t>
  </si>
  <si>
    <t>per facility CH4 collection[dairy,large,plugflowElec]</t>
  </si>
  <si>
    <t>per facility CH4 collection[dairy,large,plugflowCNG]</t>
  </si>
  <si>
    <t>per facility CH4 collection[dairy,large,plugflowNG]</t>
  </si>
  <si>
    <t>per facility CH4 collection[dairy,large,plugflowBiofuel]</t>
  </si>
  <si>
    <t>per facility CH4 collection[swine,large,lagoonElec]</t>
  </si>
  <si>
    <t>per facility CH4 collection[swine,large,lagoonCNG]</t>
  </si>
  <si>
    <t>per facility CH4 collection[swine,large,lagoonNG]</t>
  </si>
  <si>
    <t>per facility CH4 collection[swine,large,lagoonBiofuel]</t>
  </si>
  <si>
    <t>per facility CH4 collection[swine,large,CSRElec]</t>
  </si>
  <si>
    <t>per facility CH4 collection[swine,large,CSRCNG]</t>
  </si>
  <si>
    <t>per facility CH4 collection[swine,large,CSRNG]</t>
  </si>
  <si>
    <t>per facility CH4 collection[swine,large,CSRBiofuel]</t>
  </si>
  <si>
    <t>per facility CH4 collection[swine,large,plugflowElec]</t>
  </si>
  <si>
    <t>per facility CH4 collection[swine,large,plugflowCNG]</t>
  </si>
  <si>
    <t>per facility CH4 collection[swine,large,plugflowNG]</t>
  </si>
  <si>
    <t>per facility CH4 collection[swine,large,plugflowBiofuel]</t>
  </si>
  <si>
    <t>Expected Op Cost[beef,small,lagoonElec]</t>
  </si>
  <si>
    <t>Expected Op Cost[beef,small,lagoonCNG]</t>
  </si>
  <si>
    <t>Expected Op Cost[beef,small,lagoonNG]</t>
  </si>
  <si>
    <t>Expected Op Cost[beef,small,lagoonBiofuel]</t>
  </si>
  <si>
    <t>Expected Op Cost[beef,small,CSRElec]</t>
  </si>
  <si>
    <t>Expected Op Cost[beef,small,CSRCNG]</t>
  </si>
  <si>
    <t>Expected Op Cost[beef,small,CSRNG]</t>
  </si>
  <si>
    <t>Expected Op Cost[beef,small,CSRBiofuel]</t>
  </si>
  <si>
    <t>Expected Op Cost[beef,small,plugflowElec]</t>
  </si>
  <si>
    <t>Expected Op Cost[beef,small,plugflowCNG]</t>
  </si>
  <si>
    <t>Expected Op Cost[beef,small,plugflowNG]</t>
  </si>
  <si>
    <t>Expected Op Cost[beef,small,plugflowBiofuel]</t>
  </si>
  <si>
    <t>Expected Op Cost[dairy,small,lagoonElec]</t>
  </si>
  <si>
    <t>Expected Op Cost[dairy,small,lagoonCNG]</t>
  </si>
  <si>
    <t>Expected Op Cost[dairy,small,lagoonNG]</t>
  </si>
  <si>
    <t>Expected Op Cost[dairy,small,lagoonBiofuel]</t>
  </si>
  <si>
    <t>Expected Op Cost[dairy,small,CSRElec]</t>
  </si>
  <si>
    <t>Expected Op Cost[dairy,small,CSRCNG]</t>
  </si>
  <si>
    <t>Expected Op Cost[dairy,small,CSRNG]</t>
  </si>
  <si>
    <t>Expected Op Cost[dairy,small,CSRBiofuel]</t>
  </si>
  <si>
    <t>Expected Op Cost[dairy,small,plugflowElec]</t>
  </si>
  <si>
    <t>Expected Op Cost[dairy,small,plugflowCNG]</t>
  </si>
  <si>
    <t>Expected Op Cost[dairy,small,plugflowNG]</t>
  </si>
  <si>
    <t>Expected Op Cost[dairy,small,plugflowBiofuel]</t>
  </si>
  <si>
    <t>Expected Op Cost[swine,small,lagoonElec]</t>
  </si>
  <si>
    <t>Expected Op Cost[swine,small,lagoonCNG]</t>
  </si>
  <si>
    <t>Expected Op Cost[swine,small,lagoonNG]</t>
  </si>
  <si>
    <t>Expected Op Cost[swine,small,lagoonBiofuel]</t>
  </si>
  <si>
    <t>Expected Op Cost[swine,small,CSRElec]</t>
  </si>
  <si>
    <t>Expected Op Cost[swine,small,CSRCNG]</t>
  </si>
  <si>
    <t>Expected Op Cost[swine,small,CSRNG]</t>
  </si>
  <si>
    <t>Expected Op Cost[swine,small,CSRBiofuel]</t>
  </si>
  <si>
    <t>Expected Op Cost[swine,small,plugflowElec]</t>
  </si>
  <si>
    <t>Expected Op Cost[swine,small,plugflowCNG]</t>
  </si>
  <si>
    <t>Expected Op Cost[swine,small,plugflowNG]</t>
  </si>
  <si>
    <t>Expected Op Cost[swine,small,plugflowBiofuel]</t>
  </si>
  <si>
    <t>Expected Op Cost[beef,medium,lagoonElec]</t>
  </si>
  <si>
    <t>Expected Op Cost[beef,medium,lagoonCNG]</t>
  </si>
  <si>
    <t>Expected Op Cost[beef,medium,lagoonNG]</t>
  </si>
  <si>
    <t>Expected Op Cost[beef,medium,lagoonBiofuel]</t>
  </si>
  <si>
    <t>Expected Op Cost[beef,medium,CSRElec]</t>
  </si>
  <si>
    <t>Expected Op Cost[beef,medium,CSRCNG]</t>
  </si>
  <si>
    <t>Expected Op Cost[beef,medium,CSRNG]</t>
  </si>
  <si>
    <t>Expected Op Cost[beef,medium,CSRBiofuel]</t>
  </si>
  <si>
    <t>Expected Op Cost[beef,medium,plugflowElec]</t>
  </si>
  <si>
    <t>Expected Op Cost[beef,medium,plugflowCNG]</t>
  </si>
  <si>
    <t>Expected Op Cost[beef,medium,plugflowNG]</t>
  </si>
  <si>
    <t>Expected Op Cost[beef,medium,plugflowBiofuel]</t>
  </si>
  <si>
    <t>Expected Op Cost[dairy,medium,lagoonElec]</t>
  </si>
  <si>
    <t>Expected Op Cost[dairy,medium,lagoonCNG]</t>
  </si>
  <si>
    <t>Expected Op Cost[dairy,medium,lagoonNG]</t>
  </si>
  <si>
    <t>Expected Op Cost[dairy,medium,lagoonBiofuel]</t>
  </si>
  <si>
    <t>Expected Op Cost[dairy,medium,CSRElec]</t>
  </si>
  <si>
    <t>Expected Op Cost[dairy,medium,CSRCNG]</t>
  </si>
  <si>
    <t>Expected Op Cost[dairy,medium,CSRNG]</t>
  </si>
  <si>
    <t>Expected Op Cost[dairy,medium,CSRBiofuel]</t>
  </si>
  <si>
    <t>Expected Op Cost[dairy,medium,plugflowElec]</t>
  </si>
  <si>
    <t>Expected Op Cost[dairy,medium,plugflowCNG]</t>
  </si>
  <si>
    <t>Expected Op Cost[dairy,medium,plugflowNG]</t>
  </si>
  <si>
    <t>Expected Op Cost[dairy,medium,plugflowBiofuel]</t>
  </si>
  <si>
    <t>Expected Op Cost[swine,medium,lagoonElec]</t>
  </si>
  <si>
    <t>Expected Op Cost[swine,medium,lagoonCNG]</t>
  </si>
  <si>
    <t>Expected Op Cost[swine,medium,lagoonNG]</t>
  </si>
  <si>
    <t>Expected Op Cost[swine,medium,lagoonBiofuel]</t>
  </si>
  <si>
    <t>Expected Op Cost[swine,medium,CSRElec]</t>
  </si>
  <si>
    <t>Expected Op Cost[swine,medium,CSRCNG]</t>
  </si>
  <si>
    <t>Expected Op Cost[swine,medium,CSRNG]</t>
  </si>
  <si>
    <t>Expected Op Cost[swine,medium,CSRBiofuel]</t>
  </si>
  <si>
    <t>Expected Op Cost[swine,medium,plugflowElec]</t>
  </si>
  <si>
    <t>Expected Op Cost[swine,medium,plugflowCNG]</t>
  </si>
  <si>
    <t>Expected Op Cost[swine,medium,plugflowNG]</t>
  </si>
  <si>
    <t>Expected Op Cost[swine,medium,plugflowBiofuel]</t>
  </si>
  <si>
    <t>Expected Op Cost[beef,large,lagoonElec]</t>
  </si>
  <si>
    <t>Expected Op Cost[beef,large,lagoonCNG]</t>
  </si>
  <si>
    <t>Expected Op Cost[beef,large,lagoonNG]</t>
  </si>
  <si>
    <t>Expected Op Cost[beef,large,lagoonBiofuel]</t>
  </si>
  <si>
    <t>Expected Op Cost[beef,large,CSRElec]</t>
  </si>
  <si>
    <t>Expected Op Cost[beef,large,CSRCNG]</t>
  </si>
  <si>
    <t>Expected Op Cost[beef,large,CSRNG]</t>
  </si>
  <si>
    <t>Expected Op Cost[beef,large,CSRBiofuel]</t>
  </si>
  <si>
    <t>Expected Op Cost[beef,large,plugflowElec]</t>
  </si>
  <si>
    <t>Expected Op Cost[beef,large,plugflowCNG]</t>
  </si>
  <si>
    <t>Expected Op Cost[beef,large,plugflowNG]</t>
  </si>
  <si>
    <t>Expected Op Cost[beef,large,plugflowBiofuel]</t>
  </si>
  <si>
    <t>Expected Op Cost[dairy,large,lagoonElec]</t>
  </si>
  <si>
    <t>Expected Op Cost[dairy,large,lagoonCNG]</t>
  </si>
  <si>
    <t>Expected Op Cost[dairy,large,lagoonNG]</t>
  </si>
  <si>
    <t>Expected Op Cost[dairy,large,lagoonBiofuel]</t>
  </si>
  <si>
    <t>Expected Op Cost[dairy,large,CSRElec]</t>
  </si>
  <si>
    <t>Expected Op Cost[dairy,large,CSRCNG]</t>
  </si>
  <si>
    <t>Expected Op Cost[dairy,large,CSRNG]</t>
  </si>
  <si>
    <t>Expected Op Cost[dairy,large,CSRBiofuel]</t>
  </si>
  <si>
    <t>Expected Op Cost[dairy,large,plugflowElec]</t>
  </si>
  <si>
    <t>Expected Op Cost[dairy,large,plugflowCNG]</t>
  </si>
  <si>
    <t>Expected Op Cost[dairy,large,plugflowNG]</t>
  </si>
  <si>
    <t>Expected Op Cost[dairy,large,plugflowBiofuel]</t>
  </si>
  <si>
    <t>Expected Op Cost[swine,large,lagoonElec]</t>
  </si>
  <si>
    <t>Expected Op Cost[swine,large,lagoonCNG]</t>
  </si>
  <si>
    <t>Expected Op Cost[swine,large,lagoonNG]</t>
  </si>
  <si>
    <t>Expected Op Cost[swine,large,lagoonBiofuel]</t>
  </si>
  <si>
    <t>Expected Op Cost[swine,large,CSRElec]</t>
  </si>
  <si>
    <t>Expected Op Cost[swine,large,CSRCNG]</t>
  </si>
  <si>
    <t>Expected Op Cost[swine,large,CSRNG]</t>
  </si>
  <si>
    <t>Expected Op Cost[swine,large,CSRBiofuel]</t>
  </si>
  <si>
    <t>Expected Op Cost[swine,large,plugflowElec]</t>
  </si>
  <si>
    <t>Expected Op Cost[swine,large,plugflowCNG]</t>
  </si>
  <si>
    <t>Expected Op Cost[swine,large,plugflowNG]</t>
  </si>
  <si>
    <t>Expected Op Cost[swine,large,plugflowBiofuel]</t>
  </si>
  <si>
    <t>Expected Gas Clean Up Cost[beef,small,lagoonElec]</t>
  </si>
  <si>
    <t>Expected Gas Clean Up Cost[beef,small,lagoonCNG]</t>
  </si>
  <si>
    <t>Expected Gas Clean Up Cost[beef,small,lagoonNG]</t>
  </si>
  <si>
    <t>Expected Gas Clean Up Cost[beef,small,lagoonBiofuel]</t>
  </si>
  <si>
    <t>Expected Gas Clean Up Cost[beef,small,CSRElec]</t>
  </si>
  <si>
    <t>Expected Gas Clean Up Cost[beef,small,CSRCNG]</t>
  </si>
  <si>
    <t>Expected Gas Clean Up Cost[beef,small,CSRNG]</t>
  </si>
  <si>
    <t>Expected Gas Clean Up Cost[beef,small,CSRBiofuel]</t>
  </si>
  <si>
    <t>Expected Gas Clean Up Cost[beef,small,plugflowElec]</t>
  </si>
  <si>
    <t>Expected Gas Clean Up Cost[beef,small,plugflowCNG]</t>
  </si>
  <si>
    <t>Expected Gas Clean Up Cost[beef,small,plugflowNG]</t>
  </si>
  <si>
    <t>Expected Gas Clean Up Cost[beef,small,plugflowBiofuel]</t>
  </si>
  <si>
    <t>Expected Gas Clean Up Cost[dairy,small,lagoonElec]</t>
  </si>
  <si>
    <t>Expected Gas Clean Up Cost[dairy,small,lagoonCNG]</t>
  </si>
  <si>
    <t>Expected Gas Clean Up Cost[dairy,small,lagoonNG]</t>
  </si>
  <si>
    <t>Expected Gas Clean Up Cost[dairy,small,lagoonBiofuel]</t>
  </si>
  <si>
    <t>Expected Gas Clean Up Cost[dairy,small,CSRElec]</t>
  </si>
  <si>
    <t>Expected Gas Clean Up Cost[dairy,small,CSRCNG]</t>
  </si>
  <si>
    <t>Expected Gas Clean Up Cost[dairy,small,CSRNG]</t>
  </si>
  <si>
    <t>Expected Gas Clean Up Cost[dairy,small,CSRBiofuel]</t>
  </si>
  <si>
    <t>Expected Gas Clean Up Cost[dairy,small,plugflowElec]</t>
  </si>
  <si>
    <t>Expected Gas Clean Up Cost[dairy,small,plugflowCNG]</t>
  </si>
  <si>
    <t>Expected Gas Clean Up Cost[dairy,small,plugflowNG]</t>
  </si>
  <si>
    <t>Expected Gas Clean Up Cost[dairy,small,plugflowBiofuel]</t>
  </si>
  <si>
    <t>Expected Gas Clean Up Cost[swine,small,lagoonElec]</t>
  </si>
  <si>
    <t>Expected Gas Clean Up Cost[swine,small,lagoonCNG]</t>
  </si>
  <si>
    <t>Expected Gas Clean Up Cost[swine,small,lagoonNG]</t>
  </si>
  <si>
    <t>Expected Gas Clean Up Cost[swine,small,lagoonBiofuel]</t>
  </si>
  <si>
    <t>Expected Gas Clean Up Cost[swine,small,CSRElec]</t>
  </si>
  <si>
    <t>Expected Gas Clean Up Cost[swine,small,CSRCNG]</t>
  </si>
  <si>
    <t>Expected Gas Clean Up Cost[swine,small,CSRNG]</t>
  </si>
  <si>
    <t>Expected Gas Clean Up Cost[swine,small,CSRBiofuel]</t>
  </si>
  <si>
    <t>Expected Gas Clean Up Cost[swine,small,plugflowElec]</t>
  </si>
  <si>
    <t>Expected Gas Clean Up Cost[swine,small,plugflowCNG]</t>
  </si>
  <si>
    <t>Expected Gas Clean Up Cost[swine,small,plugflowNG]</t>
  </si>
  <si>
    <t>Expected Gas Clean Up Cost[swine,small,plugflowBiofuel]</t>
  </si>
  <si>
    <t>Expected Gas Clean Up Cost[beef,medium,lagoonElec]</t>
  </si>
  <si>
    <t>Expected Gas Clean Up Cost[beef,medium,lagoonCNG]</t>
  </si>
  <si>
    <t>Expected Gas Clean Up Cost[beef,medium,lagoonNG]</t>
  </si>
  <si>
    <t>Expected Gas Clean Up Cost[beef,medium,lagoonBiofuel]</t>
  </si>
  <si>
    <t>Expected Gas Clean Up Cost[beef,medium,CSRElec]</t>
  </si>
  <si>
    <t>Expected Gas Clean Up Cost[beef,medium,CSRCNG]</t>
  </si>
  <si>
    <t>Expected Gas Clean Up Cost[beef,medium,CSRNG]</t>
  </si>
  <si>
    <t>Expected Gas Clean Up Cost[beef,medium,CSRBiofuel]</t>
  </si>
  <si>
    <t>Expected Gas Clean Up Cost[beef,medium,plugflowElec]</t>
  </si>
  <si>
    <t>Expected Gas Clean Up Cost[beef,medium,plugflowCNG]</t>
  </si>
  <si>
    <t>Expected Gas Clean Up Cost[beef,medium,plugflowNG]</t>
  </si>
  <si>
    <t>Expected Gas Clean Up Cost[beef,medium,plugflowBiofuel]</t>
  </si>
  <si>
    <t>Expected Gas Clean Up Cost[dairy,medium,lagoonElec]</t>
  </si>
  <si>
    <t>Expected Gas Clean Up Cost[dairy,medium,lagoonCNG]</t>
  </si>
  <si>
    <t>Expected Gas Clean Up Cost[dairy,medium,lagoonNG]</t>
  </si>
  <si>
    <t>Expected Gas Clean Up Cost[dairy,medium,lagoonBiofuel]</t>
  </si>
  <si>
    <t>Expected Gas Clean Up Cost[dairy,medium,CSRElec]</t>
  </si>
  <si>
    <t>Expected Gas Clean Up Cost[dairy,medium,CSRCNG]</t>
  </si>
  <si>
    <t>Expected Gas Clean Up Cost[dairy,medium,CSRNG]</t>
  </si>
  <si>
    <t>Expected Gas Clean Up Cost[dairy,medium,CSRBiofuel]</t>
  </si>
  <si>
    <t>Expected Gas Clean Up Cost[dairy,medium,plugflowElec]</t>
  </si>
  <si>
    <t>Expected Gas Clean Up Cost[dairy,medium,plugflowCNG]</t>
  </si>
  <si>
    <t>Expected Gas Clean Up Cost[dairy,medium,plugflowNG]</t>
  </si>
  <si>
    <t>Expected Gas Clean Up Cost[dairy,medium,plugflowBiofuel]</t>
  </si>
  <si>
    <t>Expected Gas Clean Up Cost[swine,medium,lagoonElec]</t>
  </si>
  <si>
    <t>Expected Gas Clean Up Cost[swine,medium,lagoonCNG]</t>
  </si>
  <si>
    <t>Expected Gas Clean Up Cost[swine,medium,lagoonNG]</t>
  </si>
  <si>
    <t>Expected Gas Clean Up Cost[swine,medium,lagoonBiofuel]</t>
  </si>
  <si>
    <t>Expected Gas Clean Up Cost[swine,medium,CSRElec]</t>
  </si>
  <si>
    <t>Expected Gas Clean Up Cost[swine,medium,CSRCNG]</t>
  </si>
  <si>
    <t>Expected Gas Clean Up Cost[swine,medium,CSRNG]</t>
  </si>
  <si>
    <t>Expected Gas Clean Up Cost[swine,medium,CSRBiofuel]</t>
  </si>
  <si>
    <t>Expected Gas Clean Up Cost[swine,medium,plugflowElec]</t>
  </si>
  <si>
    <t>Expected Gas Clean Up Cost[swine,medium,plugflowCNG]</t>
  </si>
  <si>
    <t>Expected Gas Clean Up Cost[swine,medium,plugflowNG]</t>
  </si>
  <si>
    <t>Expected Gas Clean Up Cost[swine,medium,plugflowBiofuel]</t>
  </si>
  <si>
    <t>Expected Gas Clean Up Cost[beef,large,lagoonElec]</t>
  </si>
  <si>
    <t>Expected Gas Clean Up Cost[beef,large,lagoonCNG]</t>
  </si>
  <si>
    <t>Expected Gas Clean Up Cost[beef,large,lagoonNG]</t>
  </si>
  <si>
    <t>Expected Gas Clean Up Cost[beef,large,lagoonBiofuel]</t>
  </si>
  <si>
    <t>Expected Gas Clean Up Cost[beef,large,CSRElec]</t>
  </si>
  <si>
    <t>Expected Gas Clean Up Cost[beef,large,CSRCNG]</t>
  </si>
  <si>
    <t>Expected Gas Clean Up Cost[beef,large,CSRNG]</t>
  </si>
  <si>
    <t>Expected Gas Clean Up Cost[beef,large,CSRBiofuel]</t>
  </si>
  <si>
    <t>Expected Gas Clean Up Cost[beef,large,plugflowElec]</t>
  </si>
  <si>
    <t>Expected Gas Clean Up Cost[beef,large,plugflowCNG]</t>
  </si>
  <si>
    <t>Expected Gas Clean Up Cost[beef,large,plugflowNG]</t>
  </si>
  <si>
    <t>Expected Gas Clean Up Cost[beef,large,plugflowBiofuel]</t>
  </si>
  <si>
    <t>Expected Gas Clean Up Cost[dairy,large,lagoonElec]</t>
  </si>
  <si>
    <t>Expected Gas Clean Up Cost[dairy,large,lagoonCNG]</t>
  </si>
  <si>
    <t>Expected Gas Clean Up Cost[dairy,large,lagoonNG]</t>
  </si>
  <si>
    <t>Expected Gas Clean Up Cost[dairy,large,lagoonBiofuel]</t>
  </si>
  <si>
    <t>Expected Gas Clean Up Cost[dairy,large,CSRElec]</t>
  </si>
  <si>
    <t>Expected Gas Clean Up Cost[dairy,large,CSRCNG]</t>
  </si>
  <si>
    <t>Expected Gas Clean Up Cost[dairy,large,CSRNG]</t>
  </si>
  <si>
    <t>Expected Gas Clean Up Cost[dairy,large,CSRBiofuel]</t>
  </si>
  <si>
    <t>Expected Gas Clean Up Cost[dairy,large,plugflowElec]</t>
  </si>
  <si>
    <t>Expected Gas Clean Up Cost[dairy,large,plugflowCNG]</t>
  </si>
  <si>
    <t>Expected Gas Clean Up Cost[dairy,large,plugflowNG]</t>
  </si>
  <si>
    <t>Expected Gas Clean Up Cost[dairy,large,plugflowBiofuel]</t>
  </si>
  <si>
    <t>Expected Gas Clean Up Cost[swine,large,lagoonElec]</t>
  </si>
  <si>
    <t>Expected Gas Clean Up Cost[swine,large,lagoonCNG]</t>
  </si>
  <si>
    <t>Expected Gas Clean Up Cost[swine,large,lagoonNG]</t>
  </si>
  <si>
    <t>Expected Gas Clean Up Cost[swine,large,lagoonBiofuel]</t>
  </si>
  <si>
    <t>Expected Gas Clean Up Cost[swine,large,CSRElec]</t>
  </si>
  <si>
    <t>Expected Gas Clean Up Cost[swine,large,CSRCNG]</t>
  </si>
  <si>
    <t>Expected Gas Clean Up Cost[swine,large,CSRNG]</t>
  </si>
  <si>
    <t>Expected Gas Clean Up Cost[swine,large,CSRBiofuel]</t>
  </si>
  <si>
    <t>Expected Gas Clean Up Cost[swine,large,plugflowElec]</t>
  </si>
  <si>
    <t>Expected Gas Clean Up Cost[swine,large,plugflowCNG]</t>
  </si>
  <si>
    <t>Expected Gas Clean Up Cost[swine,large,plugflowNG]</t>
  </si>
  <si>
    <t>Expected Gas Clean Up Cost[swine,large,plugflowBiofuel]</t>
  </si>
  <si>
    <t>Expected Solids Clean Up Cost[beef,small,lagoonElec]</t>
  </si>
  <si>
    <t>Expected Solids Clean Up Cost[beef,small,lagoonCNG]</t>
  </si>
  <si>
    <t>Expected Solids Clean Up Cost[beef,small,lagoonNG]</t>
  </si>
  <si>
    <t>Expected Solids Clean Up Cost[beef,small,lagoonBiofuel]</t>
  </si>
  <si>
    <t>Expected Solids Clean Up Cost[beef,small,CSRElec]</t>
  </si>
  <si>
    <t>Expected Solids Clean Up Cost[beef,small,CSRCNG]</t>
  </si>
  <si>
    <t>Expected Solids Clean Up Cost[beef,small,CSRNG]</t>
  </si>
  <si>
    <t>Expected Solids Clean Up Cost[beef,small,CSRBiofuel]</t>
  </si>
  <si>
    <t>Expected Solids Clean Up Cost[beef,small,plugflowElec]</t>
  </si>
  <si>
    <t>Expected Solids Clean Up Cost[beef,small,plugflowCNG]</t>
  </si>
  <si>
    <t>Expected Solids Clean Up Cost[beef,small,plugflowNG]</t>
  </si>
  <si>
    <t>Expected Solids Clean Up Cost[beef,small,plugflowBiofuel]</t>
  </si>
  <si>
    <t>Expected Solids Clean Up Cost[dairy,small,lagoonElec]</t>
  </si>
  <si>
    <t>Expected Solids Clean Up Cost[dairy,small,lagoonCNG]</t>
  </si>
  <si>
    <t>Expected Solids Clean Up Cost[dairy,small,lagoonNG]</t>
  </si>
  <si>
    <t>Expected Solids Clean Up Cost[dairy,small,lagoonBiofuel]</t>
  </si>
  <si>
    <t>Expected Solids Clean Up Cost[dairy,small,CSRElec]</t>
  </si>
  <si>
    <t>Expected Solids Clean Up Cost[dairy,small,CSRCNG]</t>
  </si>
  <si>
    <t>Expected Solids Clean Up Cost[dairy,small,CSRNG]</t>
  </si>
  <si>
    <t>Expected Solids Clean Up Cost[dairy,small,CSRBiofuel]</t>
  </si>
  <si>
    <t>Expected Solids Clean Up Cost[dairy,small,plugflowElec]</t>
  </si>
  <si>
    <t>Expected Solids Clean Up Cost[dairy,small,plugflowCNG]</t>
  </si>
  <si>
    <t>Expected Solids Clean Up Cost[dairy,small,plugflowNG]</t>
  </si>
  <si>
    <t>Expected Solids Clean Up Cost[dairy,small,plugflowBiofuel]</t>
  </si>
  <si>
    <t>Expected Solids Clean Up Cost[swine,small,lagoonElec]</t>
  </si>
  <si>
    <t>Expected Solids Clean Up Cost[swine,small,lagoonCNG]</t>
  </si>
  <si>
    <t>Expected Solids Clean Up Cost[swine,small,lagoonNG]</t>
  </si>
  <si>
    <t>Expected Solids Clean Up Cost[swine,small,lagoonBiofuel]</t>
  </si>
  <si>
    <t>Expected Solids Clean Up Cost[swine,small,CSRElec]</t>
  </si>
  <si>
    <t>Expected Solids Clean Up Cost[swine,small,CSRCNG]</t>
  </si>
  <si>
    <t>Expected Solids Clean Up Cost[swine,small,CSRNG]</t>
  </si>
  <si>
    <t>Expected Solids Clean Up Cost[swine,small,CSRBiofuel]</t>
  </si>
  <si>
    <t>Expected Solids Clean Up Cost[swine,small,plugflowElec]</t>
  </si>
  <si>
    <t>Expected Solids Clean Up Cost[swine,small,plugflowCNG]</t>
  </si>
  <si>
    <t>Expected Solids Clean Up Cost[swine,small,plugflowNG]</t>
  </si>
  <si>
    <t>Expected Solids Clean Up Cost[swine,small,plugflowBiofuel]</t>
  </si>
  <si>
    <t>Expected Solids Clean Up Cost[beef,medium,lagoonElec]</t>
  </si>
  <si>
    <t>Expected Solids Clean Up Cost[beef,medium,lagoonCNG]</t>
  </si>
  <si>
    <t>Expected Solids Clean Up Cost[beef,medium,lagoonNG]</t>
  </si>
  <si>
    <t>Expected Solids Clean Up Cost[beef,medium,lagoonBiofuel]</t>
  </si>
  <si>
    <t>Expected Solids Clean Up Cost[beef,medium,CSRElec]</t>
  </si>
  <si>
    <t>Expected Solids Clean Up Cost[beef,medium,CSRCNG]</t>
  </si>
  <si>
    <t>Expected Solids Clean Up Cost[beef,medium,CSRNG]</t>
  </si>
  <si>
    <t>Expected Solids Clean Up Cost[beef,medium,CSRBiofuel]</t>
  </si>
  <si>
    <t>Expected Solids Clean Up Cost[beef,medium,plugflowElec]</t>
  </si>
  <si>
    <t>Expected Solids Clean Up Cost[beef,medium,plugflowCNG]</t>
  </si>
  <si>
    <t>Expected Solids Clean Up Cost[beef,medium,plugflowNG]</t>
  </si>
  <si>
    <t>Expected Solids Clean Up Cost[beef,medium,plugflowBiofuel]</t>
  </si>
  <si>
    <t>Expected Solids Clean Up Cost[dairy,medium,lagoonElec]</t>
  </si>
  <si>
    <t>Expected Solids Clean Up Cost[dairy,medium,lagoonCNG]</t>
  </si>
  <si>
    <t>Expected Solids Clean Up Cost[dairy,medium,lagoonNG]</t>
  </si>
  <si>
    <t>Expected Solids Clean Up Cost[dairy,medium,lagoonBiofuel]</t>
  </si>
  <si>
    <t>Expected Solids Clean Up Cost[dairy,medium,CSRElec]</t>
  </si>
  <si>
    <t>Expected Solids Clean Up Cost[dairy,medium,CSRCNG]</t>
  </si>
  <si>
    <t>Expected Solids Clean Up Cost[dairy,medium,CSRNG]</t>
  </si>
  <si>
    <t>Expected Solids Clean Up Cost[dairy,medium,CSRBiofuel]</t>
  </si>
  <si>
    <t>Expected Solids Clean Up Cost[dairy,medium,plugflowElec]</t>
  </si>
  <si>
    <t>Expected Solids Clean Up Cost[dairy,medium,plugflowCNG]</t>
  </si>
  <si>
    <t>Expected Solids Clean Up Cost[dairy,medium,plugflowNG]</t>
  </si>
  <si>
    <t>Expected Solids Clean Up Cost[dairy,medium,plugflowBiofuel]</t>
  </si>
  <si>
    <t>Expected Solids Clean Up Cost[swine,medium,lagoonElec]</t>
  </si>
  <si>
    <t>Expected Solids Clean Up Cost[swine,medium,lagoonCNG]</t>
  </si>
  <si>
    <t>Expected Solids Clean Up Cost[swine,medium,lagoonNG]</t>
  </si>
  <si>
    <t>Expected Solids Clean Up Cost[swine,medium,lagoonBiofuel]</t>
  </si>
  <si>
    <t>Expected Solids Clean Up Cost[swine,medium,CSRElec]</t>
  </si>
  <si>
    <t>Expected Solids Clean Up Cost[swine,medium,CSRCNG]</t>
  </si>
  <si>
    <t>Expected Solids Clean Up Cost[swine,medium,CSRNG]</t>
  </si>
  <si>
    <t>Expected Solids Clean Up Cost[swine,medium,CSRBiofuel]</t>
  </si>
  <si>
    <t>Expected Solids Clean Up Cost[swine,medium,plugflowElec]</t>
  </si>
  <si>
    <t>Expected Solids Clean Up Cost[swine,medium,plugflowCNG]</t>
  </si>
  <si>
    <t>Expected Solids Clean Up Cost[swine,medium,plugflowNG]</t>
  </si>
  <si>
    <t>Expected Solids Clean Up Cost[swine,medium,plugflowBiofuel]</t>
  </si>
  <si>
    <t>Expected Solids Clean Up Cost[beef,large,lagoonElec]</t>
  </si>
  <si>
    <t>Expected Solids Clean Up Cost[beef,large,lagoonCNG]</t>
  </si>
  <si>
    <t>Expected Solids Clean Up Cost[beef,large,lagoonNG]</t>
  </si>
  <si>
    <t>Expected Solids Clean Up Cost[beef,large,lagoonBiofuel]</t>
  </si>
  <si>
    <t>Expected Solids Clean Up Cost[beef,large,CSRElec]</t>
  </si>
  <si>
    <t>Expected Solids Clean Up Cost[beef,large,CSRCNG]</t>
  </si>
  <si>
    <t>Expected Solids Clean Up Cost[beef,large,CSRNG]</t>
  </si>
  <si>
    <t>Expected Solids Clean Up Cost[beef,large,CSRBiofuel]</t>
  </si>
  <si>
    <t>Expected Solids Clean Up Cost[beef,large,plugflowElec]</t>
  </si>
  <si>
    <t>Expected Solids Clean Up Cost[beef,large,plugflowCNG]</t>
  </si>
  <si>
    <t>Expected Solids Clean Up Cost[beef,large,plugflowNG]</t>
  </si>
  <si>
    <t>Expected Solids Clean Up Cost[beef,large,plugflowBiofuel]</t>
  </si>
  <si>
    <t>Expected Solids Clean Up Cost[dairy,large,lagoonElec]</t>
  </si>
  <si>
    <t>Expected Solids Clean Up Cost[dairy,large,lagoonCNG]</t>
  </si>
  <si>
    <t>Expected Solids Clean Up Cost[dairy,large,lagoonNG]</t>
  </si>
  <si>
    <t>Expected Solids Clean Up Cost[dairy,large,lagoonBiofuel]</t>
  </si>
  <si>
    <t>Expected Solids Clean Up Cost[dairy,large,CSRElec]</t>
  </si>
  <si>
    <t>Expected Solids Clean Up Cost[dairy,large,CSRCNG]</t>
  </si>
  <si>
    <t>Expected Solids Clean Up Cost[dairy,large,CSRNG]</t>
  </si>
  <si>
    <t>Expected Solids Clean Up Cost[dairy,large,CSRBiofuel]</t>
  </si>
  <si>
    <t>Expected Solids Clean Up Cost[dairy,large,plugflowElec]</t>
  </si>
  <si>
    <t>Expected Solids Clean Up Cost[dairy,large,plugflowCNG]</t>
  </si>
  <si>
    <t>Expected Solids Clean Up Cost[dairy,large,plugflowNG]</t>
  </si>
  <si>
    <t>Expected Solids Clean Up Cost[dairy,large,plugflowBiofuel]</t>
  </si>
  <si>
    <t>Expected Solids Clean Up Cost[swine,large,lagoonElec]</t>
  </si>
  <si>
    <t>Expected Solids Clean Up Cost[swine,large,lagoonCNG]</t>
  </si>
  <si>
    <t>Expected Solids Clean Up Cost[swine,large,lagoonNG]</t>
  </si>
  <si>
    <t>Expected Solids Clean Up Cost[swine,large,lagoonBiofuel]</t>
  </si>
  <si>
    <t>Expected Solids Clean Up Cost[swine,large,CSRElec]</t>
  </si>
  <si>
    <t>Expected Solids Clean Up Cost[swine,large,CSRCNG]</t>
  </si>
  <si>
    <t>Expected Solids Clean Up Cost[swine,large,CSRNG]</t>
  </si>
  <si>
    <t>Expected Solids Clean Up Cost[swine,large,CSRBiofuel]</t>
  </si>
  <si>
    <t>Expected Solids Clean Up Cost[swine,large,plugflowElec]</t>
  </si>
  <si>
    <t>Expected Solids Clean Up Cost[swine,large,plugflowCNG]</t>
  </si>
  <si>
    <t>Expected Solids Clean Up Cost[swine,large,plugflowNG]</t>
  </si>
  <si>
    <t>Expected Solids Clean Up Cost[swine,large,plugflowBiofuel]</t>
  </si>
  <si>
    <t>Expected FCI[beef,small,lagoonElec]</t>
  </si>
  <si>
    <t>Expected FCI[beef,small,lagoonCNG]</t>
  </si>
  <si>
    <t>Expected FCI[beef,small,lagoonNG]</t>
  </si>
  <si>
    <t>Expected FCI[beef,small,lagoonBiofuel]</t>
  </si>
  <si>
    <t>Expected FCI[beef,small,CSRElec]</t>
  </si>
  <si>
    <t>Expected FCI[beef,small,CSRCNG]</t>
  </si>
  <si>
    <t>Expected FCI[beef,small,CSRNG]</t>
  </si>
  <si>
    <t>Expected FCI[beef,small,CSRBiofuel]</t>
  </si>
  <si>
    <t>Expected FCI[beef,small,plugflowElec]</t>
  </si>
  <si>
    <t>Expected FCI[beef,small,plugflowCNG]</t>
  </si>
  <si>
    <t>Expected FCI[beef,small,plugflowNG]</t>
  </si>
  <si>
    <t>Expected FCI[beef,small,plugflowBiofuel]</t>
  </si>
  <si>
    <t>Expected FCI[dairy,small,lagoonElec]</t>
  </si>
  <si>
    <t>Expected FCI[dairy,small,lagoonCNG]</t>
  </si>
  <si>
    <t>Expected FCI[dairy,small,lagoonNG]</t>
  </si>
  <si>
    <t>Expected FCI[dairy,small,lagoonBiofuel]</t>
  </si>
  <si>
    <t>Expected FCI[dairy,small,CSRElec]</t>
  </si>
  <si>
    <t>Expected FCI[dairy,small,CSRCNG]</t>
  </si>
  <si>
    <t>Expected FCI[dairy,small,CSRNG]</t>
  </si>
  <si>
    <t>Expected FCI[dairy,small,CSRBiofuel]</t>
  </si>
  <si>
    <t>Expected FCI[dairy,small,plugflowElec]</t>
  </si>
  <si>
    <t>Expected FCI[dairy,small,plugflowCNG]</t>
  </si>
  <si>
    <t>Expected FCI[dairy,small,plugflowNG]</t>
  </si>
  <si>
    <t>Expected FCI[dairy,small,plugflowBiofuel]</t>
  </si>
  <si>
    <t>Expected FCI[swine,small,lagoonElec]</t>
  </si>
  <si>
    <t>Expected FCI[swine,small,lagoonCNG]</t>
  </si>
  <si>
    <t>Expected FCI[swine,small,lagoonNG]</t>
  </si>
  <si>
    <t>Expected FCI[swine,small,lagoonBiofuel]</t>
  </si>
  <si>
    <t>Expected FCI[swine,small,CSRElec]</t>
  </si>
  <si>
    <t>Expected FCI[swine,small,CSRCNG]</t>
  </si>
  <si>
    <t>Expected FCI[swine,small,CSRNG]</t>
  </si>
  <si>
    <t>Expected FCI[swine,small,CSRBiofuel]</t>
  </si>
  <si>
    <t>Expected FCI[swine,small,plugflowElec]</t>
  </si>
  <si>
    <t>Expected FCI[swine,small,plugflowCNG]</t>
  </si>
  <si>
    <t>Expected FCI[swine,small,plugflowNG]</t>
  </si>
  <si>
    <t>Expected FCI[swine,small,plugflowBiofuel]</t>
  </si>
  <si>
    <t>Expected FCI[beef,medium,lagoonElec]</t>
  </si>
  <si>
    <t>Expected FCI[beef,medium,lagoonCNG]</t>
  </si>
  <si>
    <t>Expected FCI[beef,medium,lagoonNG]</t>
  </si>
  <si>
    <t>Expected FCI[beef,medium,lagoonBiofuel]</t>
  </si>
  <si>
    <t>Expected FCI[beef,medium,CSRElec]</t>
  </si>
  <si>
    <t>Expected FCI[beef,medium,CSRCNG]</t>
  </si>
  <si>
    <t>Expected FCI[beef,medium,CSRNG]</t>
  </si>
  <si>
    <t>Expected FCI[beef,medium,CSRBiofuel]</t>
  </si>
  <si>
    <t>Expected FCI[beef,medium,plugflowElec]</t>
  </si>
  <si>
    <t>Expected FCI[beef,medium,plugflowCNG]</t>
  </si>
  <si>
    <t>Expected FCI[beef,medium,plugflowNG]</t>
  </si>
  <si>
    <t>Expected FCI[beef,medium,plugflowBiofuel]</t>
  </si>
  <si>
    <t>Expected FCI[dairy,medium,lagoonElec]</t>
  </si>
  <si>
    <t>Expected FCI[dairy,medium,lagoonCNG]</t>
  </si>
  <si>
    <t>Expected FCI[dairy,medium,lagoonNG]</t>
  </si>
  <si>
    <t>Expected FCI[dairy,medium,lagoonBiofuel]</t>
  </si>
  <si>
    <t>Expected FCI[dairy,medium,CSRElec]</t>
  </si>
  <si>
    <t>Expected FCI[dairy,medium,CSRCNG]</t>
  </si>
  <si>
    <t>Expected FCI[dairy,medium,CSRNG]</t>
  </si>
  <si>
    <t>Expected FCI[dairy,medium,CSRBiofuel]</t>
  </si>
  <si>
    <t>Expected FCI[dairy,medium,plugflowElec]</t>
  </si>
  <si>
    <t>Expected FCI[dairy,medium,plugflowCNG]</t>
  </si>
  <si>
    <t>Expected FCI[dairy,medium,plugflowNG]</t>
  </si>
  <si>
    <t>Expected FCI[dairy,medium,plugflowBiofuel]</t>
  </si>
  <si>
    <t>Expected FCI[swine,medium,lagoonElec]</t>
  </si>
  <si>
    <t>Expected FCI[swine,medium,lagoonCNG]</t>
  </si>
  <si>
    <t>Expected FCI[swine,medium,lagoonNG]</t>
  </si>
  <si>
    <t>Expected FCI[swine,medium,lagoonBiofuel]</t>
  </si>
  <si>
    <t>Expected FCI[swine,medium,CSRElec]</t>
  </si>
  <si>
    <t>Expected FCI[swine,medium,CSRCNG]</t>
  </si>
  <si>
    <t>Expected FCI[swine,medium,CSRNG]</t>
  </si>
  <si>
    <t>Expected FCI[swine,medium,CSRBiofuel]</t>
  </si>
  <si>
    <t>Expected FCI[swine,medium,plugflowElec]</t>
  </si>
  <si>
    <t>Expected FCI[swine,medium,plugflowCNG]</t>
  </si>
  <si>
    <t>Expected FCI[swine,medium,plugflowNG]</t>
  </si>
  <si>
    <t>Expected FCI[swine,medium,plugflowBiofuel]</t>
  </si>
  <si>
    <t>Expected FCI[beef,large,lagoonElec]</t>
  </si>
  <si>
    <t>Expected FCI[beef,large,lagoonCNG]</t>
  </si>
  <si>
    <t>Expected FCI[beef,large,lagoonNG]</t>
  </si>
  <si>
    <t>Expected FCI[beef,large,lagoonBiofuel]</t>
  </si>
  <si>
    <t>Expected FCI[beef,large,CSRElec]</t>
  </si>
  <si>
    <t>Expected FCI[beef,large,CSRCNG]</t>
  </si>
  <si>
    <t>Expected FCI[beef,large,CSRNG]</t>
  </si>
  <si>
    <t>Expected FCI[beef,large,CSRBiofuel]</t>
  </si>
  <si>
    <t>Expected FCI[beef,large,plugflowElec]</t>
  </si>
  <si>
    <t>Expected FCI[beef,large,plugflowCNG]</t>
  </si>
  <si>
    <t>Expected FCI[beef,large,plugflowNG]</t>
  </si>
  <si>
    <t>Expected FCI[beef,large,plugflowBiofuel]</t>
  </si>
  <si>
    <t>Expected FCI[dairy,large,lagoonElec]</t>
  </si>
  <si>
    <t>Expected FCI[dairy,large,lagoonCNG]</t>
  </si>
  <si>
    <t>Expected FCI[dairy,large,lagoonNG]</t>
  </si>
  <si>
    <t>Expected FCI[dairy,large,lagoonBiofuel]</t>
  </si>
  <si>
    <t>Expected FCI[dairy,large,CSRElec]</t>
  </si>
  <si>
    <t>Expected FCI[dairy,large,CSRCNG]</t>
  </si>
  <si>
    <t>Expected FCI[dairy,large,CSRNG]</t>
  </si>
  <si>
    <t>Expected FCI[dairy,large,CSRBiofuel]</t>
  </si>
  <si>
    <t>Expected FCI[dairy,large,plugflowElec]</t>
  </si>
  <si>
    <t>Expected FCI[dairy,large,plugflowCNG]</t>
  </si>
  <si>
    <t>Expected FCI[dairy,large,plugflowNG]</t>
  </si>
  <si>
    <t>Expected FCI[dairy,large,plugflowBiofuel]</t>
  </si>
  <si>
    <t>Expected FCI[swine,large,lagoonElec]</t>
  </si>
  <si>
    <t>Expected FCI[swine,large,lagoonCNG]</t>
  </si>
  <si>
    <t>Expected FCI[swine,large,lagoonNG]</t>
  </si>
  <si>
    <t>Expected FCI[swine,large,lagoonBiofuel]</t>
  </si>
  <si>
    <t>Expected FCI[swine,large,CSRElec]</t>
  </si>
  <si>
    <t>Expected FCI[swine,large,CSRCNG]</t>
  </si>
  <si>
    <t>Expected FCI[swine,large,CSRNG]</t>
  </si>
  <si>
    <t>Expected FCI[swine,large,CSRBiofuel]</t>
  </si>
  <si>
    <t>Expected FCI[swine,large,plugflowElec]</t>
  </si>
  <si>
    <t>Expected FCI[swine,large,plugflowCNG]</t>
  </si>
  <si>
    <t>Expected FCI[swine,large,plugflowNG]</t>
  </si>
  <si>
    <t>Expected FCI[swine,large,plugflowBiofuel]</t>
  </si>
  <si>
    <t>Varialbe</t>
  </si>
  <si>
    <t>Parameter</t>
  </si>
  <si>
    <t>Type</t>
  </si>
  <si>
    <t>Config</t>
  </si>
  <si>
    <t>beef</t>
  </si>
  <si>
    <t>small</t>
  </si>
  <si>
    <t>dairy</t>
  </si>
  <si>
    <t>swine</t>
  </si>
  <si>
    <t>medium</t>
  </si>
  <si>
    <t>large</t>
  </si>
  <si>
    <t>Size Range</t>
  </si>
  <si>
    <t>(500–999)</t>
  </si>
  <si>
    <t>(1000-1999)</t>
  </si>
  <si>
    <t xml:space="preserve"> (&gt;2000)</t>
  </si>
  <si>
    <t>Murray 2014
Table 6</t>
  </si>
  <si>
    <t>Compressor Operating Costs ($/yr/op)</t>
  </si>
  <si>
    <t>depreciation period (yr)</t>
  </si>
  <si>
    <t>term of loan (yr)</t>
  </si>
  <si>
    <t>H2S Treatment ($/yr/op)</t>
  </si>
  <si>
    <t>Operating Costs AD
($/yr/op)</t>
  </si>
  <si>
    <t>Utility Costs 
($/op)</t>
  </si>
  <si>
    <t>Post-digestion solids separation system
($/yr/op)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</si>
</sst>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2" xfId="0" applyFill="1" applyBorder="1"/>
    <xf numFmtId="49" fontId="1" fillId="0" borderId="0" xfId="0" applyNumberFormat="1" applyFont="1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1" xfId="0" applyFill="1" applyBorder="1"/>
    <xf numFmtId="3" fontId="0" fillId="0" borderId="1" xfId="0" applyNumberFormat="1" applyBorder="1"/>
    <xf numFmtId="3" fontId="0" fillId="0" borderId="0" xfId="0" applyNumberForma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0" fillId="0" borderId="2" xfId="0" applyNumberFormat="1" applyBorder="1"/>
    <xf numFmtId="49" fontId="1" fillId="0" borderId="1" xfId="0" applyNumberFormat="1" applyFont="1" applyBorder="1" applyAlignment="1" applyProtection="1">
      <alignment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0" fontId="4" fillId="0" borderId="0" xfId="2" applyFill="1"/>
    <xf numFmtId="0" fontId="4" fillId="0" borderId="0" xfId="2"/>
    <xf numFmtId="0" fontId="0" fillId="0" borderId="0" xfId="0" applyAlignment="1">
      <alignment horizontal="center"/>
    </xf>
    <xf numFmtId="3" fontId="0" fillId="2" borderId="4" xfId="0" applyNumberFormat="1" applyFill="1" applyBorder="1"/>
    <xf numFmtId="3" fontId="0" fillId="2" borderId="5" xfId="0" applyNumberFormat="1" applyFill="1" applyBorder="1"/>
    <xf numFmtId="3" fontId="0" fillId="2" borderId="6" xfId="0" applyNumberFormat="1" applyFill="1" applyBorder="1"/>
    <xf numFmtId="3" fontId="0" fillId="2" borderId="0" xfId="0" applyNumberFormat="1" applyFill="1" applyBorder="1"/>
    <xf numFmtId="3" fontId="0" fillId="2" borderId="1" xfId="0" applyNumberFormat="1" applyFill="1" applyBorder="1"/>
    <xf numFmtId="3" fontId="0" fillId="2" borderId="0" xfId="0" applyNumberFormat="1" applyFill="1"/>
    <xf numFmtId="49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0" fillId="3" borderId="0" xfId="0" applyNumberFormat="1" applyFill="1" applyBorder="1"/>
    <xf numFmtId="3" fontId="0" fillId="3" borderId="1" xfId="0" applyNumberFormat="1" applyFill="1" applyBorder="1"/>
    <xf numFmtId="3" fontId="0" fillId="3" borderId="0" xfId="0" applyNumberFormat="1" applyFill="1"/>
    <xf numFmtId="9" fontId="0" fillId="0" borderId="0" xfId="0" applyNumberFormat="1" applyFill="1"/>
    <xf numFmtId="0" fontId="0" fillId="0" borderId="0" xfId="0" applyAlignment="1">
      <alignment horizontal="left"/>
    </xf>
    <xf numFmtId="0" fontId="5" fillId="3" borderId="1" xfId="1" quotePrefix="1" applyNumberFormat="1" applyFont="1" applyFill="1" applyBorder="1" applyAlignment="1">
      <alignment horizontal="center" vertical="center" wrapText="1"/>
    </xf>
    <xf numFmtId="1" fontId="0" fillId="3" borderId="0" xfId="0" applyNumberFormat="1" applyFill="1" applyBorder="1"/>
    <xf numFmtId="0" fontId="0" fillId="3" borderId="0" xfId="0" applyFill="1" applyBorder="1"/>
    <xf numFmtId="0" fontId="0" fillId="3" borderId="1" xfId="0" applyFill="1" applyBorder="1"/>
    <xf numFmtId="164" fontId="0" fillId="3" borderId="0" xfId="0" applyNumberFormat="1" applyFill="1" applyBorder="1"/>
    <xf numFmtId="0" fontId="1" fillId="0" borderId="0" xfId="0" applyFont="1" applyFill="1" applyBorder="1"/>
    <xf numFmtId="49" fontId="1" fillId="0" borderId="7" xfId="0" applyNumberFormat="1" applyFont="1" applyBorder="1" applyAlignment="1" applyProtection="1">
      <alignment vertical="center" wrapText="1"/>
      <protection locked="0"/>
    </xf>
    <xf numFmtId="49" fontId="1" fillId="0" borderId="7" xfId="0" applyNumberFormat="1" applyFont="1" applyBorder="1" applyAlignment="1" applyProtection="1">
      <alignment horizontal="center" vertical="center" wrapText="1"/>
      <protection locked="0"/>
    </xf>
    <xf numFmtId="0" fontId="5" fillId="3" borderId="7" xfId="1" quotePrefix="1" applyNumberFormat="1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7" xfId="0" quotePrefix="1" applyNumberFormat="1" applyFont="1" applyFill="1" applyBorder="1" applyAlignment="1" applyProtection="1">
      <alignment horizontal="center" vertical="center" wrapText="1"/>
      <protection locked="0"/>
    </xf>
    <xf numFmtId="0" fontId="0" fillId="4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pa.gov/sites/production/files/2014-12/documents/agstar-handbook.pdf" TargetMode="External"/><Relationship Id="rId2" Type="http://schemas.openxmlformats.org/officeDocument/2006/relationships/hyperlink" Target="http://www.epa.gov/sites/production/files/2014-12/documents/agstar-handbook.pdf" TargetMode="External"/><Relationship Id="rId1" Type="http://schemas.openxmlformats.org/officeDocument/2006/relationships/hyperlink" Target="http://www.epa.gov/sites/production/files/2014-12/documents/agstar-handbook.pdf" TargetMode="External"/><Relationship Id="rId5" Type="http://schemas.openxmlformats.org/officeDocument/2006/relationships/hyperlink" Target="http://www3.epa.gov/climatechange/Downloads/EPAactivities/MAC_Report_2013-III_Waste.pdf" TargetMode="External"/><Relationship Id="rId4" Type="http://schemas.openxmlformats.org/officeDocument/2006/relationships/hyperlink" Target="http://www.epa.gov/sites/production/files/2014-12/documents/agstar-handboo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9"/>
  <sheetViews>
    <sheetView tabSelected="1" topLeftCell="C1" workbookViewId="0">
      <selection activeCell="M5" sqref="M5"/>
    </sheetView>
  </sheetViews>
  <sheetFormatPr defaultRowHeight="15" x14ac:dyDescent="0.25"/>
  <cols>
    <col min="1" max="1" width="13.7109375" customWidth="1"/>
    <col min="2" max="3" width="13" customWidth="1"/>
    <col min="4" max="4" width="10.28515625" bestFit="1" customWidth="1"/>
    <col min="5" max="5" width="23.5703125" bestFit="1" customWidth="1"/>
    <col min="6" max="6" width="16.140625" customWidth="1"/>
    <col min="7" max="7" width="13.5703125" customWidth="1"/>
    <col min="8" max="8" width="17.7109375" customWidth="1"/>
    <col min="9" max="9" width="14.42578125" customWidth="1"/>
    <col min="10" max="10" width="12.42578125" customWidth="1"/>
    <col min="11" max="11" width="18" customWidth="1"/>
    <col min="12" max="12" width="14" customWidth="1"/>
    <col min="13" max="13" width="25.85546875" customWidth="1"/>
    <col min="14" max="14" width="12.140625" customWidth="1"/>
    <col min="15" max="16" width="13.42578125" customWidth="1"/>
    <col min="17" max="17" width="16.85546875" customWidth="1"/>
    <col min="18" max="18" width="13" customWidth="1"/>
    <col min="19" max="19" width="12.7109375" customWidth="1"/>
    <col min="20" max="20" width="15.42578125" customWidth="1"/>
    <col min="21" max="21" width="13.28515625" customWidth="1"/>
    <col min="22" max="22" width="17.7109375" customWidth="1"/>
  </cols>
  <sheetData>
    <row r="1" spans="1:22" ht="15.75" thickBot="1" x14ac:dyDescent="0.3">
      <c r="L1" s="53"/>
      <c r="M1" s="53"/>
      <c r="N1" s="53"/>
      <c r="P1" s="53"/>
      <c r="Q1" s="53"/>
      <c r="R1" s="53"/>
      <c r="S1" s="53"/>
      <c r="T1" s="53"/>
      <c r="U1" s="54"/>
      <c r="V1" s="54"/>
    </row>
    <row r="2" spans="1:22" s="5" customFormat="1" ht="60" x14ac:dyDescent="0.25">
      <c r="A2" s="13" t="s">
        <v>12</v>
      </c>
      <c r="B2" s="14" t="s">
        <v>14</v>
      </c>
      <c r="C2" s="14" t="s">
        <v>644</v>
      </c>
      <c r="D2" s="14" t="s">
        <v>11</v>
      </c>
      <c r="E2" s="14" t="s">
        <v>45</v>
      </c>
      <c r="F2" s="39" t="s">
        <v>79</v>
      </c>
      <c r="G2" s="39" t="s">
        <v>80</v>
      </c>
      <c r="H2" s="39" t="s">
        <v>84</v>
      </c>
      <c r="I2" s="33" t="s">
        <v>81</v>
      </c>
      <c r="J2" s="33" t="s">
        <v>0</v>
      </c>
      <c r="K2" s="22" t="s">
        <v>91</v>
      </c>
      <c r="L2" s="33" t="s">
        <v>83</v>
      </c>
      <c r="M2" s="33" t="s">
        <v>90</v>
      </c>
      <c r="N2" s="33" t="s">
        <v>82</v>
      </c>
      <c r="O2" s="33" t="s">
        <v>654</v>
      </c>
      <c r="P2" s="22" t="s">
        <v>57</v>
      </c>
      <c r="Q2" s="33" t="s">
        <v>653</v>
      </c>
      <c r="R2" s="33" t="s">
        <v>649</v>
      </c>
      <c r="S2" s="33" t="s">
        <v>58</v>
      </c>
      <c r="T2" s="22" t="s">
        <v>59</v>
      </c>
      <c r="U2" s="21" t="s">
        <v>652</v>
      </c>
      <c r="V2" s="21" t="s">
        <v>655</v>
      </c>
    </row>
    <row r="3" spans="1:22" s="5" customFormat="1" ht="30" x14ac:dyDescent="0.25">
      <c r="A3" s="45"/>
      <c r="B3" s="46"/>
      <c r="C3" s="46"/>
      <c r="D3" s="46"/>
      <c r="E3" s="46" t="s">
        <v>85</v>
      </c>
      <c r="F3" s="47" t="s">
        <v>87</v>
      </c>
      <c r="G3" s="47" t="s">
        <v>87</v>
      </c>
      <c r="H3" s="47" t="s">
        <v>86</v>
      </c>
      <c r="I3" s="48" t="s">
        <v>93</v>
      </c>
      <c r="J3" s="48" t="s">
        <v>86</v>
      </c>
      <c r="K3" s="50" t="s">
        <v>89</v>
      </c>
      <c r="L3" s="47" t="s">
        <v>88</v>
      </c>
      <c r="M3" s="48" t="s">
        <v>648</v>
      </c>
      <c r="N3" s="48" t="s">
        <v>89</v>
      </c>
      <c r="O3" s="48" t="s">
        <v>88</v>
      </c>
      <c r="P3" s="50" t="s">
        <v>86</v>
      </c>
      <c r="Q3" s="51" t="s">
        <v>88</v>
      </c>
      <c r="R3" s="48" t="s">
        <v>648</v>
      </c>
      <c r="S3" s="48" t="s">
        <v>92</v>
      </c>
      <c r="T3" s="50" t="s">
        <v>86</v>
      </c>
      <c r="U3" s="49" t="s">
        <v>648</v>
      </c>
      <c r="V3" s="49" t="s">
        <v>88</v>
      </c>
    </row>
    <row r="4" spans="1:22" s="6" customFormat="1" x14ac:dyDescent="0.25">
      <c r="A4" s="2" t="s">
        <v>13</v>
      </c>
      <c r="B4" s="6" t="s">
        <v>6</v>
      </c>
      <c r="C4" s="6" t="s">
        <v>645</v>
      </c>
      <c r="D4" s="2" t="s">
        <v>2</v>
      </c>
      <c r="E4" s="2" t="s">
        <v>46</v>
      </c>
      <c r="F4" s="41">
        <v>1570</v>
      </c>
      <c r="G4" s="41">
        <v>1094800</v>
      </c>
      <c r="H4" s="40">
        <f>G4/F4</f>
        <v>697.32484076433116</v>
      </c>
      <c r="I4" s="41">
        <v>581.82000000000005</v>
      </c>
      <c r="J4" s="34">
        <f>I4*H4</f>
        <v>405717.53885350318</v>
      </c>
      <c r="K4" s="27">
        <f>J4*0.85</f>
        <v>344859.90802547772</v>
      </c>
      <c r="L4" s="34">
        <v>902081.88199999998</v>
      </c>
      <c r="M4" s="34">
        <v>0</v>
      </c>
      <c r="N4" s="34">
        <v>0</v>
      </c>
      <c r="O4" s="34">
        <f xml:space="preserve"> 0.053*L4</f>
        <v>47810.339745999998</v>
      </c>
      <c r="P4" s="27">
        <f>SUM(L4:O4)</f>
        <v>949892.221746</v>
      </c>
      <c r="Q4" s="34">
        <v>36083.275279999994</v>
      </c>
      <c r="R4" s="34">
        <v>0</v>
      </c>
      <c r="S4" s="34">
        <v>0</v>
      </c>
      <c r="T4" s="27">
        <f>SUM(Q4:S4)</f>
        <v>36083.275279999994</v>
      </c>
      <c r="U4" s="30">
        <f>L5*0.031*1</f>
        <v>27964.538342</v>
      </c>
      <c r="V4" s="30">
        <f>0.064*L4</f>
        <v>57733.240447999997</v>
      </c>
    </row>
    <row r="5" spans="1:22" s="6" customFormat="1" x14ac:dyDescent="0.25">
      <c r="A5" s="2" t="s">
        <v>13</v>
      </c>
      <c r="B5" s="6" t="s">
        <v>6</v>
      </c>
      <c r="C5" s="6" t="s">
        <v>645</v>
      </c>
      <c r="D5" s="2" t="s">
        <v>2</v>
      </c>
      <c r="E5" s="2" t="s">
        <v>47</v>
      </c>
      <c r="F5" s="41">
        <f>F4</f>
        <v>1570</v>
      </c>
      <c r="G5" s="41">
        <f>G4</f>
        <v>1094800</v>
      </c>
      <c r="H5" s="41">
        <f t="shared" ref="H5:H66" si="0">G5/F5</f>
        <v>697.32484076433116</v>
      </c>
      <c r="I5" s="41">
        <v>581.82000000000005</v>
      </c>
      <c r="J5" s="34">
        <f t="shared" ref="J5:J66" si="1">I5*H5</f>
        <v>405717.53885350318</v>
      </c>
      <c r="K5" s="27">
        <f t="shared" ref="K5:K6" si="2">K4</f>
        <v>344859.90802547772</v>
      </c>
      <c r="L5" s="34">
        <f>L4</f>
        <v>902081.88199999998</v>
      </c>
      <c r="M5" s="34">
        <f>$E$71*1</f>
        <v>132500</v>
      </c>
      <c r="N5" s="34">
        <v>0</v>
      </c>
      <c r="O5" s="34">
        <f>O4</f>
        <v>47810.339745999998</v>
      </c>
      <c r="P5" s="27">
        <f>SUM(L5:O5)</f>
        <v>1082392.221746</v>
      </c>
      <c r="Q5" s="34">
        <f>Q4</f>
        <v>36083.275279999994</v>
      </c>
      <c r="R5" s="34">
        <f>$F$71</f>
        <v>9465</v>
      </c>
      <c r="S5" s="34">
        <v>0</v>
      </c>
      <c r="T5" s="27">
        <f t="shared" ref="T5:T66" si="3">SUM(Q5:S5)</f>
        <v>45548.275279999994</v>
      </c>
      <c r="U5" s="30">
        <f>L5*0.031*1</f>
        <v>27964.538342</v>
      </c>
      <c r="V5" s="30">
        <f>V4</f>
        <v>57733.240447999997</v>
      </c>
    </row>
    <row r="6" spans="1:22" s="6" customFormat="1" x14ac:dyDescent="0.25">
      <c r="A6" s="2" t="s">
        <v>13</v>
      </c>
      <c r="B6" s="6" t="s">
        <v>6</v>
      </c>
      <c r="C6" s="6" t="s">
        <v>645</v>
      </c>
      <c r="D6" s="2" t="s">
        <v>2</v>
      </c>
      <c r="E6" s="2" t="s">
        <v>48</v>
      </c>
      <c r="F6" s="41">
        <f>F4</f>
        <v>1570</v>
      </c>
      <c r="G6" s="41">
        <f>G4</f>
        <v>1094800</v>
      </c>
      <c r="H6" s="41">
        <f t="shared" si="0"/>
        <v>697.32484076433116</v>
      </c>
      <c r="I6" s="41">
        <v>581.82000000000005</v>
      </c>
      <c r="J6" s="34">
        <f t="shared" si="1"/>
        <v>405717.53885350318</v>
      </c>
      <c r="K6" s="27">
        <f t="shared" si="2"/>
        <v>344859.90802547772</v>
      </c>
      <c r="L6" s="34">
        <f>L4</f>
        <v>902081.88199999998</v>
      </c>
      <c r="M6" s="34">
        <f>M5</f>
        <v>132500</v>
      </c>
      <c r="N6" s="34">
        <f>$D$83*$B$83</f>
        <v>900000</v>
      </c>
      <c r="O6" s="34">
        <f>O5</f>
        <v>47810.339745999998</v>
      </c>
      <c r="P6" s="27">
        <f t="shared" ref="P6:P66" si="4">SUM(L6:O6)</f>
        <v>1982392.221746</v>
      </c>
      <c r="Q6" s="34">
        <f>Q4</f>
        <v>36083.275279999994</v>
      </c>
      <c r="R6" s="34">
        <f>R5</f>
        <v>9465</v>
      </c>
      <c r="S6" s="34">
        <f>K6*A83*B89</f>
        <v>13336.054604555358</v>
      </c>
      <c r="T6" s="27">
        <f t="shared" si="3"/>
        <v>58884.329884555351</v>
      </c>
      <c r="U6" s="30">
        <f>U4</f>
        <v>27964.538342</v>
      </c>
      <c r="V6" s="30">
        <f>V5</f>
        <v>57733.240447999997</v>
      </c>
    </row>
    <row r="7" spans="1:22" s="6" customFormat="1" x14ac:dyDescent="0.25">
      <c r="A7" s="6" t="s">
        <v>13</v>
      </c>
      <c r="B7" s="6" t="s">
        <v>7</v>
      </c>
      <c r="C7" s="2" t="s">
        <v>646</v>
      </c>
      <c r="D7" s="2" t="s">
        <v>2</v>
      </c>
      <c r="E7" s="2" t="s">
        <v>46</v>
      </c>
      <c r="F7" s="41">
        <v>950</v>
      </c>
      <c r="G7" s="41">
        <v>1288000</v>
      </c>
      <c r="H7" s="41">
        <f t="shared" si="0"/>
        <v>1355.7894736842106</v>
      </c>
      <c r="I7" s="41">
        <v>581.82000000000005</v>
      </c>
      <c r="J7" s="34">
        <f t="shared" si="1"/>
        <v>788825.43157894746</v>
      </c>
      <c r="K7" s="27">
        <f t="shared" ref="K7:K64" si="5">J7*0.85</f>
        <v>670501.61684210529</v>
      </c>
      <c r="L7" s="34">
        <v>1172799.0819999999</v>
      </c>
      <c r="M7" s="34">
        <f>M4</f>
        <v>0</v>
      </c>
      <c r="N7" s="34">
        <v>0</v>
      </c>
      <c r="O7" s="34">
        <f xml:space="preserve"> 0.053*L7</f>
        <v>62158.351345999996</v>
      </c>
      <c r="P7" s="27">
        <f t="shared" si="4"/>
        <v>1234957.433346</v>
      </c>
      <c r="Q7" s="34">
        <v>46911.963279999996</v>
      </c>
      <c r="R7" s="34">
        <v>0</v>
      </c>
      <c r="S7" s="34">
        <v>0</v>
      </c>
      <c r="T7" s="27">
        <f t="shared" si="3"/>
        <v>46911.963279999996</v>
      </c>
      <c r="U7" s="30">
        <f>L8*0.031*1</f>
        <v>36356.771541999995</v>
      </c>
      <c r="V7" s="30">
        <f t="shared" ref="V7:V64" si="6">0.064*L7</f>
        <v>75059.141248</v>
      </c>
    </row>
    <row r="8" spans="1:22" s="6" customFormat="1" x14ac:dyDescent="0.25">
      <c r="A8" s="6" t="s">
        <v>13</v>
      </c>
      <c r="B8" s="6" t="s">
        <v>7</v>
      </c>
      <c r="C8" s="2" t="s">
        <v>646</v>
      </c>
      <c r="D8" s="2" t="s">
        <v>2</v>
      </c>
      <c r="E8" s="2" t="s">
        <v>47</v>
      </c>
      <c r="F8" s="41">
        <f>F7</f>
        <v>950</v>
      </c>
      <c r="G8" s="41">
        <f>G7</f>
        <v>1288000</v>
      </c>
      <c r="H8" s="41">
        <f t="shared" si="0"/>
        <v>1355.7894736842106</v>
      </c>
      <c r="I8" s="41">
        <v>581.82000000000005</v>
      </c>
      <c r="J8" s="34">
        <f t="shared" si="1"/>
        <v>788825.43157894746</v>
      </c>
      <c r="K8" s="27">
        <f t="shared" ref="K8:K9" si="7">K7</f>
        <v>670501.61684210529</v>
      </c>
      <c r="L8" s="34">
        <f>L7</f>
        <v>1172799.0819999999</v>
      </c>
      <c r="M8" s="34">
        <f>$E$74*1</f>
        <v>132500</v>
      </c>
      <c r="N8" s="34">
        <v>0</v>
      </c>
      <c r="O8" s="34">
        <f>O7</f>
        <v>62158.351345999996</v>
      </c>
      <c r="P8" s="27">
        <f t="shared" si="4"/>
        <v>1367457.433346</v>
      </c>
      <c r="Q8" s="34">
        <f>Q7</f>
        <v>46911.963279999996</v>
      </c>
      <c r="R8" s="34">
        <f>$F$74</f>
        <v>9465</v>
      </c>
      <c r="S8" s="34">
        <v>0</v>
      </c>
      <c r="T8" s="27">
        <f t="shared" si="3"/>
        <v>56376.963279999996</v>
      </c>
      <c r="U8" s="30">
        <f>L8*0.031*1</f>
        <v>36356.771541999995</v>
      </c>
      <c r="V8" s="30">
        <f>V7</f>
        <v>75059.141248</v>
      </c>
    </row>
    <row r="9" spans="1:22" s="6" customFormat="1" x14ac:dyDescent="0.25">
      <c r="A9" s="6" t="s">
        <v>13</v>
      </c>
      <c r="B9" s="6" t="s">
        <v>7</v>
      </c>
      <c r="C9" s="2" t="s">
        <v>646</v>
      </c>
      <c r="D9" s="2" t="s">
        <v>2</v>
      </c>
      <c r="E9" s="2" t="s">
        <v>48</v>
      </c>
      <c r="F9" s="41">
        <f>F7</f>
        <v>950</v>
      </c>
      <c r="G9" s="41">
        <f>G7</f>
        <v>1288000</v>
      </c>
      <c r="H9" s="41">
        <f t="shared" si="0"/>
        <v>1355.7894736842106</v>
      </c>
      <c r="I9" s="41">
        <v>581.82000000000005</v>
      </c>
      <c r="J9" s="34">
        <f t="shared" si="1"/>
        <v>788825.43157894746</v>
      </c>
      <c r="K9" s="27">
        <f t="shared" si="7"/>
        <v>670501.61684210529</v>
      </c>
      <c r="L9" s="34">
        <f>L7</f>
        <v>1172799.0819999999</v>
      </c>
      <c r="M9" s="34">
        <f>M8</f>
        <v>132500</v>
      </c>
      <c r="N9" s="34">
        <f>$D$83*$B$83</f>
        <v>900000</v>
      </c>
      <c r="O9" s="34">
        <f>O8</f>
        <v>62158.351345999996</v>
      </c>
      <c r="P9" s="27">
        <f t="shared" si="4"/>
        <v>2267457.433346</v>
      </c>
      <c r="Q9" s="34">
        <f>Q7</f>
        <v>46911.963279999996</v>
      </c>
      <c r="R9" s="34">
        <f>R8</f>
        <v>9465</v>
      </c>
      <c r="S9" s="34">
        <f>J9*$B$89*$A$83</f>
        <v>30504.615886580821</v>
      </c>
      <c r="T9" s="27">
        <f t="shared" si="3"/>
        <v>86881.579166580821</v>
      </c>
      <c r="U9" s="30">
        <f>U7</f>
        <v>36356.771541999995</v>
      </c>
      <c r="V9" s="30">
        <f>V8</f>
        <v>75059.141248</v>
      </c>
    </row>
    <row r="10" spans="1:22" s="6" customFormat="1" x14ac:dyDescent="0.25">
      <c r="A10" s="6" t="s">
        <v>13</v>
      </c>
      <c r="B10" s="6" t="s">
        <v>8</v>
      </c>
      <c r="C10" s="2" t="s">
        <v>647</v>
      </c>
      <c r="D10" s="2" t="s">
        <v>2</v>
      </c>
      <c r="E10" s="2" t="s">
        <v>46</v>
      </c>
      <c r="F10" s="41">
        <v>780</v>
      </c>
      <c r="G10" s="41">
        <v>2999200</v>
      </c>
      <c r="H10" s="41">
        <f t="shared" si="0"/>
        <v>3845.1282051282051</v>
      </c>
      <c r="I10" s="41">
        <v>581.82000000000005</v>
      </c>
      <c r="J10" s="34">
        <f t="shared" si="1"/>
        <v>2237172.4923076923</v>
      </c>
      <c r="K10" s="27">
        <f t="shared" si="5"/>
        <v>1901596.6184615383</v>
      </c>
      <c r="L10" s="34">
        <v>2195280.2819999997</v>
      </c>
      <c r="M10" s="34">
        <f>M7</f>
        <v>0</v>
      </c>
      <c r="N10" s="34">
        <v>0</v>
      </c>
      <c r="O10" s="34">
        <f xml:space="preserve"> 0.053*L10</f>
        <v>116349.85494599998</v>
      </c>
      <c r="P10" s="27">
        <f t="shared" si="4"/>
        <v>2311630.1369459997</v>
      </c>
      <c r="Q10" s="34">
        <v>87811.211279999989</v>
      </c>
      <c r="R10" s="34">
        <v>0</v>
      </c>
      <c r="S10" s="34">
        <v>0</v>
      </c>
      <c r="T10" s="27">
        <f t="shared" si="3"/>
        <v>87811.211279999989</v>
      </c>
      <c r="U10" s="30">
        <f>L11*0.031*1</f>
        <v>68053.688741999984</v>
      </c>
      <c r="V10" s="30">
        <f t="shared" si="6"/>
        <v>140497.93804799998</v>
      </c>
    </row>
    <row r="11" spans="1:22" s="6" customFormat="1" x14ac:dyDescent="0.25">
      <c r="A11" s="6" t="s">
        <v>13</v>
      </c>
      <c r="B11" s="6" t="s">
        <v>8</v>
      </c>
      <c r="C11" s="6" t="s">
        <v>647</v>
      </c>
      <c r="D11" s="2" t="s">
        <v>2</v>
      </c>
      <c r="E11" s="2" t="s">
        <v>47</v>
      </c>
      <c r="F11" s="41">
        <f>F10</f>
        <v>780</v>
      </c>
      <c r="G11" s="41">
        <f>G10</f>
        <v>2999200</v>
      </c>
      <c r="H11" s="41">
        <f t="shared" si="0"/>
        <v>3845.1282051282051</v>
      </c>
      <c r="I11" s="41">
        <v>581.82000000000005</v>
      </c>
      <c r="J11" s="34">
        <f t="shared" si="1"/>
        <v>2237172.4923076923</v>
      </c>
      <c r="K11" s="27">
        <f t="shared" ref="K11:K12" si="8">K10</f>
        <v>1901596.6184615383</v>
      </c>
      <c r="L11" s="34">
        <f>L10</f>
        <v>2195280.2819999997</v>
      </c>
      <c r="M11" s="34">
        <f>$E$77*1</f>
        <v>200000</v>
      </c>
      <c r="N11" s="34">
        <v>0</v>
      </c>
      <c r="O11" s="34">
        <f>O10</f>
        <v>116349.85494599998</v>
      </c>
      <c r="P11" s="27">
        <f t="shared" si="4"/>
        <v>2511630.1369459997</v>
      </c>
      <c r="Q11" s="34">
        <f>Q10</f>
        <v>87811.211279999989</v>
      </c>
      <c r="R11" s="34">
        <f>$F$77</f>
        <v>16400</v>
      </c>
      <c r="S11" s="34">
        <v>0</v>
      </c>
      <c r="T11" s="27">
        <f t="shared" si="3"/>
        <v>104211.21127999999</v>
      </c>
      <c r="U11" s="30">
        <f>L11*0.031*1</f>
        <v>68053.688741999984</v>
      </c>
      <c r="V11" s="30">
        <f>V10</f>
        <v>140497.93804799998</v>
      </c>
    </row>
    <row r="12" spans="1:22" s="6" customFormat="1" x14ac:dyDescent="0.25">
      <c r="A12" s="1" t="s">
        <v>13</v>
      </c>
      <c r="B12" s="1" t="s">
        <v>8</v>
      </c>
      <c r="C12" s="1" t="s">
        <v>647</v>
      </c>
      <c r="D12" s="7" t="s">
        <v>2</v>
      </c>
      <c r="E12" s="7" t="s">
        <v>48</v>
      </c>
      <c r="F12" s="42">
        <f>F10</f>
        <v>780</v>
      </c>
      <c r="G12" s="42">
        <f>G10</f>
        <v>2999200</v>
      </c>
      <c r="H12" s="42">
        <f t="shared" si="0"/>
        <v>3845.1282051282051</v>
      </c>
      <c r="I12" s="42">
        <v>581.82000000000005</v>
      </c>
      <c r="J12" s="35">
        <f t="shared" si="1"/>
        <v>2237172.4923076923</v>
      </c>
      <c r="K12" s="28">
        <f t="shared" si="8"/>
        <v>1901596.6184615383</v>
      </c>
      <c r="L12" s="35">
        <f>L10</f>
        <v>2195280.2819999997</v>
      </c>
      <c r="M12" s="35">
        <f>M11</f>
        <v>200000</v>
      </c>
      <c r="N12" s="35">
        <f>$D$83*$B$83</f>
        <v>900000</v>
      </c>
      <c r="O12" s="35">
        <f>O11</f>
        <v>116349.85494599998</v>
      </c>
      <c r="P12" s="28">
        <f t="shared" si="4"/>
        <v>3411630.1369459997</v>
      </c>
      <c r="Q12" s="35">
        <f>Q10</f>
        <v>87811.211279999989</v>
      </c>
      <c r="R12" s="35">
        <f>R11</f>
        <v>16400</v>
      </c>
      <c r="S12" s="35">
        <f>J12*$B$89*$A$83</f>
        <v>86513.548901777292</v>
      </c>
      <c r="T12" s="28">
        <f>SUM(Q12:S12)</f>
        <v>190724.7601817773</v>
      </c>
      <c r="U12" s="31">
        <f>U10</f>
        <v>68053.688741999984</v>
      </c>
      <c r="V12" s="31">
        <f>V11</f>
        <v>140497.93804799998</v>
      </c>
    </row>
    <row r="13" spans="1:22" s="6" customFormat="1" x14ac:dyDescent="0.25">
      <c r="A13" s="2" t="s">
        <v>15</v>
      </c>
      <c r="B13" s="6" t="s">
        <v>6</v>
      </c>
      <c r="C13" s="6" t="s">
        <v>645</v>
      </c>
      <c r="D13" s="2" t="s">
        <v>2</v>
      </c>
      <c r="E13" s="2" t="s">
        <v>46</v>
      </c>
      <c r="F13" s="41">
        <v>2300</v>
      </c>
      <c r="G13" s="41">
        <v>1713400</v>
      </c>
      <c r="H13" s="41">
        <f t="shared" si="0"/>
        <v>744.95652173913038</v>
      </c>
      <c r="I13" s="41">
        <v>247.29</v>
      </c>
      <c r="J13" s="34">
        <f t="shared" si="1"/>
        <v>184220.29826086955</v>
      </c>
      <c r="K13" s="27">
        <f t="shared" si="5"/>
        <v>156587.2535217391</v>
      </c>
      <c r="L13" s="34">
        <v>711774.67399999988</v>
      </c>
      <c r="M13" s="34">
        <v>0</v>
      </c>
      <c r="N13" s="34">
        <v>0</v>
      </c>
      <c r="O13" s="34">
        <f xml:space="preserve"> 0.053*L13</f>
        <v>37724.05772199999</v>
      </c>
      <c r="P13" s="27">
        <f t="shared" si="4"/>
        <v>749498.73172199982</v>
      </c>
      <c r="Q13" s="34">
        <v>28470.986959999995</v>
      </c>
      <c r="R13" s="34">
        <v>0</v>
      </c>
      <c r="S13" s="34">
        <v>0</v>
      </c>
      <c r="T13" s="27">
        <f t="shared" si="3"/>
        <v>28470.986959999995</v>
      </c>
      <c r="U13" s="30">
        <f>L14*0.031*1</f>
        <v>22065.014893999996</v>
      </c>
      <c r="V13" s="30">
        <v>0</v>
      </c>
    </row>
    <row r="14" spans="1:22" s="6" customFormat="1" x14ac:dyDescent="0.25">
      <c r="A14" s="2" t="s">
        <v>15</v>
      </c>
      <c r="B14" s="6" t="s">
        <v>6</v>
      </c>
      <c r="C14" s="6" t="s">
        <v>645</v>
      </c>
      <c r="D14" s="2" t="s">
        <v>2</v>
      </c>
      <c r="E14" s="2" t="s">
        <v>47</v>
      </c>
      <c r="F14" s="41">
        <f>F13</f>
        <v>2300</v>
      </c>
      <c r="G14" s="41">
        <f>G13</f>
        <v>1713400</v>
      </c>
      <c r="H14" s="41">
        <f t="shared" si="0"/>
        <v>744.95652173913038</v>
      </c>
      <c r="I14" s="41">
        <v>247.29</v>
      </c>
      <c r="J14" s="34">
        <f t="shared" si="1"/>
        <v>184220.29826086955</v>
      </c>
      <c r="K14" s="27">
        <f t="shared" ref="K14:K15" si="9">K13</f>
        <v>156587.2535217391</v>
      </c>
      <c r="L14" s="34">
        <f>L13</f>
        <v>711774.67399999988</v>
      </c>
      <c r="M14" s="34">
        <f>$E$71*1</f>
        <v>132500</v>
      </c>
      <c r="N14" s="34">
        <v>0</v>
      </c>
      <c r="O14" s="34">
        <f>O13</f>
        <v>37724.05772199999</v>
      </c>
      <c r="P14" s="27">
        <f t="shared" si="4"/>
        <v>881998.73172199982</v>
      </c>
      <c r="Q14" s="34">
        <f>Q13</f>
        <v>28470.986959999995</v>
      </c>
      <c r="R14" s="34">
        <f>$F$71</f>
        <v>9465</v>
      </c>
      <c r="S14" s="34">
        <v>0</v>
      </c>
      <c r="T14" s="27">
        <f t="shared" si="3"/>
        <v>37935.986959999995</v>
      </c>
      <c r="U14" s="30">
        <f>L14*0.031*1</f>
        <v>22065.014893999996</v>
      </c>
      <c r="V14" s="30">
        <f>V13</f>
        <v>0</v>
      </c>
    </row>
    <row r="15" spans="1:22" s="6" customFormat="1" x14ac:dyDescent="0.25">
      <c r="A15" s="2" t="s">
        <v>15</v>
      </c>
      <c r="B15" s="6" t="s">
        <v>6</v>
      </c>
      <c r="C15" s="6" t="s">
        <v>645</v>
      </c>
      <c r="D15" s="2" t="s">
        <v>2</v>
      </c>
      <c r="E15" s="2" t="s">
        <v>48</v>
      </c>
      <c r="F15" s="41">
        <f>F13</f>
        <v>2300</v>
      </c>
      <c r="G15" s="41">
        <f>G13</f>
        <v>1713400</v>
      </c>
      <c r="H15" s="41">
        <f t="shared" si="0"/>
        <v>744.95652173913038</v>
      </c>
      <c r="I15" s="41">
        <v>247.29</v>
      </c>
      <c r="J15" s="34">
        <f t="shared" si="1"/>
        <v>184220.29826086955</v>
      </c>
      <c r="K15" s="27">
        <f t="shared" si="9"/>
        <v>156587.2535217391</v>
      </c>
      <c r="L15" s="34">
        <f>L13</f>
        <v>711774.67399999988</v>
      </c>
      <c r="M15" s="34">
        <f>M14</f>
        <v>132500</v>
      </c>
      <c r="N15" s="34">
        <f>$D$83*$B$83</f>
        <v>900000</v>
      </c>
      <c r="O15" s="34">
        <f>O14</f>
        <v>37724.05772199999</v>
      </c>
      <c r="P15" s="27">
        <f t="shared" si="4"/>
        <v>1781998.7317219998</v>
      </c>
      <c r="Q15" s="34">
        <f>Q13</f>
        <v>28470.986959999995</v>
      </c>
      <c r="R15" s="34">
        <f>R14</f>
        <v>9465</v>
      </c>
      <c r="S15" s="34">
        <f>J15*$B$89*$A$83</f>
        <v>7123.9709218182825</v>
      </c>
      <c r="T15" s="27">
        <f t="shared" si="3"/>
        <v>45059.957881818278</v>
      </c>
      <c r="U15" s="30">
        <f>U13</f>
        <v>22065.014893999996</v>
      </c>
      <c r="V15" s="30">
        <f>V14</f>
        <v>0</v>
      </c>
    </row>
    <row r="16" spans="1:22" s="6" customFormat="1" x14ac:dyDescent="0.25">
      <c r="A16" s="6" t="s">
        <v>15</v>
      </c>
      <c r="B16" s="6" t="s">
        <v>7</v>
      </c>
      <c r="C16" s="2" t="s">
        <v>646</v>
      </c>
      <c r="D16" s="2" t="s">
        <v>2</v>
      </c>
      <c r="E16" s="2" t="s">
        <v>46</v>
      </c>
      <c r="F16" s="41">
        <v>3300</v>
      </c>
      <c r="G16" s="41">
        <v>4810700</v>
      </c>
      <c r="H16" s="41">
        <f t="shared" si="0"/>
        <v>1457.7878787878788</v>
      </c>
      <c r="I16" s="41">
        <v>247.29</v>
      </c>
      <c r="J16" s="34">
        <f t="shared" si="1"/>
        <v>360496.3645454545</v>
      </c>
      <c r="K16" s="27">
        <f t="shared" si="5"/>
        <v>306421.90986363631</v>
      </c>
      <c r="L16" s="34">
        <v>801427.66599999997</v>
      </c>
      <c r="M16" s="34">
        <f>M13</f>
        <v>0</v>
      </c>
      <c r="N16" s="34">
        <v>0</v>
      </c>
      <c r="O16" s="34">
        <f xml:space="preserve"> 0.053*L16</f>
        <v>42475.666297999996</v>
      </c>
      <c r="P16" s="27">
        <f t="shared" si="4"/>
        <v>843903.33229799999</v>
      </c>
      <c r="Q16" s="34">
        <v>32057.106639999998</v>
      </c>
      <c r="R16" s="34">
        <v>0</v>
      </c>
      <c r="S16" s="34">
        <v>0</v>
      </c>
      <c r="T16" s="27">
        <f t="shared" si="3"/>
        <v>32057.106639999998</v>
      </c>
      <c r="U16" s="30">
        <f>L17*0.031*1</f>
        <v>24844.257645999998</v>
      </c>
      <c r="V16" s="30">
        <v>0</v>
      </c>
    </row>
    <row r="17" spans="1:22" s="6" customFormat="1" x14ac:dyDescent="0.25">
      <c r="A17" s="6" t="s">
        <v>15</v>
      </c>
      <c r="B17" s="6" t="s">
        <v>7</v>
      </c>
      <c r="C17" s="2" t="s">
        <v>646</v>
      </c>
      <c r="D17" s="2" t="s">
        <v>2</v>
      </c>
      <c r="E17" s="2" t="s">
        <v>47</v>
      </c>
      <c r="F17" s="41">
        <f>F16</f>
        <v>3300</v>
      </c>
      <c r="G17" s="41">
        <f>G16</f>
        <v>4810700</v>
      </c>
      <c r="H17" s="41">
        <f t="shared" si="0"/>
        <v>1457.7878787878788</v>
      </c>
      <c r="I17" s="41">
        <v>247.29</v>
      </c>
      <c r="J17" s="34">
        <f t="shared" si="1"/>
        <v>360496.3645454545</v>
      </c>
      <c r="K17" s="27">
        <f t="shared" ref="K17:K18" si="10">K16</f>
        <v>306421.90986363631</v>
      </c>
      <c r="L17" s="34">
        <f>L16</f>
        <v>801427.66599999997</v>
      </c>
      <c r="M17" s="34">
        <f>$E$74*1</f>
        <v>132500</v>
      </c>
      <c r="N17" s="34">
        <v>0</v>
      </c>
      <c r="O17" s="34">
        <f>O16</f>
        <v>42475.666297999996</v>
      </c>
      <c r="P17" s="27">
        <f t="shared" si="4"/>
        <v>976403.33229799999</v>
      </c>
      <c r="Q17" s="34">
        <f>Q16</f>
        <v>32057.106639999998</v>
      </c>
      <c r="R17" s="34">
        <f>$F$74</f>
        <v>9465</v>
      </c>
      <c r="S17" s="34">
        <v>0</v>
      </c>
      <c r="T17" s="27">
        <f t="shared" si="3"/>
        <v>41522.106639999998</v>
      </c>
      <c r="U17" s="30">
        <f>L17*0.031*1</f>
        <v>24844.257645999998</v>
      </c>
      <c r="V17" s="30">
        <f>V16</f>
        <v>0</v>
      </c>
    </row>
    <row r="18" spans="1:22" s="6" customFormat="1" x14ac:dyDescent="0.25">
      <c r="A18" s="6" t="s">
        <v>15</v>
      </c>
      <c r="B18" s="6" t="s">
        <v>7</v>
      </c>
      <c r="C18" s="2" t="s">
        <v>646</v>
      </c>
      <c r="D18" s="2" t="s">
        <v>2</v>
      </c>
      <c r="E18" s="2" t="s">
        <v>48</v>
      </c>
      <c r="F18" s="41">
        <f>F16</f>
        <v>3300</v>
      </c>
      <c r="G18" s="41">
        <f>G16</f>
        <v>4810700</v>
      </c>
      <c r="H18" s="41">
        <f t="shared" si="0"/>
        <v>1457.7878787878788</v>
      </c>
      <c r="I18" s="41">
        <v>247.29</v>
      </c>
      <c r="J18" s="34">
        <f t="shared" si="1"/>
        <v>360496.3645454545</v>
      </c>
      <c r="K18" s="27">
        <f t="shared" si="10"/>
        <v>306421.90986363631</v>
      </c>
      <c r="L18" s="34">
        <f>L16</f>
        <v>801427.66599999997</v>
      </c>
      <c r="M18" s="34">
        <f>M17</f>
        <v>132500</v>
      </c>
      <c r="N18" s="34">
        <f>$D$83*$B$83</f>
        <v>900000</v>
      </c>
      <c r="O18" s="34">
        <f>O17</f>
        <v>42475.666297999996</v>
      </c>
      <c r="P18" s="27">
        <f t="shared" si="4"/>
        <v>1876403.3322979999</v>
      </c>
      <c r="Q18" s="34">
        <f>Q16</f>
        <v>32057.106639999998</v>
      </c>
      <c r="R18" s="34">
        <f>R17</f>
        <v>9465</v>
      </c>
      <c r="S18" s="34">
        <v>12886.303265856002</v>
      </c>
      <c r="T18" s="27">
        <f t="shared" si="3"/>
        <v>54408.409905856002</v>
      </c>
      <c r="U18" s="30">
        <f>U16</f>
        <v>24844.257645999998</v>
      </c>
      <c r="V18" s="30">
        <f>V17</f>
        <v>0</v>
      </c>
    </row>
    <row r="19" spans="1:22" s="6" customFormat="1" x14ac:dyDescent="0.25">
      <c r="A19" s="6" t="s">
        <v>15</v>
      </c>
      <c r="B19" s="6" t="s">
        <v>8</v>
      </c>
      <c r="C19" s="2" t="s">
        <v>647</v>
      </c>
      <c r="D19" s="2" t="s">
        <v>2</v>
      </c>
      <c r="E19" s="2" t="s">
        <v>46</v>
      </c>
      <c r="F19" s="41">
        <v>9000</v>
      </c>
      <c r="G19" s="41">
        <v>57596600</v>
      </c>
      <c r="H19" s="41">
        <f t="shared" si="0"/>
        <v>6399.6222222222223</v>
      </c>
      <c r="I19" s="41">
        <v>247.29</v>
      </c>
      <c r="J19" s="34">
        <f t="shared" si="1"/>
        <v>1582562.5793333333</v>
      </c>
      <c r="K19" s="27">
        <f t="shared" si="5"/>
        <v>1345178.1924333333</v>
      </c>
      <c r="L19" s="34">
        <v>1590603.2219999998</v>
      </c>
      <c r="M19" s="34">
        <f>M16</f>
        <v>0</v>
      </c>
      <c r="N19" s="34">
        <v>0</v>
      </c>
      <c r="O19" s="34">
        <f xml:space="preserve"> 0.053*L19</f>
        <v>84301.970765999984</v>
      </c>
      <c r="P19" s="27">
        <f t="shared" si="4"/>
        <v>1674905.1927659998</v>
      </c>
      <c r="Q19" s="34">
        <v>63624.128879999997</v>
      </c>
      <c r="R19" s="34">
        <v>0</v>
      </c>
      <c r="S19" s="34">
        <v>0</v>
      </c>
      <c r="T19" s="27">
        <f t="shared" si="3"/>
        <v>63624.128879999997</v>
      </c>
      <c r="U19" s="30">
        <f>L20*0.031*1</f>
        <v>49308.699881999994</v>
      </c>
      <c r="V19" s="30">
        <v>0</v>
      </c>
    </row>
    <row r="20" spans="1:22" s="6" customFormat="1" x14ac:dyDescent="0.25">
      <c r="A20" s="6" t="s">
        <v>15</v>
      </c>
      <c r="B20" s="6" t="s">
        <v>8</v>
      </c>
      <c r="C20" s="6" t="s">
        <v>647</v>
      </c>
      <c r="D20" s="2" t="s">
        <v>2</v>
      </c>
      <c r="E20" s="2" t="s">
        <v>47</v>
      </c>
      <c r="F20" s="41">
        <f>F19</f>
        <v>9000</v>
      </c>
      <c r="G20" s="41">
        <f>G19</f>
        <v>57596600</v>
      </c>
      <c r="H20" s="41">
        <f t="shared" si="0"/>
        <v>6399.6222222222223</v>
      </c>
      <c r="I20" s="41">
        <v>247.29</v>
      </c>
      <c r="J20" s="34">
        <f t="shared" si="1"/>
        <v>1582562.5793333333</v>
      </c>
      <c r="K20" s="27">
        <f t="shared" ref="K20:K21" si="11">K19</f>
        <v>1345178.1924333333</v>
      </c>
      <c r="L20" s="34">
        <f>L19</f>
        <v>1590603.2219999998</v>
      </c>
      <c r="M20" s="34">
        <f>$E$77*1</f>
        <v>200000</v>
      </c>
      <c r="N20" s="34">
        <v>0</v>
      </c>
      <c r="O20" s="34">
        <f>O19</f>
        <v>84301.970765999984</v>
      </c>
      <c r="P20" s="27">
        <f t="shared" si="4"/>
        <v>1874905.1927659998</v>
      </c>
      <c r="Q20" s="34">
        <f>Q19</f>
        <v>63624.128879999997</v>
      </c>
      <c r="R20" s="34">
        <f>$F$77</f>
        <v>16400</v>
      </c>
      <c r="S20" s="34">
        <v>0</v>
      </c>
      <c r="T20" s="27">
        <f t="shared" si="3"/>
        <v>80024.128880000004</v>
      </c>
      <c r="U20" s="30">
        <f>L20*0.031*1</f>
        <v>49308.699881999994</v>
      </c>
      <c r="V20" s="30">
        <f>V19</f>
        <v>0</v>
      </c>
    </row>
    <row r="21" spans="1:22" s="6" customFormat="1" x14ac:dyDescent="0.25">
      <c r="A21" s="1" t="s">
        <v>15</v>
      </c>
      <c r="B21" s="1" t="s">
        <v>8</v>
      </c>
      <c r="C21" s="1" t="s">
        <v>647</v>
      </c>
      <c r="D21" s="7" t="s">
        <v>2</v>
      </c>
      <c r="E21" s="7" t="s">
        <v>48</v>
      </c>
      <c r="F21" s="42">
        <f>F19</f>
        <v>9000</v>
      </c>
      <c r="G21" s="42">
        <f>G19</f>
        <v>57596600</v>
      </c>
      <c r="H21" s="42">
        <f t="shared" si="0"/>
        <v>6399.6222222222223</v>
      </c>
      <c r="I21" s="42">
        <v>247.29</v>
      </c>
      <c r="J21" s="35">
        <f t="shared" si="1"/>
        <v>1582562.5793333333</v>
      </c>
      <c r="K21" s="28">
        <f t="shared" si="11"/>
        <v>1345178.1924333333</v>
      </c>
      <c r="L21" s="35">
        <f>L19</f>
        <v>1590603.2219999998</v>
      </c>
      <c r="M21" s="35">
        <f>M20</f>
        <v>200000</v>
      </c>
      <c r="N21" s="35">
        <f>$D$83*$B$83</f>
        <v>900000</v>
      </c>
      <c r="O21" s="35">
        <f>O20</f>
        <v>84301.970765999984</v>
      </c>
      <c r="P21" s="28">
        <f t="shared" si="4"/>
        <v>2774905.1927660001</v>
      </c>
      <c r="Q21" s="35">
        <f>Q19</f>
        <v>63624.128879999997</v>
      </c>
      <c r="R21" s="35">
        <f>R20</f>
        <v>16400</v>
      </c>
      <c r="S21" s="35">
        <v>67657.511316960008</v>
      </c>
      <c r="T21" s="28">
        <f t="shared" si="3"/>
        <v>147681.64019696001</v>
      </c>
      <c r="U21" s="31">
        <f>U19</f>
        <v>49308.699881999994</v>
      </c>
      <c r="V21" s="31">
        <f>V20</f>
        <v>0</v>
      </c>
    </row>
    <row r="22" spans="1:22" s="6" customFormat="1" x14ac:dyDescent="0.25">
      <c r="A22" s="2" t="s">
        <v>13</v>
      </c>
      <c r="B22" s="6" t="s">
        <v>6</v>
      </c>
      <c r="C22" s="6" t="s">
        <v>645</v>
      </c>
      <c r="D22" s="2" t="s">
        <v>3</v>
      </c>
      <c r="E22" s="2" t="s">
        <v>46</v>
      </c>
      <c r="F22" s="41">
        <v>1570</v>
      </c>
      <c r="G22" s="41">
        <v>1094800</v>
      </c>
      <c r="H22" s="41">
        <f t="shared" si="0"/>
        <v>697.32484076433116</v>
      </c>
      <c r="I22" s="41">
        <v>690.25</v>
      </c>
      <c r="J22" s="34">
        <f t="shared" si="1"/>
        <v>481328.4713375796</v>
      </c>
      <c r="K22" s="27">
        <f t="shared" si="5"/>
        <v>409129.20063694264</v>
      </c>
      <c r="L22" s="34">
        <v>732533.42499999993</v>
      </c>
      <c r="M22" s="34">
        <v>0</v>
      </c>
      <c r="N22" s="34">
        <v>0</v>
      </c>
      <c r="O22" s="34">
        <f xml:space="preserve"> 0.053*L22</f>
        <v>38824.271524999996</v>
      </c>
      <c r="P22" s="27">
        <f t="shared" si="4"/>
        <v>771357.69652499992</v>
      </c>
      <c r="Q22" s="34">
        <v>29301.337</v>
      </c>
      <c r="R22" s="34">
        <v>0</v>
      </c>
      <c r="S22" s="34">
        <v>0</v>
      </c>
      <c r="T22" s="27">
        <f t="shared" si="3"/>
        <v>29301.337</v>
      </c>
      <c r="U22" s="30">
        <f>L23*0.031*1</f>
        <v>22708.536174999997</v>
      </c>
      <c r="V22" s="30">
        <f t="shared" si="6"/>
        <v>46882.139199999998</v>
      </c>
    </row>
    <row r="23" spans="1:22" s="6" customFormat="1" x14ac:dyDescent="0.25">
      <c r="A23" s="2" t="s">
        <v>13</v>
      </c>
      <c r="B23" s="6" t="s">
        <v>6</v>
      </c>
      <c r="C23" s="6" t="s">
        <v>645</v>
      </c>
      <c r="D23" s="2" t="s">
        <v>3</v>
      </c>
      <c r="E23" s="2" t="s">
        <v>47</v>
      </c>
      <c r="F23" s="41">
        <f>F22</f>
        <v>1570</v>
      </c>
      <c r="G23" s="41">
        <f>G22</f>
        <v>1094800</v>
      </c>
      <c r="H23" s="41">
        <f t="shared" si="0"/>
        <v>697.32484076433116</v>
      </c>
      <c r="I23" s="41">
        <v>690.25</v>
      </c>
      <c r="J23" s="34">
        <f t="shared" si="1"/>
        <v>481328.4713375796</v>
      </c>
      <c r="K23" s="27">
        <f t="shared" ref="K23:K24" si="12">K22</f>
        <v>409129.20063694264</v>
      </c>
      <c r="L23" s="34">
        <f>L22</f>
        <v>732533.42499999993</v>
      </c>
      <c r="M23" s="34">
        <f>$E$72*1</f>
        <v>132500</v>
      </c>
      <c r="N23" s="34">
        <v>0</v>
      </c>
      <c r="O23" s="34">
        <f>O22</f>
        <v>38824.271524999996</v>
      </c>
      <c r="P23" s="27">
        <f t="shared" si="4"/>
        <v>903857.69652499992</v>
      </c>
      <c r="Q23" s="34">
        <f>Q22</f>
        <v>29301.337</v>
      </c>
      <c r="R23" s="34">
        <f>$F$72</f>
        <v>9465</v>
      </c>
      <c r="S23" s="34">
        <v>0</v>
      </c>
      <c r="T23" s="27">
        <f t="shared" si="3"/>
        <v>38766.337</v>
      </c>
      <c r="U23" s="30">
        <f>L23*0.031*1</f>
        <v>22708.536174999997</v>
      </c>
      <c r="V23" s="30">
        <f>V22</f>
        <v>46882.139199999998</v>
      </c>
    </row>
    <row r="24" spans="1:22" s="6" customFormat="1" x14ac:dyDescent="0.25">
      <c r="A24" s="2" t="s">
        <v>13</v>
      </c>
      <c r="B24" s="6" t="s">
        <v>6</v>
      </c>
      <c r="C24" s="6" t="s">
        <v>645</v>
      </c>
      <c r="D24" s="2" t="s">
        <v>3</v>
      </c>
      <c r="E24" s="2" t="s">
        <v>48</v>
      </c>
      <c r="F24" s="41">
        <f>F22</f>
        <v>1570</v>
      </c>
      <c r="G24" s="41">
        <f>G22</f>
        <v>1094800</v>
      </c>
      <c r="H24" s="41">
        <f t="shared" si="0"/>
        <v>697.32484076433116</v>
      </c>
      <c r="I24" s="41">
        <v>690.25</v>
      </c>
      <c r="J24" s="34">
        <f t="shared" si="1"/>
        <v>481328.4713375796</v>
      </c>
      <c r="K24" s="27">
        <f t="shared" si="12"/>
        <v>409129.20063694264</v>
      </c>
      <c r="L24" s="34">
        <f>L22</f>
        <v>732533.42499999993</v>
      </c>
      <c r="M24" s="34">
        <f>M23</f>
        <v>132500</v>
      </c>
      <c r="N24" s="34">
        <f>$D$83*$B$83</f>
        <v>900000</v>
      </c>
      <c r="O24" s="34">
        <f>O23</f>
        <v>38824.271524999996</v>
      </c>
      <c r="P24" s="27">
        <f t="shared" si="4"/>
        <v>1803857.6965249998</v>
      </c>
      <c r="Q24" s="34">
        <f>Q22</f>
        <v>29301.337</v>
      </c>
      <c r="R24" s="34">
        <f>R23</f>
        <v>9465</v>
      </c>
      <c r="S24" s="34">
        <v>17195.0507784</v>
      </c>
      <c r="T24" s="27">
        <f t="shared" si="3"/>
        <v>55961.3877784</v>
      </c>
      <c r="U24" s="30">
        <f>U22</f>
        <v>22708.536174999997</v>
      </c>
      <c r="V24" s="30">
        <f>V23</f>
        <v>46882.139199999998</v>
      </c>
    </row>
    <row r="25" spans="1:22" x14ac:dyDescent="0.25">
      <c r="A25" s="6" t="s">
        <v>13</v>
      </c>
      <c r="B25" s="6" t="s">
        <v>7</v>
      </c>
      <c r="C25" s="2" t="s">
        <v>646</v>
      </c>
      <c r="D25" s="2" t="s">
        <v>3</v>
      </c>
      <c r="E25" s="2" t="s">
        <v>46</v>
      </c>
      <c r="F25" s="41">
        <v>950</v>
      </c>
      <c r="G25" s="41">
        <v>1288000</v>
      </c>
      <c r="H25" s="41">
        <f t="shared" si="0"/>
        <v>1355.7894736842106</v>
      </c>
      <c r="I25" s="41">
        <v>690.25</v>
      </c>
      <c r="J25" s="36">
        <f t="shared" si="1"/>
        <v>935833.68421052641</v>
      </c>
      <c r="K25" s="27">
        <f t="shared" si="5"/>
        <v>795458.63157894742</v>
      </c>
      <c r="L25" s="36">
        <v>1113567.8839999998</v>
      </c>
      <c r="M25" s="36">
        <v>0</v>
      </c>
      <c r="N25" s="34">
        <v>0</v>
      </c>
      <c r="O25" s="34">
        <f xml:space="preserve"> 0.053*L25</f>
        <v>59019.097851999992</v>
      </c>
      <c r="P25" s="27">
        <f t="shared" si="4"/>
        <v>1172586.9818519999</v>
      </c>
      <c r="Q25" s="36">
        <v>44542.715359999995</v>
      </c>
      <c r="R25" s="34">
        <v>0</v>
      </c>
      <c r="S25" s="34">
        <v>0</v>
      </c>
      <c r="T25" s="27">
        <f t="shared" si="3"/>
        <v>44542.715359999995</v>
      </c>
      <c r="U25" s="32">
        <f>L26*0.031*1</f>
        <v>34520.604403999998</v>
      </c>
      <c r="V25" s="30">
        <f t="shared" si="6"/>
        <v>71268.344575999989</v>
      </c>
    </row>
    <row r="26" spans="1:22" x14ac:dyDescent="0.25">
      <c r="A26" s="6" t="s">
        <v>13</v>
      </c>
      <c r="B26" s="6" t="s">
        <v>7</v>
      </c>
      <c r="C26" s="2" t="s">
        <v>646</v>
      </c>
      <c r="D26" s="2" t="s">
        <v>3</v>
      </c>
      <c r="E26" s="2" t="s">
        <v>47</v>
      </c>
      <c r="F26" s="41">
        <f>F25</f>
        <v>950</v>
      </c>
      <c r="G26" s="41">
        <f>G25</f>
        <v>1288000</v>
      </c>
      <c r="H26" s="41">
        <f t="shared" si="0"/>
        <v>1355.7894736842106</v>
      </c>
      <c r="I26" s="41">
        <v>690.25</v>
      </c>
      <c r="J26" s="36">
        <f t="shared" si="1"/>
        <v>935833.68421052641</v>
      </c>
      <c r="K26" s="27">
        <f t="shared" ref="K26:K27" si="13">K25</f>
        <v>795458.63157894742</v>
      </c>
      <c r="L26" s="34">
        <f>L25</f>
        <v>1113567.8839999998</v>
      </c>
      <c r="M26" s="34">
        <f>$E$75*1</f>
        <v>132500</v>
      </c>
      <c r="N26" s="34">
        <v>0</v>
      </c>
      <c r="O26" s="34">
        <f>O25</f>
        <v>59019.097851999992</v>
      </c>
      <c r="P26" s="27">
        <f t="shared" si="4"/>
        <v>1305086.9818519999</v>
      </c>
      <c r="Q26" s="34">
        <f>Q25</f>
        <v>44542.715359999995</v>
      </c>
      <c r="R26" s="34">
        <f>$F$75</f>
        <v>9465</v>
      </c>
      <c r="S26" s="34">
        <v>0</v>
      </c>
      <c r="T26" s="27">
        <f t="shared" si="3"/>
        <v>54007.715359999995</v>
      </c>
      <c r="U26" s="30">
        <f>L26*0.031*1</f>
        <v>34520.604403999998</v>
      </c>
      <c r="V26" s="30">
        <f>V25</f>
        <v>71268.344575999989</v>
      </c>
    </row>
    <row r="27" spans="1:22" x14ac:dyDescent="0.25">
      <c r="A27" s="6" t="s">
        <v>13</v>
      </c>
      <c r="B27" s="6" t="s">
        <v>7</v>
      </c>
      <c r="C27" s="2" t="s">
        <v>646</v>
      </c>
      <c r="D27" s="2" t="s">
        <v>3</v>
      </c>
      <c r="E27" s="2" t="s">
        <v>48</v>
      </c>
      <c r="F27" s="41">
        <f>F25</f>
        <v>950</v>
      </c>
      <c r="G27" s="41">
        <f>G25</f>
        <v>1288000</v>
      </c>
      <c r="H27" s="41">
        <f t="shared" si="0"/>
        <v>1355.7894736842106</v>
      </c>
      <c r="I27" s="41">
        <v>690.25</v>
      </c>
      <c r="J27" s="36">
        <f t="shared" si="1"/>
        <v>935833.68421052641</v>
      </c>
      <c r="K27" s="27">
        <f t="shared" si="13"/>
        <v>795458.63157894742</v>
      </c>
      <c r="L27" s="34">
        <f>L25</f>
        <v>1113567.8839999998</v>
      </c>
      <c r="M27" s="34">
        <f>M26</f>
        <v>132500</v>
      </c>
      <c r="N27" s="34">
        <f>$D$83*$B$83</f>
        <v>900000</v>
      </c>
      <c r="O27" s="34">
        <f>O26</f>
        <v>59019.097851999992</v>
      </c>
      <c r="P27" s="27">
        <f t="shared" si="4"/>
        <v>2205086.9818519996</v>
      </c>
      <c r="Q27" s="34">
        <f>Q25</f>
        <v>44542.715359999995</v>
      </c>
      <c r="R27" s="34">
        <f>R26</f>
        <v>9465</v>
      </c>
      <c r="S27" s="34">
        <v>33452.638243199995</v>
      </c>
      <c r="T27" s="27">
        <f t="shared" si="3"/>
        <v>87460.353603199997</v>
      </c>
      <c r="U27" s="30">
        <f>U25</f>
        <v>34520.604403999998</v>
      </c>
      <c r="V27" s="30">
        <f>V26</f>
        <v>71268.344575999989</v>
      </c>
    </row>
    <row r="28" spans="1:22" x14ac:dyDescent="0.25">
      <c r="A28" s="6" t="s">
        <v>13</v>
      </c>
      <c r="B28" s="6" t="s">
        <v>8</v>
      </c>
      <c r="C28" s="2" t="s">
        <v>647</v>
      </c>
      <c r="D28" s="2" t="s">
        <v>3</v>
      </c>
      <c r="E28" s="2" t="s">
        <v>46</v>
      </c>
      <c r="F28" s="41">
        <v>780</v>
      </c>
      <c r="G28" s="41">
        <v>2999200</v>
      </c>
      <c r="H28" s="41">
        <f t="shared" si="0"/>
        <v>3845.1282051282051</v>
      </c>
      <c r="I28" s="41">
        <v>690.25</v>
      </c>
      <c r="J28" s="34">
        <f t="shared" si="1"/>
        <v>2654099.7435897435</v>
      </c>
      <c r="K28" s="27">
        <f t="shared" si="5"/>
        <v>2255984.782051282</v>
      </c>
      <c r="L28" s="34">
        <v>2552710.173</v>
      </c>
      <c r="M28" s="34">
        <v>0</v>
      </c>
      <c r="N28" s="34">
        <v>0</v>
      </c>
      <c r="O28" s="34">
        <f xml:space="preserve"> 0.053*L28</f>
        <v>135293.639169</v>
      </c>
      <c r="P28" s="27">
        <f t="shared" si="4"/>
        <v>2688003.812169</v>
      </c>
      <c r="Q28" s="34">
        <v>102108.40691999999</v>
      </c>
      <c r="R28" s="34">
        <v>0</v>
      </c>
      <c r="S28" s="34">
        <v>0</v>
      </c>
      <c r="T28" s="27">
        <f t="shared" si="3"/>
        <v>102108.40691999999</v>
      </c>
      <c r="U28" s="30">
        <f>L29*0.031*1</f>
        <v>79134.015362999999</v>
      </c>
      <c r="V28" s="30">
        <f t="shared" si="6"/>
        <v>163373.451072</v>
      </c>
    </row>
    <row r="29" spans="1:22" x14ac:dyDescent="0.25">
      <c r="A29" s="6" t="s">
        <v>13</v>
      </c>
      <c r="B29" s="6" t="s">
        <v>8</v>
      </c>
      <c r="C29" s="6" t="s">
        <v>647</v>
      </c>
      <c r="D29" s="2" t="s">
        <v>3</v>
      </c>
      <c r="E29" s="2" t="s">
        <v>47</v>
      </c>
      <c r="F29" s="41">
        <f>F28</f>
        <v>780</v>
      </c>
      <c r="G29" s="41">
        <f>G28</f>
        <v>2999200</v>
      </c>
      <c r="H29" s="41">
        <f t="shared" si="0"/>
        <v>3845.1282051282051</v>
      </c>
      <c r="I29" s="41">
        <v>690.25</v>
      </c>
      <c r="J29" s="34">
        <f t="shared" si="1"/>
        <v>2654099.7435897435</v>
      </c>
      <c r="K29" s="27">
        <f t="shared" ref="K29:K30" si="14">K28</f>
        <v>2255984.782051282</v>
      </c>
      <c r="L29" s="34">
        <f>L28</f>
        <v>2552710.173</v>
      </c>
      <c r="M29" s="34">
        <f>$E$78*1</f>
        <v>200000</v>
      </c>
      <c r="N29" s="34">
        <v>0</v>
      </c>
      <c r="O29" s="34">
        <f>O28</f>
        <v>135293.639169</v>
      </c>
      <c r="P29" s="27">
        <f t="shared" si="4"/>
        <v>2888003.812169</v>
      </c>
      <c r="Q29" s="34">
        <f>Q28</f>
        <v>102108.40691999999</v>
      </c>
      <c r="R29" s="34">
        <f>$F$78</f>
        <v>16400</v>
      </c>
      <c r="S29" s="34">
        <v>0</v>
      </c>
      <c r="T29" s="27">
        <f t="shared" si="3"/>
        <v>118508.40691999999</v>
      </c>
      <c r="U29" s="30">
        <f>L29*0.031*1</f>
        <v>79134.015362999999</v>
      </c>
      <c r="V29" s="30">
        <f>V28</f>
        <v>163373.451072</v>
      </c>
    </row>
    <row r="30" spans="1:22" x14ac:dyDescent="0.25">
      <c r="A30" s="1" t="s">
        <v>13</v>
      </c>
      <c r="B30" s="1" t="s">
        <v>8</v>
      </c>
      <c r="C30" s="1" t="s">
        <v>647</v>
      </c>
      <c r="D30" s="7" t="s">
        <v>3</v>
      </c>
      <c r="E30" s="7" t="s">
        <v>48</v>
      </c>
      <c r="F30" s="42">
        <f>F28</f>
        <v>780</v>
      </c>
      <c r="G30" s="42">
        <f>G28</f>
        <v>2999200</v>
      </c>
      <c r="H30" s="42">
        <f t="shared" si="0"/>
        <v>3845.1282051282051</v>
      </c>
      <c r="I30" s="42">
        <v>690.25</v>
      </c>
      <c r="J30" s="35">
        <f t="shared" si="1"/>
        <v>2654099.7435897435</v>
      </c>
      <c r="K30" s="28">
        <f t="shared" si="14"/>
        <v>2255984.782051282</v>
      </c>
      <c r="L30" s="35">
        <f>L28</f>
        <v>2552710.173</v>
      </c>
      <c r="M30" s="35">
        <f>M29</f>
        <v>200000</v>
      </c>
      <c r="N30" s="35">
        <f>$D$83*$B$83</f>
        <v>900000</v>
      </c>
      <c r="O30" s="35">
        <f>O29</f>
        <v>135293.639169</v>
      </c>
      <c r="P30" s="28">
        <f t="shared" si="4"/>
        <v>3788003.812169</v>
      </c>
      <c r="Q30" s="35">
        <f>Q28</f>
        <v>102108.40691999999</v>
      </c>
      <c r="R30" s="35">
        <f>R29</f>
        <v>16400</v>
      </c>
      <c r="S30" s="35">
        <v>94856.485284000009</v>
      </c>
      <c r="T30" s="28">
        <f t="shared" si="3"/>
        <v>213364.892204</v>
      </c>
      <c r="U30" s="31">
        <f>U28</f>
        <v>79134.015362999999</v>
      </c>
      <c r="V30" s="31">
        <f>V29</f>
        <v>163373.451072</v>
      </c>
    </row>
    <row r="31" spans="1:22" x14ac:dyDescent="0.25">
      <c r="A31" s="2" t="s">
        <v>15</v>
      </c>
      <c r="B31" s="6" t="s">
        <v>6</v>
      </c>
      <c r="C31" s="6" t="s">
        <v>645</v>
      </c>
      <c r="D31" s="2" t="s">
        <v>3</v>
      </c>
      <c r="E31" s="2" t="s">
        <v>46</v>
      </c>
      <c r="F31" s="41">
        <v>2300</v>
      </c>
      <c r="G31" s="41">
        <v>1713400</v>
      </c>
      <c r="H31" s="43">
        <f t="shared" si="0"/>
        <v>744.95652173913038</v>
      </c>
      <c r="I31" s="41">
        <v>247.29</v>
      </c>
      <c r="J31" s="36">
        <f t="shared" si="1"/>
        <v>184220.29826086955</v>
      </c>
      <c r="K31" s="27">
        <f t="shared" si="5"/>
        <v>156587.2535217391</v>
      </c>
      <c r="L31" s="36">
        <v>464676.02973999997</v>
      </c>
      <c r="M31" s="34">
        <v>0</v>
      </c>
      <c r="N31" s="34">
        <v>0</v>
      </c>
      <c r="O31" s="34">
        <f xml:space="preserve"> 0.053*L31</f>
        <v>24627.829576219996</v>
      </c>
      <c r="P31" s="27">
        <f t="shared" si="4"/>
        <v>489303.85931621998</v>
      </c>
      <c r="Q31" s="36">
        <v>18587.041189600001</v>
      </c>
      <c r="R31" s="34">
        <v>0</v>
      </c>
      <c r="S31" s="34">
        <v>0</v>
      </c>
      <c r="T31" s="27">
        <f t="shared" si="3"/>
        <v>18587.041189600001</v>
      </c>
      <c r="U31" s="32">
        <f>L32*0.031*1</f>
        <v>14404.956921939998</v>
      </c>
      <c r="V31" s="30">
        <v>0</v>
      </c>
    </row>
    <row r="32" spans="1:22" x14ac:dyDescent="0.25">
      <c r="A32" s="2" t="s">
        <v>15</v>
      </c>
      <c r="B32" s="6" t="s">
        <v>6</v>
      </c>
      <c r="C32" s="6" t="s">
        <v>645</v>
      </c>
      <c r="D32" s="2" t="s">
        <v>3</v>
      </c>
      <c r="E32" s="2" t="s">
        <v>47</v>
      </c>
      <c r="F32" s="41">
        <f>F31</f>
        <v>2300</v>
      </c>
      <c r="G32" s="41">
        <f>G31</f>
        <v>1713400</v>
      </c>
      <c r="H32" s="41">
        <f t="shared" si="0"/>
        <v>744.95652173913038</v>
      </c>
      <c r="I32" s="41">
        <v>247.29</v>
      </c>
      <c r="J32" s="36">
        <f t="shared" si="1"/>
        <v>184220.29826086955</v>
      </c>
      <c r="K32" s="27">
        <f t="shared" ref="K32:K33" si="15">K31</f>
        <v>156587.2535217391</v>
      </c>
      <c r="L32" s="34">
        <f>L31</f>
        <v>464676.02973999997</v>
      </c>
      <c r="M32" s="34">
        <f>$E$72*1</f>
        <v>132500</v>
      </c>
      <c r="N32" s="34">
        <v>0</v>
      </c>
      <c r="O32" s="34">
        <f>O31</f>
        <v>24627.829576219996</v>
      </c>
      <c r="P32" s="27">
        <f t="shared" si="4"/>
        <v>621803.85931621992</v>
      </c>
      <c r="Q32" s="34">
        <f>Q31</f>
        <v>18587.041189600001</v>
      </c>
      <c r="R32" s="34">
        <f>$F$72</f>
        <v>9465</v>
      </c>
      <c r="S32" s="34">
        <v>0</v>
      </c>
      <c r="T32" s="27">
        <f t="shared" si="3"/>
        <v>28052.041189600001</v>
      </c>
      <c r="U32" s="30">
        <f>L32*0.031*1</f>
        <v>14404.956921939998</v>
      </c>
      <c r="V32" s="30">
        <f>V31</f>
        <v>0</v>
      </c>
    </row>
    <row r="33" spans="1:22" x14ac:dyDescent="0.25">
      <c r="A33" s="2" t="s">
        <v>15</v>
      </c>
      <c r="B33" s="6" t="s">
        <v>6</v>
      </c>
      <c r="C33" s="6" t="s">
        <v>645</v>
      </c>
      <c r="D33" s="2" t="s">
        <v>3</v>
      </c>
      <c r="E33" s="2" t="s">
        <v>48</v>
      </c>
      <c r="F33" s="41">
        <f>F31</f>
        <v>2300</v>
      </c>
      <c r="G33" s="41">
        <f>G31</f>
        <v>1713400</v>
      </c>
      <c r="H33" s="41">
        <f t="shared" si="0"/>
        <v>744.95652173913038</v>
      </c>
      <c r="I33" s="41">
        <v>247.29</v>
      </c>
      <c r="J33" s="36">
        <f t="shared" si="1"/>
        <v>184220.29826086955</v>
      </c>
      <c r="K33" s="27">
        <f t="shared" si="15"/>
        <v>156587.2535217391</v>
      </c>
      <c r="L33" s="34">
        <f>L31</f>
        <v>464676.02973999997</v>
      </c>
      <c r="M33" s="34">
        <f>M32</f>
        <v>132500</v>
      </c>
      <c r="N33" s="34">
        <f>$D$83*$B$83</f>
        <v>900000</v>
      </c>
      <c r="O33" s="34">
        <f>O32</f>
        <v>24627.829576219996</v>
      </c>
      <c r="P33" s="27">
        <f t="shared" si="4"/>
        <v>1521803.8593162198</v>
      </c>
      <c r="Q33" s="34">
        <f>Q31</f>
        <v>18587.041189600001</v>
      </c>
      <c r="R33" s="34">
        <f>R32</f>
        <v>9465</v>
      </c>
      <c r="S33" s="34">
        <v>6664.110193728</v>
      </c>
      <c r="T33" s="27">
        <f t="shared" si="3"/>
        <v>34716.151383328004</v>
      </c>
      <c r="U33" s="30">
        <f>U31</f>
        <v>14404.956921939998</v>
      </c>
      <c r="V33" s="30">
        <f>V32</f>
        <v>0</v>
      </c>
    </row>
    <row r="34" spans="1:22" x14ac:dyDescent="0.25">
      <c r="A34" s="6" t="s">
        <v>15</v>
      </c>
      <c r="B34" s="6" t="s">
        <v>7</v>
      </c>
      <c r="C34" s="2" t="s">
        <v>646</v>
      </c>
      <c r="D34" s="2" t="s">
        <v>3</v>
      </c>
      <c r="E34" s="2" t="s">
        <v>46</v>
      </c>
      <c r="F34" s="41">
        <v>3300</v>
      </c>
      <c r="G34" s="41">
        <v>4810700</v>
      </c>
      <c r="H34" s="43">
        <f t="shared" si="0"/>
        <v>1457.7878787878788</v>
      </c>
      <c r="I34" s="41">
        <v>247.29</v>
      </c>
      <c r="J34" s="36">
        <f t="shared" si="1"/>
        <v>360496.3645454545</v>
      </c>
      <c r="K34" s="27">
        <f t="shared" si="5"/>
        <v>306421.90986363631</v>
      </c>
      <c r="L34" s="36">
        <v>590862.61597999989</v>
      </c>
      <c r="M34" s="36">
        <v>0</v>
      </c>
      <c r="N34" s="34">
        <v>0</v>
      </c>
      <c r="O34" s="34">
        <f xml:space="preserve"> 0.053*L34</f>
        <v>31315.718646939993</v>
      </c>
      <c r="P34" s="27">
        <f t="shared" si="4"/>
        <v>622178.33462693985</v>
      </c>
      <c r="Q34" s="36">
        <v>23634.504639199997</v>
      </c>
      <c r="R34" s="34">
        <v>0</v>
      </c>
      <c r="S34" s="34">
        <v>0</v>
      </c>
      <c r="T34" s="27">
        <f t="shared" si="3"/>
        <v>23634.504639199997</v>
      </c>
      <c r="U34" s="32">
        <f>L35*0.031*1</f>
        <v>18316.741095379995</v>
      </c>
      <c r="V34" s="30">
        <v>0</v>
      </c>
    </row>
    <row r="35" spans="1:22" x14ac:dyDescent="0.25">
      <c r="A35" s="6" t="s">
        <v>15</v>
      </c>
      <c r="B35" s="6" t="s">
        <v>7</v>
      </c>
      <c r="C35" s="2" t="s">
        <v>646</v>
      </c>
      <c r="D35" s="2" t="s">
        <v>3</v>
      </c>
      <c r="E35" s="2" t="s">
        <v>47</v>
      </c>
      <c r="F35" s="41">
        <f>F34</f>
        <v>3300</v>
      </c>
      <c r="G35" s="41">
        <f>G34</f>
        <v>4810700</v>
      </c>
      <c r="H35" s="41">
        <f t="shared" si="0"/>
        <v>1457.7878787878788</v>
      </c>
      <c r="I35" s="41">
        <v>247.29</v>
      </c>
      <c r="J35" s="36">
        <f t="shared" si="1"/>
        <v>360496.3645454545</v>
      </c>
      <c r="K35" s="27">
        <f t="shared" ref="K35:K36" si="16">K34</f>
        <v>306421.90986363631</v>
      </c>
      <c r="L35" s="34">
        <f>L34</f>
        <v>590862.61597999989</v>
      </c>
      <c r="M35" s="34">
        <f>$E$75*1</f>
        <v>132500</v>
      </c>
      <c r="N35" s="34">
        <v>0</v>
      </c>
      <c r="O35" s="34">
        <f>O34</f>
        <v>31315.718646939993</v>
      </c>
      <c r="P35" s="27">
        <f t="shared" si="4"/>
        <v>754678.33462693985</v>
      </c>
      <c r="Q35" s="34">
        <f>Q34</f>
        <v>23634.504639199997</v>
      </c>
      <c r="R35" s="34">
        <f>$F$75</f>
        <v>9465</v>
      </c>
      <c r="S35" s="34">
        <v>0</v>
      </c>
      <c r="T35" s="27">
        <f t="shared" si="3"/>
        <v>33099.504639199993</v>
      </c>
      <c r="U35" s="30">
        <f>L35*0.031*1</f>
        <v>18316.741095379995</v>
      </c>
      <c r="V35" s="30">
        <f>V34</f>
        <v>0</v>
      </c>
    </row>
    <row r="36" spans="1:22" x14ac:dyDescent="0.25">
      <c r="A36" s="6" t="s">
        <v>15</v>
      </c>
      <c r="B36" s="6" t="s">
        <v>7</v>
      </c>
      <c r="C36" s="2" t="s">
        <v>646</v>
      </c>
      <c r="D36" s="2" t="s">
        <v>3</v>
      </c>
      <c r="E36" s="2" t="s">
        <v>48</v>
      </c>
      <c r="F36" s="41">
        <f>F34</f>
        <v>3300</v>
      </c>
      <c r="G36" s="41">
        <f>G34</f>
        <v>4810700</v>
      </c>
      <c r="H36" s="41">
        <f t="shared" si="0"/>
        <v>1457.7878787878788</v>
      </c>
      <c r="I36" s="41">
        <v>247.29</v>
      </c>
      <c r="J36" s="36">
        <f t="shared" si="1"/>
        <v>360496.3645454545</v>
      </c>
      <c r="K36" s="27">
        <f t="shared" si="16"/>
        <v>306421.90986363631</v>
      </c>
      <c r="L36" s="34">
        <f>L34</f>
        <v>590862.61597999989</v>
      </c>
      <c r="M36" s="34">
        <f>M35</f>
        <v>132500</v>
      </c>
      <c r="N36" s="34">
        <f>$D$83*$B$83</f>
        <v>900000</v>
      </c>
      <c r="O36" s="34">
        <f>O35</f>
        <v>31315.718646939993</v>
      </c>
      <c r="P36" s="27">
        <f t="shared" si="4"/>
        <v>1654678.3346269398</v>
      </c>
      <c r="Q36" s="34">
        <f>Q34</f>
        <v>23634.504639199997</v>
      </c>
      <c r="R36" s="34">
        <f>R35</f>
        <v>9465</v>
      </c>
      <c r="S36" s="34">
        <v>12886.303265856002</v>
      </c>
      <c r="T36" s="27">
        <f t="shared" si="3"/>
        <v>45985.807905055997</v>
      </c>
      <c r="U36" s="30">
        <f>U34</f>
        <v>18316.741095379995</v>
      </c>
      <c r="V36" s="30">
        <f>V35</f>
        <v>0</v>
      </c>
    </row>
    <row r="37" spans="1:22" x14ac:dyDescent="0.25">
      <c r="A37" s="6" t="s">
        <v>15</v>
      </c>
      <c r="B37" s="6" t="s">
        <v>8</v>
      </c>
      <c r="C37" s="2" t="s">
        <v>647</v>
      </c>
      <c r="D37" s="2" t="s">
        <v>3</v>
      </c>
      <c r="E37" s="2" t="s">
        <v>46</v>
      </c>
      <c r="F37" s="41">
        <v>9000</v>
      </c>
      <c r="G37" s="41">
        <v>57596600</v>
      </c>
      <c r="H37" s="43">
        <f t="shared" si="0"/>
        <v>6399.6222222222223</v>
      </c>
      <c r="I37" s="41">
        <v>247.29</v>
      </c>
      <c r="J37" s="34">
        <f t="shared" si="1"/>
        <v>1582562.5793333333</v>
      </c>
      <c r="K37" s="27">
        <f t="shared" si="5"/>
        <v>1345178.1924333333</v>
      </c>
      <c r="L37" s="34">
        <v>1701627.2110499998</v>
      </c>
      <c r="M37" s="34">
        <v>0</v>
      </c>
      <c r="N37" s="34">
        <v>0</v>
      </c>
      <c r="O37" s="34">
        <f xml:space="preserve"> 0.053*L37</f>
        <v>90186.242185649986</v>
      </c>
      <c r="P37" s="27">
        <f t="shared" si="4"/>
        <v>1791813.4532356497</v>
      </c>
      <c r="Q37" s="34">
        <v>68065.088441999993</v>
      </c>
      <c r="R37" s="34">
        <v>0</v>
      </c>
      <c r="S37" s="34">
        <v>0</v>
      </c>
      <c r="T37" s="27">
        <f t="shared" si="3"/>
        <v>68065.088441999993</v>
      </c>
      <c r="U37" s="30">
        <f>L38*0.031*1</f>
        <v>52750.443542549991</v>
      </c>
      <c r="V37" s="30">
        <v>0</v>
      </c>
    </row>
    <row r="38" spans="1:22" x14ac:dyDescent="0.25">
      <c r="A38" s="6" t="s">
        <v>15</v>
      </c>
      <c r="B38" s="6" t="s">
        <v>8</v>
      </c>
      <c r="C38" s="6" t="s">
        <v>647</v>
      </c>
      <c r="D38" s="2" t="s">
        <v>3</v>
      </c>
      <c r="E38" s="2" t="s">
        <v>47</v>
      </c>
      <c r="F38" s="41">
        <f>F37</f>
        <v>9000</v>
      </c>
      <c r="G38" s="41">
        <f>G37</f>
        <v>57596600</v>
      </c>
      <c r="H38" s="41">
        <f t="shared" si="0"/>
        <v>6399.6222222222223</v>
      </c>
      <c r="I38" s="41">
        <v>247.29</v>
      </c>
      <c r="J38" s="34">
        <f t="shared" si="1"/>
        <v>1582562.5793333333</v>
      </c>
      <c r="K38" s="27">
        <f t="shared" ref="K38:K39" si="17">K37</f>
        <v>1345178.1924333333</v>
      </c>
      <c r="L38" s="34">
        <f>L37</f>
        <v>1701627.2110499998</v>
      </c>
      <c r="M38" s="34">
        <f>$E$78*1</f>
        <v>200000</v>
      </c>
      <c r="N38" s="34">
        <v>0</v>
      </c>
      <c r="O38" s="34">
        <f>O37</f>
        <v>90186.242185649986</v>
      </c>
      <c r="P38" s="27">
        <f t="shared" si="4"/>
        <v>1991813.4532356497</v>
      </c>
      <c r="Q38" s="34">
        <f>Q37</f>
        <v>68065.088441999993</v>
      </c>
      <c r="R38" s="34">
        <f>$F$78</f>
        <v>16400</v>
      </c>
      <c r="S38" s="34">
        <v>0</v>
      </c>
      <c r="T38" s="27">
        <f t="shared" si="3"/>
        <v>84465.088441999993</v>
      </c>
      <c r="U38" s="30">
        <f>L38*0.031*1</f>
        <v>52750.443542549991</v>
      </c>
      <c r="V38" s="30">
        <f>V37</f>
        <v>0</v>
      </c>
    </row>
    <row r="39" spans="1:22" x14ac:dyDescent="0.25">
      <c r="A39" s="1" t="s">
        <v>15</v>
      </c>
      <c r="B39" s="1" t="s">
        <v>8</v>
      </c>
      <c r="C39" s="1" t="s">
        <v>647</v>
      </c>
      <c r="D39" s="7" t="s">
        <v>3</v>
      </c>
      <c r="E39" s="7" t="s">
        <v>48</v>
      </c>
      <c r="F39" s="42">
        <f>F37</f>
        <v>9000</v>
      </c>
      <c r="G39" s="42">
        <f>G37</f>
        <v>57596600</v>
      </c>
      <c r="H39" s="42">
        <f t="shared" si="0"/>
        <v>6399.6222222222223</v>
      </c>
      <c r="I39" s="42">
        <v>247.29</v>
      </c>
      <c r="J39" s="35">
        <f t="shared" si="1"/>
        <v>1582562.5793333333</v>
      </c>
      <c r="K39" s="28">
        <f t="shared" si="17"/>
        <v>1345178.1924333333</v>
      </c>
      <c r="L39" s="35">
        <f>L37</f>
        <v>1701627.2110499998</v>
      </c>
      <c r="M39" s="35">
        <f>M38</f>
        <v>200000</v>
      </c>
      <c r="N39" s="35">
        <f>$D$83*$B$83</f>
        <v>900000</v>
      </c>
      <c r="O39" s="35">
        <f>O38</f>
        <v>90186.242185649986</v>
      </c>
      <c r="P39" s="28">
        <f t="shared" si="4"/>
        <v>2891813.45323565</v>
      </c>
      <c r="Q39" s="35">
        <f>Q37</f>
        <v>68065.088441999993</v>
      </c>
      <c r="R39" s="35">
        <f>R38</f>
        <v>16400</v>
      </c>
      <c r="S39" s="35">
        <v>67657.511316960008</v>
      </c>
      <c r="T39" s="28">
        <f t="shared" si="3"/>
        <v>152122.59975896002</v>
      </c>
      <c r="U39" s="31">
        <f>U37</f>
        <v>52750.443542549991</v>
      </c>
      <c r="V39" s="31">
        <f>V38</f>
        <v>0</v>
      </c>
    </row>
    <row r="40" spans="1:22" x14ac:dyDescent="0.25">
      <c r="A40" s="2" t="s">
        <v>13</v>
      </c>
      <c r="B40" s="6" t="s">
        <v>6</v>
      </c>
      <c r="C40" s="6" t="s">
        <v>645</v>
      </c>
      <c r="D40" s="2" t="s">
        <v>4</v>
      </c>
      <c r="E40" s="2" t="s">
        <v>46</v>
      </c>
      <c r="F40" s="41">
        <v>1570</v>
      </c>
      <c r="G40" s="41">
        <v>1094800</v>
      </c>
      <c r="H40" s="41">
        <f t="shared" si="0"/>
        <v>697.32484076433116</v>
      </c>
      <c r="I40" s="41">
        <v>690.25</v>
      </c>
      <c r="J40" s="36">
        <f t="shared" si="1"/>
        <v>481328.4713375796</v>
      </c>
      <c r="K40" s="27">
        <f t="shared" si="5"/>
        <v>409129.20063694264</v>
      </c>
      <c r="L40" s="36">
        <v>1022948.4849999999</v>
      </c>
      <c r="M40" s="36">
        <f>M4</f>
        <v>0</v>
      </c>
      <c r="N40" s="34">
        <v>0</v>
      </c>
      <c r="O40" s="34">
        <f xml:space="preserve"> 0.053*L40</f>
        <v>54216.269704999992</v>
      </c>
      <c r="P40" s="27">
        <f t="shared" si="4"/>
        <v>1077164.754705</v>
      </c>
      <c r="Q40" s="36">
        <v>40917.939399999996</v>
      </c>
      <c r="R40" s="34">
        <v>0</v>
      </c>
      <c r="S40" s="34">
        <v>0</v>
      </c>
      <c r="T40" s="27">
        <f t="shared" si="3"/>
        <v>40917.939399999996</v>
      </c>
      <c r="U40" s="32">
        <f>L41*0.031*1</f>
        <v>31711.403034999996</v>
      </c>
      <c r="V40" s="30">
        <f t="shared" si="6"/>
        <v>65468.703039999993</v>
      </c>
    </row>
    <row r="41" spans="1:22" x14ac:dyDescent="0.25">
      <c r="A41" s="2" t="s">
        <v>13</v>
      </c>
      <c r="B41" s="6" t="s">
        <v>6</v>
      </c>
      <c r="C41" s="6" t="s">
        <v>645</v>
      </c>
      <c r="D41" s="2" t="s">
        <v>4</v>
      </c>
      <c r="E41" s="2" t="s">
        <v>47</v>
      </c>
      <c r="F41" s="41">
        <f>F40</f>
        <v>1570</v>
      </c>
      <c r="G41" s="41">
        <f>G40</f>
        <v>1094800</v>
      </c>
      <c r="H41" s="41">
        <f t="shared" si="0"/>
        <v>697.32484076433116</v>
      </c>
      <c r="I41" s="41">
        <v>690.25</v>
      </c>
      <c r="J41" s="36">
        <f t="shared" si="1"/>
        <v>481328.4713375796</v>
      </c>
      <c r="K41" s="27">
        <f t="shared" ref="K41:K42" si="18">K40</f>
        <v>409129.20063694264</v>
      </c>
      <c r="L41" s="34">
        <f>L40</f>
        <v>1022948.4849999999</v>
      </c>
      <c r="M41" s="34">
        <f>$E$73*1</f>
        <v>132500</v>
      </c>
      <c r="N41" s="34">
        <v>0</v>
      </c>
      <c r="O41" s="34">
        <f>O40</f>
        <v>54216.269704999992</v>
      </c>
      <c r="P41" s="27">
        <f t="shared" si="4"/>
        <v>1209664.754705</v>
      </c>
      <c r="Q41" s="34">
        <f>Q40</f>
        <v>40917.939399999996</v>
      </c>
      <c r="R41" s="34">
        <f>$F$73</f>
        <v>9465</v>
      </c>
      <c r="S41" s="34">
        <v>0</v>
      </c>
      <c r="T41" s="27">
        <f t="shared" si="3"/>
        <v>50382.939399999996</v>
      </c>
      <c r="U41" s="30">
        <f>L41*0.031*1</f>
        <v>31711.403034999996</v>
      </c>
      <c r="V41" s="30">
        <f>V40</f>
        <v>65468.703039999993</v>
      </c>
    </row>
    <row r="42" spans="1:22" x14ac:dyDescent="0.25">
      <c r="A42" s="2" t="s">
        <v>13</v>
      </c>
      <c r="B42" s="6" t="s">
        <v>6</v>
      </c>
      <c r="C42" s="6" t="s">
        <v>645</v>
      </c>
      <c r="D42" s="2" t="s">
        <v>4</v>
      </c>
      <c r="E42" s="2" t="s">
        <v>48</v>
      </c>
      <c r="F42" s="41">
        <f>F40</f>
        <v>1570</v>
      </c>
      <c r="G42" s="41">
        <f>G40</f>
        <v>1094800</v>
      </c>
      <c r="H42" s="41">
        <f t="shared" si="0"/>
        <v>697.32484076433116</v>
      </c>
      <c r="I42" s="41">
        <v>690.25</v>
      </c>
      <c r="J42" s="36">
        <f t="shared" si="1"/>
        <v>481328.4713375796</v>
      </c>
      <c r="K42" s="27">
        <f t="shared" si="18"/>
        <v>409129.20063694264</v>
      </c>
      <c r="L42" s="34">
        <f>L40</f>
        <v>1022948.4849999999</v>
      </c>
      <c r="M42" s="34">
        <f>M41</f>
        <v>132500</v>
      </c>
      <c r="N42" s="34">
        <f>$D$83*$B$83</f>
        <v>900000</v>
      </c>
      <c r="O42" s="34">
        <f>O41</f>
        <v>54216.269704999992</v>
      </c>
      <c r="P42" s="27">
        <f t="shared" si="4"/>
        <v>2109664.7547049997</v>
      </c>
      <c r="Q42" s="34">
        <f>Q40</f>
        <v>40917.939399999996</v>
      </c>
      <c r="R42" s="34">
        <f>R41</f>
        <v>9465</v>
      </c>
      <c r="S42" s="34">
        <v>17195.0507784</v>
      </c>
      <c r="T42" s="27">
        <f t="shared" si="3"/>
        <v>67577.990178399996</v>
      </c>
      <c r="U42" s="30">
        <f>U40</f>
        <v>31711.403034999996</v>
      </c>
      <c r="V42" s="30">
        <f>V41</f>
        <v>65468.703039999993</v>
      </c>
    </row>
    <row r="43" spans="1:22" x14ac:dyDescent="0.25">
      <c r="A43" s="6" t="s">
        <v>13</v>
      </c>
      <c r="B43" s="6" t="s">
        <v>7</v>
      </c>
      <c r="C43" s="2" t="s">
        <v>646</v>
      </c>
      <c r="D43" s="2" t="s">
        <v>4</v>
      </c>
      <c r="E43" s="2" t="s">
        <v>46</v>
      </c>
      <c r="F43" s="41">
        <v>950</v>
      </c>
      <c r="G43" s="41">
        <v>1288000</v>
      </c>
      <c r="H43" s="41">
        <f t="shared" si="0"/>
        <v>1355.7894736842106</v>
      </c>
      <c r="I43" s="41">
        <v>690.25</v>
      </c>
      <c r="J43" s="36">
        <f t="shared" si="1"/>
        <v>935833.68421052641</v>
      </c>
      <c r="K43" s="27">
        <f t="shared" si="5"/>
        <v>795458.63157894742</v>
      </c>
      <c r="L43" s="36">
        <v>1440529.7659999998</v>
      </c>
      <c r="M43" s="36">
        <f t="shared" ref="M43:M46" si="19">M7</f>
        <v>0</v>
      </c>
      <c r="N43" s="34">
        <v>0</v>
      </c>
      <c r="O43" s="34">
        <f xml:space="preserve"> 0.053*L43</f>
        <v>76348.077597999989</v>
      </c>
      <c r="P43" s="27">
        <f t="shared" si="4"/>
        <v>1516877.8435979998</v>
      </c>
      <c r="Q43" s="36">
        <v>57621.190639999993</v>
      </c>
      <c r="R43" s="34">
        <v>0</v>
      </c>
      <c r="S43" s="34">
        <v>0</v>
      </c>
      <c r="T43" s="27">
        <f t="shared" si="3"/>
        <v>57621.190639999993</v>
      </c>
      <c r="U43" s="32">
        <f>L44*0.031*1</f>
        <v>44656.422745999997</v>
      </c>
      <c r="V43" s="30">
        <f t="shared" si="6"/>
        <v>92193.905023999992</v>
      </c>
    </row>
    <row r="44" spans="1:22" x14ac:dyDescent="0.25">
      <c r="A44" s="6" t="s">
        <v>13</v>
      </c>
      <c r="B44" s="6" t="s">
        <v>7</v>
      </c>
      <c r="C44" s="2" t="s">
        <v>646</v>
      </c>
      <c r="D44" s="2" t="s">
        <v>4</v>
      </c>
      <c r="E44" s="2" t="s">
        <v>47</v>
      </c>
      <c r="F44" s="41">
        <f>F43</f>
        <v>950</v>
      </c>
      <c r="G44" s="41">
        <f>G43</f>
        <v>1288000</v>
      </c>
      <c r="H44" s="41">
        <f t="shared" si="0"/>
        <v>1355.7894736842106</v>
      </c>
      <c r="I44" s="41">
        <v>690.25</v>
      </c>
      <c r="J44" s="36">
        <f t="shared" si="1"/>
        <v>935833.68421052641</v>
      </c>
      <c r="K44" s="27">
        <f t="shared" ref="K44:K45" si="20">K43</f>
        <v>795458.63157894742</v>
      </c>
      <c r="L44" s="34">
        <f>L43</f>
        <v>1440529.7659999998</v>
      </c>
      <c r="M44" s="34">
        <f>$E$76*1</f>
        <v>132500</v>
      </c>
      <c r="N44" s="34">
        <v>0</v>
      </c>
      <c r="O44" s="34">
        <f>O43</f>
        <v>76348.077597999989</v>
      </c>
      <c r="P44" s="27">
        <f t="shared" si="4"/>
        <v>1649377.8435979998</v>
      </c>
      <c r="Q44" s="34">
        <f>Q43</f>
        <v>57621.190639999993</v>
      </c>
      <c r="R44" s="34">
        <f>$F$76</f>
        <v>9465</v>
      </c>
      <c r="S44" s="34">
        <v>0</v>
      </c>
      <c r="T44" s="27">
        <f t="shared" si="3"/>
        <v>67086.190639999986</v>
      </c>
      <c r="U44" s="30">
        <f>L44*0.031*1</f>
        <v>44656.422745999997</v>
      </c>
      <c r="V44" s="30">
        <f>V43</f>
        <v>92193.905023999992</v>
      </c>
    </row>
    <row r="45" spans="1:22" x14ac:dyDescent="0.25">
      <c r="A45" s="6" t="s">
        <v>13</v>
      </c>
      <c r="B45" s="6" t="s">
        <v>7</v>
      </c>
      <c r="C45" s="2" t="s">
        <v>646</v>
      </c>
      <c r="D45" s="2" t="s">
        <v>4</v>
      </c>
      <c r="E45" s="2" t="s">
        <v>48</v>
      </c>
      <c r="F45" s="41">
        <f>F43</f>
        <v>950</v>
      </c>
      <c r="G45" s="41">
        <f>G43</f>
        <v>1288000</v>
      </c>
      <c r="H45" s="41">
        <f t="shared" si="0"/>
        <v>1355.7894736842106</v>
      </c>
      <c r="I45" s="41">
        <v>690.25</v>
      </c>
      <c r="J45" s="36">
        <f t="shared" si="1"/>
        <v>935833.68421052641</v>
      </c>
      <c r="K45" s="27">
        <f t="shared" si="20"/>
        <v>795458.63157894742</v>
      </c>
      <c r="L45" s="34">
        <f>L43</f>
        <v>1440529.7659999998</v>
      </c>
      <c r="M45" s="34">
        <f>M44</f>
        <v>132500</v>
      </c>
      <c r="N45" s="34">
        <f>$D$83*$B$83</f>
        <v>900000</v>
      </c>
      <c r="O45" s="34">
        <f>O44</f>
        <v>76348.077597999989</v>
      </c>
      <c r="P45" s="27">
        <f t="shared" si="4"/>
        <v>2549377.8435979998</v>
      </c>
      <c r="Q45" s="34">
        <f>Q43</f>
        <v>57621.190639999993</v>
      </c>
      <c r="R45" s="34">
        <f>R44</f>
        <v>9465</v>
      </c>
      <c r="S45" s="34">
        <v>33452.638243199995</v>
      </c>
      <c r="T45" s="27">
        <f t="shared" si="3"/>
        <v>100538.82888319998</v>
      </c>
      <c r="U45" s="30">
        <f>U43</f>
        <v>44656.422745999997</v>
      </c>
      <c r="V45" s="30">
        <f>V44</f>
        <v>92193.905023999992</v>
      </c>
    </row>
    <row r="46" spans="1:22" x14ac:dyDescent="0.25">
      <c r="A46" s="6" t="s">
        <v>13</v>
      </c>
      <c r="B46" s="6" t="s">
        <v>8</v>
      </c>
      <c r="C46" s="2" t="s">
        <v>647</v>
      </c>
      <c r="D46" s="2" t="s">
        <v>4</v>
      </c>
      <c r="E46" s="2" t="s">
        <v>46</v>
      </c>
      <c r="F46" s="41">
        <v>780</v>
      </c>
      <c r="G46" s="41">
        <v>2999200</v>
      </c>
      <c r="H46" s="41">
        <f t="shared" si="0"/>
        <v>3845.1282051282051</v>
      </c>
      <c r="I46" s="41">
        <v>690.25</v>
      </c>
      <c r="J46" s="34">
        <f t="shared" si="1"/>
        <v>2654099.7435897435</v>
      </c>
      <c r="K46" s="27">
        <f t="shared" si="5"/>
        <v>2255984.782051282</v>
      </c>
      <c r="L46" s="34">
        <v>3017707.0169999995</v>
      </c>
      <c r="M46" s="34">
        <f t="shared" si="19"/>
        <v>0</v>
      </c>
      <c r="N46" s="34">
        <v>0</v>
      </c>
      <c r="O46" s="34">
        <f xml:space="preserve"> 0.053*L46</f>
        <v>159938.47190099998</v>
      </c>
      <c r="P46" s="27">
        <f t="shared" si="4"/>
        <v>3177645.4889009995</v>
      </c>
      <c r="Q46" s="34">
        <v>120708.28067999998</v>
      </c>
      <c r="R46" s="34">
        <v>0</v>
      </c>
      <c r="S46" s="34">
        <v>0</v>
      </c>
      <c r="T46" s="27">
        <f t="shared" si="3"/>
        <v>120708.28067999998</v>
      </c>
      <c r="U46" s="30">
        <f>L47*0.031*1</f>
        <v>93548.917526999983</v>
      </c>
      <c r="V46" s="30">
        <f t="shared" si="6"/>
        <v>193133.24908799998</v>
      </c>
    </row>
    <row r="47" spans="1:22" x14ac:dyDescent="0.25">
      <c r="A47" s="6" t="s">
        <v>13</v>
      </c>
      <c r="B47" s="6" t="s">
        <v>8</v>
      </c>
      <c r="C47" s="6" t="s">
        <v>647</v>
      </c>
      <c r="D47" s="2" t="s">
        <v>4</v>
      </c>
      <c r="E47" s="2" t="s">
        <v>47</v>
      </c>
      <c r="F47" s="41">
        <f>F46</f>
        <v>780</v>
      </c>
      <c r="G47" s="41">
        <f>G46</f>
        <v>2999200</v>
      </c>
      <c r="H47" s="41">
        <f t="shared" si="0"/>
        <v>3845.1282051282051</v>
      </c>
      <c r="I47" s="41">
        <v>690.25</v>
      </c>
      <c r="J47" s="34">
        <f t="shared" si="1"/>
        <v>2654099.7435897435</v>
      </c>
      <c r="K47" s="27">
        <f t="shared" ref="K47:K48" si="21">K46</f>
        <v>2255984.782051282</v>
      </c>
      <c r="L47" s="34">
        <f>L46</f>
        <v>3017707.0169999995</v>
      </c>
      <c r="M47" s="34">
        <f>$E$79*1</f>
        <v>200000</v>
      </c>
      <c r="N47" s="34">
        <v>0</v>
      </c>
      <c r="O47" s="34">
        <f>O46</f>
        <v>159938.47190099998</v>
      </c>
      <c r="P47" s="27">
        <f t="shared" si="4"/>
        <v>3377645.4889009995</v>
      </c>
      <c r="Q47" s="34">
        <f>Q46</f>
        <v>120708.28067999998</v>
      </c>
      <c r="R47" s="34">
        <f>$F$79</f>
        <v>16400</v>
      </c>
      <c r="S47" s="34">
        <v>0</v>
      </c>
      <c r="T47" s="27">
        <f t="shared" si="3"/>
        <v>137108.28067999997</v>
      </c>
      <c r="U47" s="30">
        <f>L47*0.031*1</f>
        <v>93548.917526999983</v>
      </c>
      <c r="V47" s="30">
        <f>V46</f>
        <v>193133.24908799998</v>
      </c>
    </row>
    <row r="48" spans="1:22" x14ac:dyDescent="0.25">
      <c r="A48" s="1" t="s">
        <v>13</v>
      </c>
      <c r="B48" s="1" t="s">
        <v>8</v>
      </c>
      <c r="C48" s="1" t="s">
        <v>647</v>
      </c>
      <c r="D48" s="7" t="s">
        <v>4</v>
      </c>
      <c r="E48" s="7" t="s">
        <v>48</v>
      </c>
      <c r="F48" s="42">
        <f>F46</f>
        <v>780</v>
      </c>
      <c r="G48" s="42">
        <f>G46</f>
        <v>2999200</v>
      </c>
      <c r="H48" s="42">
        <f t="shared" si="0"/>
        <v>3845.1282051282051</v>
      </c>
      <c r="I48" s="42">
        <v>690.25</v>
      </c>
      <c r="J48" s="35">
        <f t="shared" si="1"/>
        <v>2654099.7435897435</v>
      </c>
      <c r="K48" s="28">
        <f t="shared" si="21"/>
        <v>2255984.782051282</v>
      </c>
      <c r="L48" s="35">
        <f>L46</f>
        <v>3017707.0169999995</v>
      </c>
      <c r="M48" s="35">
        <f>M47</f>
        <v>200000</v>
      </c>
      <c r="N48" s="35">
        <f>$D$83*$B$83</f>
        <v>900000</v>
      </c>
      <c r="O48" s="35">
        <f>O47</f>
        <v>159938.47190099998</v>
      </c>
      <c r="P48" s="28">
        <f t="shared" si="4"/>
        <v>4277645.4889009995</v>
      </c>
      <c r="Q48" s="35">
        <f>Q46</f>
        <v>120708.28067999998</v>
      </c>
      <c r="R48" s="35">
        <f>R47</f>
        <v>16400</v>
      </c>
      <c r="S48" s="35">
        <v>94856.485284000009</v>
      </c>
      <c r="T48" s="28">
        <f t="shared" si="3"/>
        <v>231964.76596399996</v>
      </c>
      <c r="U48" s="31">
        <f>U46</f>
        <v>93548.917526999983</v>
      </c>
      <c r="V48" s="31">
        <f>V47</f>
        <v>193133.24908799998</v>
      </c>
    </row>
    <row r="49" spans="1:22" x14ac:dyDescent="0.25">
      <c r="A49" s="2" t="s">
        <v>15</v>
      </c>
      <c r="B49" s="6" t="s">
        <v>6</v>
      </c>
      <c r="C49" s="6" t="s">
        <v>645</v>
      </c>
      <c r="D49" s="2" t="s">
        <v>4</v>
      </c>
      <c r="E49" s="2" t="s">
        <v>46</v>
      </c>
      <c r="F49" s="41">
        <v>2300</v>
      </c>
      <c r="G49" s="41">
        <v>1713400</v>
      </c>
      <c r="H49" s="41">
        <f t="shared" si="0"/>
        <v>744.95652173913038</v>
      </c>
      <c r="I49" s="41">
        <v>247.29</v>
      </c>
      <c r="J49" s="36">
        <f t="shared" si="1"/>
        <v>184220.29826086955</v>
      </c>
      <c r="K49" s="27">
        <f t="shared" si="5"/>
        <v>156587.2535217391</v>
      </c>
      <c r="L49" s="36">
        <v>729399.61665999994</v>
      </c>
      <c r="M49" s="36">
        <f>M13</f>
        <v>0</v>
      </c>
      <c r="N49" s="34">
        <v>0</v>
      </c>
      <c r="O49" s="34">
        <f xml:space="preserve"> 0.053*L49</f>
        <v>38658.179682979993</v>
      </c>
      <c r="P49" s="27">
        <f t="shared" si="4"/>
        <v>768057.79634297988</v>
      </c>
      <c r="Q49" s="36">
        <v>29175.9846664</v>
      </c>
      <c r="R49" s="34">
        <v>0</v>
      </c>
      <c r="S49" s="34">
        <v>0</v>
      </c>
      <c r="T49" s="27">
        <f t="shared" si="3"/>
        <v>29175.9846664</v>
      </c>
      <c r="U49" s="32">
        <f>L50*0.031*1</f>
        <v>22611.388116459999</v>
      </c>
      <c r="V49" s="30">
        <v>0</v>
      </c>
    </row>
    <row r="50" spans="1:22" x14ac:dyDescent="0.25">
      <c r="A50" s="2" t="s">
        <v>15</v>
      </c>
      <c r="B50" s="6" t="s">
        <v>6</v>
      </c>
      <c r="C50" s="6" t="s">
        <v>645</v>
      </c>
      <c r="D50" s="2" t="s">
        <v>4</v>
      </c>
      <c r="E50" s="2" t="s">
        <v>47</v>
      </c>
      <c r="F50" s="41">
        <f>F49</f>
        <v>2300</v>
      </c>
      <c r="G50" s="41">
        <f>G49</f>
        <v>1713400</v>
      </c>
      <c r="H50" s="41">
        <f t="shared" si="0"/>
        <v>744.95652173913038</v>
      </c>
      <c r="I50" s="41">
        <v>247.29</v>
      </c>
      <c r="J50" s="36">
        <f t="shared" si="1"/>
        <v>184220.29826086955</v>
      </c>
      <c r="K50" s="27">
        <f t="shared" ref="K50:K51" si="22">K49</f>
        <v>156587.2535217391</v>
      </c>
      <c r="L50" s="34">
        <f>L49</f>
        <v>729399.61665999994</v>
      </c>
      <c r="M50" s="34">
        <f>$E$73*1</f>
        <v>132500</v>
      </c>
      <c r="N50" s="34">
        <v>0</v>
      </c>
      <c r="O50" s="34">
        <f>O49</f>
        <v>38658.179682979993</v>
      </c>
      <c r="P50" s="27">
        <f t="shared" si="4"/>
        <v>900557.79634297988</v>
      </c>
      <c r="Q50" s="34">
        <f>Q49</f>
        <v>29175.9846664</v>
      </c>
      <c r="R50" s="34">
        <f>$F$73</f>
        <v>9465</v>
      </c>
      <c r="S50" s="34">
        <v>0</v>
      </c>
      <c r="T50" s="27">
        <f t="shared" si="3"/>
        <v>38640.9846664</v>
      </c>
      <c r="U50" s="30">
        <f>L50*0.031*1</f>
        <v>22611.388116459999</v>
      </c>
      <c r="V50" s="30">
        <f>V49</f>
        <v>0</v>
      </c>
    </row>
    <row r="51" spans="1:22" x14ac:dyDescent="0.25">
      <c r="A51" s="2" t="s">
        <v>15</v>
      </c>
      <c r="B51" s="6" t="s">
        <v>6</v>
      </c>
      <c r="C51" s="6" t="s">
        <v>645</v>
      </c>
      <c r="D51" s="2" t="s">
        <v>4</v>
      </c>
      <c r="E51" s="2" t="s">
        <v>48</v>
      </c>
      <c r="F51" s="41">
        <f>F49</f>
        <v>2300</v>
      </c>
      <c r="G51" s="41">
        <f>G49</f>
        <v>1713400</v>
      </c>
      <c r="H51" s="41">
        <f t="shared" si="0"/>
        <v>744.95652173913038</v>
      </c>
      <c r="I51" s="41">
        <v>247.29</v>
      </c>
      <c r="J51" s="36">
        <f t="shared" si="1"/>
        <v>184220.29826086955</v>
      </c>
      <c r="K51" s="27">
        <f t="shared" si="22"/>
        <v>156587.2535217391</v>
      </c>
      <c r="L51" s="34">
        <f>L49</f>
        <v>729399.61665999994</v>
      </c>
      <c r="M51" s="34">
        <f>M50</f>
        <v>132500</v>
      </c>
      <c r="N51" s="34">
        <f>$D$83*$B$83</f>
        <v>900000</v>
      </c>
      <c r="O51" s="34">
        <f>O50</f>
        <v>38658.179682979993</v>
      </c>
      <c r="P51" s="27">
        <f t="shared" si="4"/>
        <v>1800557.7963429799</v>
      </c>
      <c r="Q51" s="34">
        <f>Q49</f>
        <v>29175.9846664</v>
      </c>
      <c r="R51" s="34">
        <f>R50</f>
        <v>9465</v>
      </c>
      <c r="S51" s="34">
        <v>6664.110193728</v>
      </c>
      <c r="T51" s="27">
        <f t="shared" si="3"/>
        <v>45305.094860127996</v>
      </c>
      <c r="U51" s="30">
        <f>U49</f>
        <v>22611.388116459999</v>
      </c>
      <c r="V51" s="30">
        <f>V50</f>
        <v>0</v>
      </c>
    </row>
    <row r="52" spans="1:22" x14ac:dyDescent="0.25">
      <c r="A52" s="6" t="s">
        <v>15</v>
      </c>
      <c r="B52" s="6" t="s">
        <v>7</v>
      </c>
      <c r="C52" s="2" t="s">
        <v>646</v>
      </c>
      <c r="D52" s="2" t="s">
        <v>4</v>
      </c>
      <c r="E52" s="2" t="s">
        <v>46</v>
      </c>
      <c r="F52" s="41">
        <v>3300</v>
      </c>
      <c r="G52" s="41">
        <v>4810700</v>
      </c>
      <c r="H52" s="41">
        <f t="shared" si="0"/>
        <v>1457.7878787878788</v>
      </c>
      <c r="I52" s="41">
        <v>247.29</v>
      </c>
      <c r="J52" s="36">
        <f t="shared" si="1"/>
        <v>360496.3645454545</v>
      </c>
      <c r="K52" s="27">
        <f t="shared" si="5"/>
        <v>306421.90986363631</v>
      </c>
      <c r="L52" s="36">
        <v>867689.35681999987</v>
      </c>
      <c r="M52" s="36">
        <f t="shared" ref="M52:M55" si="23">M16</f>
        <v>0</v>
      </c>
      <c r="N52" s="34">
        <v>0</v>
      </c>
      <c r="O52" s="34">
        <f xml:space="preserve"> 0.053*L52</f>
        <v>45987.535911459992</v>
      </c>
      <c r="P52" s="27">
        <f t="shared" si="4"/>
        <v>913676.89273145981</v>
      </c>
      <c r="Q52" s="36">
        <v>34707.574272799997</v>
      </c>
      <c r="R52" s="34">
        <v>0</v>
      </c>
      <c r="S52" s="34">
        <v>0</v>
      </c>
      <c r="T52" s="27">
        <f t="shared" si="3"/>
        <v>34707.574272799997</v>
      </c>
      <c r="U52" s="32">
        <f>L53*0.031*1</f>
        <v>26898.370061419995</v>
      </c>
      <c r="V52" s="30">
        <v>0</v>
      </c>
    </row>
    <row r="53" spans="1:22" x14ac:dyDescent="0.25">
      <c r="A53" s="6" t="s">
        <v>15</v>
      </c>
      <c r="B53" s="6" t="s">
        <v>7</v>
      </c>
      <c r="C53" s="2" t="s">
        <v>646</v>
      </c>
      <c r="D53" s="2" t="s">
        <v>4</v>
      </c>
      <c r="E53" s="2" t="s">
        <v>47</v>
      </c>
      <c r="F53" s="41">
        <f>F52</f>
        <v>3300</v>
      </c>
      <c r="G53" s="41">
        <f>G52</f>
        <v>4810700</v>
      </c>
      <c r="H53" s="41">
        <f t="shared" si="0"/>
        <v>1457.7878787878788</v>
      </c>
      <c r="I53" s="41">
        <v>247.29</v>
      </c>
      <c r="J53" s="36">
        <f t="shared" si="1"/>
        <v>360496.3645454545</v>
      </c>
      <c r="K53" s="27">
        <f t="shared" ref="K53:K54" si="24">K52</f>
        <v>306421.90986363631</v>
      </c>
      <c r="L53" s="34">
        <f>L52</f>
        <v>867689.35681999987</v>
      </c>
      <c r="M53" s="34">
        <f>$E$76*1</f>
        <v>132500</v>
      </c>
      <c r="N53" s="34">
        <v>0</v>
      </c>
      <c r="O53" s="34">
        <f>O52</f>
        <v>45987.535911459992</v>
      </c>
      <c r="P53" s="27">
        <f t="shared" si="4"/>
        <v>1046176.8927314598</v>
      </c>
      <c r="Q53" s="34">
        <f>Q52</f>
        <v>34707.574272799997</v>
      </c>
      <c r="R53" s="34">
        <f>$F$76</f>
        <v>9465</v>
      </c>
      <c r="S53" s="34">
        <v>0</v>
      </c>
      <c r="T53" s="27">
        <f t="shared" si="3"/>
        <v>44172.574272799997</v>
      </c>
      <c r="U53" s="30">
        <f>L53*0.031*1</f>
        <v>26898.370061419995</v>
      </c>
      <c r="V53" s="30">
        <f>V52</f>
        <v>0</v>
      </c>
    </row>
    <row r="54" spans="1:22" x14ac:dyDescent="0.25">
      <c r="A54" s="6" t="s">
        <v>15</v>
      </c>
      <c r="B54" s="6" t="s">
        <v>7</v>
      </c>
      <c r="C54" s="2" t="s">
        <v>646</v>
      </c>
      <c r="D54" s="2" t="s">
        <v>4</v>
      </c>
      <c r="E54" s="2" t="s">
        <v>48</v>
      </c>
      <c r="F54" s="41">
        <f>F52</f>
        <v>3300</v>
      </c>
      <c r="G54" s="41">
        <f>G52</f>
        <v>4810700</v>
      </c>
      <c r="H54" s="41">
        <f t="shared" si="0"/>
        <v>1457.7878787878788</v>
      </c>
      <c r="I54" s="41">
        <v>247.29</v>
      </c>
      <c r="J54" s="36">
        <f t="shared" si="1"/>
        <v>360496.3645454545</v>
      </c>
      <c r="K54" s="27">
        <f t="shared" si="24"/>
        <v>306421.90986363631</v>
      </c>
      <c r="L54" s="34">
        <f>L52</f>
        <v>867689.35681999987</v>
      </c>
      <c r="M54" s="34">
        <f>M53</f>
        <v>132500</v>
      </c>
      <c r="N54" s="34">
        <f>$D$83*$B$83</f>
        <v>900000</v>
      </c>
      <c r="O54" s="34">
        <f>O53</f>
        <v>45987.535911459992</v>
      </c>
      <c r="P54" s="27">
        <f t="shared" si="4"/>
        <v>1946176.8927314598</v>
      </c>
      <c r="Q54" s="34">
        <f>Q52</f>
        <v>34707.574272799997</v>
      </c>
      <c r="R54" s="34">
        <f>R53</f>
        <v>9465</v>
      </c>
      <c r="S54" s="34">
        <v>12886.303265856001</v>
      </c>
      <c r="T54" s="27">
        <f t="shared" si="3"/>
        <v>57058.877538656001</v>
      </c>
      <c r="U54" s="30">
        <f>U52</f>
        <v>26898.370061419995</v>
      </c>
      <c r="V54" s="30">
        <f>V53</f>
        <v>0</v>
      </c>
    </row>
    <row r="55" spans="1:22" x14ac:dyDescent="0.25">
      <c r="A55" s="6" t="s">
        <v>15</v>
      </c>
      <c r="B55" s="6" t="s">
        <v>8</v>
      </c>
      <c r="C55" s="2" t="s">
        <v>647</v>
      </c>
      <c r="D55" s="2" t="s">
        <v>4</v>
      </c>
      <c r="E55" s="2" t="s">
        <v>46</v>
      </c>
      <c r="F55" s="41">
        <v>9000</v>
      </c>
      <c r="G55" s="41">
        <v>57596600</v>
      </c>
      <c r="H55" s="41">
        <f t="shared" si="0"/>
        <v>6399.6222222222223</v>
      </c>
      <c r="I55" s="41">
        <v>247.29</v>
      </c>
      <c r="J55" s="34">
        <f t="shared" si="1"/>
        <v>1582562.5793333333</v>
      </c>
      <c r="K55" s="27">
        <f t="shared" si="5"/>
        <v>1345178.1924333333</v>
      </c>
      <c r="L55" s="34">
        <v>2084992.6519499999</v>
      </c>
      <c r="M55" s="34">
        <f t="shared" si="23"/>
        <v>0</v>
      </c>
      <c r="N55" s="34">
        <v>0</v>
      </c>
      <c r="O55" s="34">
        <f xml:space="preserve"> 0.053*L55</f>
        <v>110504.61055334999</v>
      </c>
      <c r="P55" s="27">
        <f t="shared" si="4"/>
        <v>2195497.2625033497</v>
      </c>
      <c r="Q55" s="34">
        <v>83399.706078000003</v>
      </c>
      <c r="R55" s="34">
        <v>0</v>
      </c>
      <c r="S55" s="34">
        <v>0</v>
      </c>
      <c r="T55" s="27">
        <f t="shared" si="3"/>
        <v>83399.706078000003</v>
      </c>
      <c r="U55" s="30">
        <f>L56*0.031*1</f>
        <v>64634.772210449992</v>
      </c>
      <c r="V55" s="30">
        <v>0</v>
      </c>
    </row>
    <row r="56" spans="1:22" x14ac:dyDescent="0.25">
      <c r="A56" s="6" t="s">
        <v>15</v>
      </c>
      <c r="B56" s="6" t="s">
        <v>8</v>
      </c>
      <c r="C56" s="6" t="s">
        <v>647</v>
      </c>
      <c r="D56" s="2" t="s">
        <v>4</v>
      </c>
      <c r="E56" s="2" t="s">
        <v>47</v>
      </c>
      <c r="F56" s="41">
        <f>F55</f>
        <v>9000</v>
      </c>
      <c r="G56" s="41">
        <f>G55</f>
        <v>57596600</v>
      </c>
      <c r="H56" s="41">
        <f t="shared" si="0"/>
        <v>6399.6222222222223</v>
      </c>
      <c r="I56" s="41">
        <v>247.29</v>
      </c>
      <c r="J56" s="34">
        <f t="shared" si="1"/>
        <v>1582562.5793333333</v>
      </c>
      <c r="K56" s="27">
        <f t="shared" ref="K56:K57" si="25">K55</f>
        <v>1345178.1924333333</v>
      </c>
      <c r="L56" s="34">
        <f>L55</f>
        <v>2084992.6519499999</v>
      </c>
      <c r="M56" s="34">
        <f>$E$79*1</f>
        <v>200000</v>
      </c>
      <c r="N56" s="34">
        <v>0</v>
      </c>
      <c r="O56" s="34">
        <f>O55</f>
        <v>110504.61055334999</v>
      </c>
      <c r="P56" s="27">
        <f t="shared" si="4"/>
        <v>2395497.2625033497</v>
      </c>
      <c r="Q56" s="34">
        <f>Q55</f>
        <v>83399.706078000003</v>
      </c>
      <c r="R56" s="34">
        <f>$F$79</f>
        <v>16400</v>
      </c>
      <c r="S56" s="34">
        <v>0</v>
      </c>
      <c r="T56" s="27">
        <f t="shared" si="3"/>
        <v>99799.706078000003</v>
      </c>
      <c r="U56" s="30">
        <f>L56*0.031*1</f>
        <v>64634.772210449992</v>
      </c>
      <c r="V56" s="30">
        <f>V55</f>
        <v>0</v>
      </c>
    </row>
    <row r="57" spans="1:22" x14ac:dyDescent="0.25">
      <c r="A57" s="1" t="s">
        <v>15</v>
      </c>
      <c r="B57" s="1" t="s">
        <v>8</v>
      </c>
      <c r="C57" s="1" t="s">
        <v>647</v>
      </c>
      <c r="D57" s="7" t="s">
        <v>4</v>
      </c>
      <c r="E57" s="7" t="s">
        <v>48</v>
      </c>
      <c r="F57" s="42">
        <f>F55</f>
        <v>9000</v>
      </c>
      <c r="G57" s="42">
        <f>G55</f>
        <v>57596600</v>
      </c>
      <c r="H57" s="42">
        <f t="shared" si="0"/>
        <v>6399.6222222222223</v>
      </c>
      <c r="I57" s="42">
        <v>247.29</v>
      </c>
      <c r="J57" s="35">
        <f t="shared" si="1"/>
        <v>1582562.5793333333</v>
      </c>
      <c r="K57" s="28">
        <f t="shared" si="25"/>
        <v>1345178.1924333333</v>
      </c>
      <c r="L57" s="35">
        <f>L55</f>
        <v>2084992.6519499999</v>
      </c>
      <c r="M57" s="35">
        <f>M56</f>
        <v>200000</v>
      </c>
      <c r="N57" s="35">
        <f>$D$83*$B$83</f>
        <v>900000</v>
      </c>
      <c r="O57" s="35">
        <f>O56</f>
        <v>110504.61055334999</v>
      </c>
      <c r="P57" s="28">
        <f t="shared" si="4"/>
        <v>3295497.2625033497</v>
      </c>
      <c r="Q57" s="35">
        <f>Q55</f>
        <v>83399.706078000003</v>
      </c>
      <c r="R57" s="35">
        <f>R56</f>
        <v>16400</v>
      </c>
      <c r="S57" s="35">
        <v>67657.511316960008</v>
      </c>
      <c r="T57" s="28">
        <f t="shared" si="3"/>
        <v>167457.21739496</v>
      </c>
      <c r="U57" s="31">
        <f>U55</f>
        <v>64634.772210449992</v>
      </c>
      <c r="V57" s="31">
        <f>V56</f>
        <v>0</v>
      </c>
    </row>
    <row r="58" spans="1:22" x14ac:dyDescent="0.25">
      <c r="A58" s="2" t="s">
        <v>16</v>
      </c>
      <c r="B58" s="6" t="s">
        <v>6</v>
      </c>
      <c r="C58" s="6" t="s">
        <v>645</v>
      </c>
      <c r="D58" s="2" t="s">
        <v>4</v>
      </c>
      <c r="E58" s="2" t="s">
        <v>46</v>
      </c>
      <c r="F58" s="41">
        <v>4230</v>
      </c>
      <c r="G58" s="41">
        <v>2637000</v>
      </c>
      <c r="H58" s="41">
        <f t="shared" si="0"/>
        <v>623.40425531914889</v>
      </c>
      <c r="I58" s="41">
        <v>136</v>
      </c>
      <c r="J58" s="36">
        <f t="shared" si="1"/>
        <v>84782.978723404245</v>
      </c>
      <c r="K58" s="27">
        <f t="shared" si="5"/>
        <v>72065.531914893611</v>
      </c>
      <c r="L58" s="36">
        <v>703666.72466999991</v>
      </c>
      <c r="M58" s="36">
        <f>M22</f>
        <v>0</v>
      </c>
      <c r="N58" s="34">
        <v>0</v>
      </c>
      <c r="O58" s="34">
        <f xml:space="preserve"> 0.053*L58</f>
        <v>37294.336407509996</v>
      </c>
      <c r="P58" s="27">
        <f t="shared" si="4"/>
        <v>740961.06107750989</v>
      </c>
      <c r="Q58" s="36">
        <v>28146.668986799996</v>
      </c>
      <c r="R58" s="34">
        <v>0</v>
      </c>
      <c r="S58" s="34">
        <v>0</v>
      </c>
      <c r="T58" s="27">
        <f t="shared" si="3"/>
        <v>28146.668986799996</v>
      </c>
      <c r="U58" s="32">
        <f>L59*0.031*1</f>
        <v>21813.668464769999</v>
      </c>
      <c r="V58" s="30">
        <f t="shared" si="6"/>
        <v>45034.670378879993</v>
      </c>
    </row>
    <row r="59" spans="1:22" x14ac:dyDescent="0.25">
      <c r="A59" s="2" t="s">
        <v>16</v>
      </c>
      <c r="B59" s="6" t="s">
        <v>6</v>
      </c>
      <c r="C59" s="6" t="s">
        <v>645</v>
      </c>
      <c r="D59" s="2" t="s">
        <v>4</v>
      </c>
      <c r="E59" s="2" t="s">
        <v>47</v>
      </c>
      <c r="F59" s="41">
        <f>F58</f>
        <v>4230</v>
      </c>
      <c r="G59" s="41">
        <f>G58</f>
        <v>2637000</v>
      </c>
      <c r="H59" s="41">
        <f t="shared" si="0"/>
        <v>623.40425531914889</v>
      </c>
      <c r="I59" s="41">
        <v>136</v>
      </c>
      <c r="J59" s="36">
        <f t="shared" si="1"/>
        <v>84782.978723404245</v>
      </c>
      <c r="K59" s="27">
        <f t="shared" ref="K59:K60" si="26">K58</f>
        <v>72065.531914893611</v>
      </c>
      <c r="L59" s="34">
        <f>L58</f>
        <v>703666.72466999991</v>
      </c>
      <c r="M59" s="34">
        <f>$E$73*1</f>
        <v>132500</v>
      </c>
      <c r="N59" s="34">
        <v>0</v>
      </c>
      <c r="O59" s="34">
        <f>O58</f>
        <v>37294.336407509996</v>
      </c>
      <c r="P59" s="27">
        <f t="shared" si="4"/>
        <v>873461.06107750989</v>
      </c>
      <c r="Q59" s="34">
        <f>Q58</f>
        <v>28146.668986799996</v>
      </c>
      <c r="R59" s="34">
        <f>$F$73</f>
        <v>9465</v>
      </c>
      <c r="S59" s="34">
        <v>0</v>
      </c>
      <c r="T59" s="27">
        <f t="shared" si="3"/>
        <v>37611.668986799996</v>
      </c>
      <c r="U59" s="30">
        <f>L59*0.031*1</f>
        <v>21813.668464769999</v>
      </c>
      <c r="V59" s="30">
        <f>V58</f>
        <v>45034.670378879993</v>
      </c>
    </row>
    <row r="60" spans="1:22" x14ac:dyDescent="0.25">
      <c r="A60" s="2" t="s">
        <v>16</v>
      </c>
      <c r="B60" s="6" t="s">
        <v>6</v>
      </c>
      <c r="C60" s="6" t="s">
        <v>645</v>
      </c>
      <c r="D60" s="2" t="s">
        <v>4</v>
      </c>
      <c r="E60" s="2" t="s">
        <v>48</v>
      </c>
      <c r="F60" s="41">
        <f>F58</f>
        <v>4230</v>
      </c>
      <c r="G60" s="41">
        <f>G58</f>
        <v>2637000</v>
      </c>
      <c r="H60" s="41">
        <f t="shared" si="0"/>
        <v>623.40425531914889</v>
      </c>
      <c r="I60" s="41">
        <v>136</v>
      </c>
      <c r="J60" s="36">
        <f t="shared" si="1"/>
        <v>84782.978723404245</v>
      </c>
      <c r="K60" s="27">
        <f t="shared" si="26"/>
        <v>72065.531914893611</v>
      </c>
      <c r="L60" s="34">
        <f>L58</f>
        <v>703666.72466999991</v>
      </c>
      <c r="M60" s="34">
        <f>M59</f>
        <v>132500</v>
      </c>
      <c r="N60" s="34">
        <f>$D$83*$B$83</f>
        <v>900000</v>
      </c>
      <c r="O60" s="34">
        <f>O59</f>
        <v>37294.336407509996</v>
      </c>
      <c r="P60" s="27">
        <f t="shared" si="4"/>
        <v>1773461.06107751</v>
      </c>
      <c r="Q60" s="34">
        <f>Q58</f>
        <v>28146.668986799996</v>
      </c>
      <c r="R60" s="34">
        <f>R59</f>
        <v>9465</v>
      </c>
      <c r="S60" s="34">
        <v>3028.2465024000003</v>
      </c>
      <c r="T60" s="27">
        <f t="shared" si="3"/>
        <v>40639.915489199993</v>
      </c>
      <c r="U60" s="30">
        <f>U58</f>
        <v>21813.668464769999</v>
      </c>
      <c r="V60" s="30">
        <f>V59</f>
        <v>45034.670378879993</v>
      </c>
    </row>
    <row r="61" spans="1:22" x14ac:dyDescent="0.25">
      <c r="A61" t="s">
        <v>16</v>
      </c>
      <c r="B61" s="6" t="s">
        <v>7</v>
      </c>
      <c r="C61" s="2" t="s">
        <v>646</v>
      </c>
      <c r="D61" s="2" t="s">
        <v>4</v>
      </c>
      <c r="E61" s="2" t="s">
        <v>46</v>
      </c>
      <c r="F61" s="41">
        <v>1050</v>
      </c>
      <c r="G61" s="41">
        <v>1289200</v>
      </c>
      <c r="H61" s="41">
        <f t="shared" si="0"/>
        <v>1227.8095238095239</v>
      </c>
      <c r="I61" s="41">
        <v>136</v>
      </c>
      <c r="J61" s="36">
        <f t="shared" si="1"/>
        <v>166982.09523809524</v>
      </c>
      <c r="K61" s="27">
        <f t="shared" si="5"/>
        <v>141934.78095238094</v>
      </c>
      <c r="L61" s="36">
        <v>822509.47011999995</v>
      </c>
      <c r="M61" s="36">
        <f t="shared" ref="M61:M64" si="27">M25</f>
        <v>0</v>
      </c>
      <c r="N61" s="34">
        <v>0</v>
      </c>
      <c r="O61" s="34">
        <f xml:space="preserve"> 0.053*L61</f>
        <v>43593.001916359994</v>
      </c>
      <c r="P61" s="27">
        <f t="shared" si="4"/>
        <v>866102.47203635995</v>
      </c>
      <c r="Q61" s="36">
        <v>32900.378804799999</v>
      </c>
      <c r="R61" s="34">
        <v>0</v>
      </c>
      <c r="S61" s="34">
        <v>0</v>
      </c>
      <c r="T61" s="27">
        <f t="shared" si="3"/>
        <v>32900.378804799999</v>
      </c>
      <c r="U61" s="32">
        <f>L62*0.031*1</f>
        <v>25497.793573719999</v>
      </c>
      <c r="V61" s="30">
        <f t="shared" si="6"/>
        <v>52640.606087679997</v>
      </c>
    </row>
    <row r="62" spans="1:22" x14ac:dyDescent="0.25">
      <c r="A62" t="s">
        <v>16</v>
      </c>
      <c r="B62" s="6" t="s">
        <v>7</v>
      </c>
      <c r="C62" s="2" t="s">
        <v>646</v>
      </c>
      <c r="D62" s="2" t="s">
        <v>4</v>
      </c>
      <c r="E62" s="2" t="s">
        <v>47</v>
      </c>
      <c r="F62" s="41">
        <f>F61</f>
        <v>1050</v>
      </c>
      <c r="G62" s="41">
        <f>G61</f>
        <v>1289200</v>
      </c>
      <c r="H62" s="41">
        <f t="shared" si="0"/>
        <v>1227.8095238095239</v>
      </c>
      <c r="I62" s="41">
        <v>136</v>
      </c>
      <c r="J62" s="36">
        <f t="shared" si="1"/>
        <v>166982.09523809524</v>
      </c>
      <c r="K62" s="27">
        <f t="shared" ref="K62:K63" si="28">K61</f>
        <v>141934.78095238094</v>
      </c>
      <c r="L62" s="34">
        <f>L61</f>
        <v>822509.47011999995</v>
      </c>
      <c r="M62" s="34">
        <f>$E$76*1</f>
        <v>132500</v>
      </c>
      <c r="N62" s="34">
        <v>0</v>
      </c>
      <c r="O62" s="34">
        <f>O61</f>
        <v>43593.001916359994</v>
      </c>
      <c r="P62" s="27">
        <f t="shared" si="4"/>
        <v>998602.47203635995</v>
      </c>
      <c r="Q62" s="34">
        <f>Q61</f>
        <v>32900.378804799999</v>
      </c>
      <c r="R62" s="34">
        <f>$F$76</f>
        <v>9465</v>
      </c>
      <c r="S62" s="34">
        <v>0</v>
      </c>
      <c r="T62" s="27">
        <f t="shared" si="3"/>
        <v>42365.378804799999</v>
      </c>
      <c r="U62" s="30">
        <f>L62*0.031*1</f>
        <v>25497.793573719999</v>
      </c>
      <c r="V62" s="30">
        <f>V61</f>
        <v>52640.606087679997</v>
      </c>
    </row>
    <row r="63" spans="1:22" x14ac:dyDescent="0.25">
      <c r="A63" t="s">
        <v>16</v>
      </c>
      <c r="B63" s="6" t="s">
        <v>7</v>
      </c>
      <c r="C63" s="2" t="s">
        <v>646</v>
      </c>
      <c r="D63" s="2" t="s">
        <v>4</v>
      </c>
      <c r="E63" s="2" t="s">
        <v>48</v>
      </c>
      <c r="F63" s="41">
        <f>F61</f>
        <v>1050</v>
      </c>
      <c r="G63" s="41">
        <f>G61</f>
        <v>1289200</v>
      </c>
      <c r="H63" s="41">
        <f t="shared" si="0"/>
        <v>1227.8095238095239</v>
      </c>
      <c r="I63" s="41">
        <v>136</v>
      </c>
      <c r="J63" s="36">
        <f t="shared" si="1"/>
        <v>166982.09523809524</v>
      </c>
      <c r="K63" s="27">
        <f t="shared" si="28"/>
        <v>141934.78095238094</v>
      </c>
      <c r="L63" s="34">
        <f>L61</f>
        <v>822509.47011999995</v>
      </c>
      <c r="M63" s="34">
        <f>M62</f>
        <v>132500</v>
      </c>
      <c r="N63" s="34">
        <f>$D$83*$B$83</f>
        <v>900000</v>
      </c>
      <c r="O63" s="34">
        <f>O62</f>
        <v>43593.001916359994</v>
      </c>
      <c r="P63" s="27">
        <f t="shared" si="4"/>
        <v>1898602.4720363598</v>
      </c>
      <c r="Q63" s="34">
        <f>Q61</f>
        <v>32900.378804799999</v>
      </c>
      <c r="R63" s="34">
        <f>R62</f>
        <v>9465</v>
      </c>
      <c r="S63" s="34">
        <v>5968.9995264000017</v>
      </c>
      <c r="T63" s="27">
        <f t="shared" si="3"/>
        <v>48334.378331200001</v>
      </c>
      <c r="U63" s="30">
        <f>U61</f>
        <v>25497.793573719999</v>
      </c>
      <c r="V63" s="30">
        <f>V62</f>
        <v>52640.606087679997</v>
      </c>
    </row>
    <row r="64" spans="1:22" s="6" customFormat="1" x14ac:dyDescent="0.25">
      <c r="A64" s="6" t="s">
        <v>16</v>
      </c>
      <c r="B64" s="6" t="s">
        <v>8</v>
      </c>
      <c r="C64" s="2" t="s">
        <v>647</v>
      </c>
      <c r="D64" s="2" t="s">
        <v>4</v>
      </c>
      <c r="E64" s="2" t="s">
        <v>46</v>
      </c>
      <c r="F64" s="41">
        <v>320</v>
      </c>
      <c r="G64" s="41">
        <v>966900</v>
      </c>
      <c r="H64" s="41">
        <f t="shared" si="0"/>
        <v>3021.5625</v>
      </c>
      <c r="I64" s="41">
        <v>136</v>
      </c>
      <c r="J64" s="34">
        <f t="shared" si="1"/>
        <v>410932.5</v>
      </c>
      <c r="K64" s="27">
        <f t="shared" si="5"/>
        <v>349292.625</v>
      </c>
      <c r="L64" s="34">
        <v>1495689.78195</v>
      </c>
      <c r="M64" s="34">
        <f t="shared" si="27"/>
        <v>0</v>
      </c>
      <c r="N64" s="34">
        <v>0</v>
      </c>
      <c r="O64" s="34">
        <f xml:space="preserve"> 0.053*L64</f>
        <v>79271.55844334999</v>
      </c>
      <c r="P64" s="27">
        <f t="shared" si="4"/>
        <v>1574961.34039335</v>
      </c>
      <c r="Q64" s="34">
        <v>59827.591278</v>
      </c>
      <c r="R64" s="34">
        <v>0</v>
      </c>
      <c r="S64" s="34">
        <v>0</v>
      </c>
      <c r="T64" s="27">
        <f t="shared" si="3"/>
        <v>59827.591278</v>
      </c>
      <c r="U64" s="30">
        <f>L65*0.031*1</f>
        <v>46366.383240449999</v>
      </c>
      <c r="V64" s="30">
        <f t="shared" si="6"/>
        <v>95724.1460448</v>
      </c>
    </row>
    <row r="65" spans="1:22" s="6" customFormat="1" x14ac:dyDescent="0.25">
      <c r="A65" s="6" t="s">
        <v>16</v>
      </c>
      <c r="B65" s="6" t="s">
        <v>8</v>
      </c>
      <c r="C65" s="6" t="s">
        <v>647</v>
      </c>
      <c r="D65" s="2" t="s">
        <v>4</v>
      </c>
      <c r="E65" s="2" t="s">
        <v>47</v>
      </c>
      <c r="F65" s="41">
        <f>F64</f>
        <v>320</v>
      </c>
      <c r="G65" s="41">
        <f>G64</f>
        <v>966900</v>
      </c>
      <c r="H65" s="41">
        <f t="shared" si="0"/>
        <v>3021.5625</v>
      </c>
      <c r="I65" s="41">
        <v>136</v>
      </c>
      <c r="J65" s="34">
        <f t="shared" si="1"/>
        <v>410932.5</v>
      </c>
      <c r="K65" s="27">
        <f t="shared" ref="K65:K66" si="29">K64</f>
        <v>349292.625</v>
      </c>
      <c r="L65" s="34">
        <f>L64</f>
        <v>1495689.78195</v>
      </c>
      <c r="M65" s="34">
        <f>$E$79*1</f>
        <v>200000</v>
      </c>
      <c r="N65" s="34">
        <v>0</v>
      </c>
      <c r="O65" s="34">
        <f>O64</f>
        <v>79271.55844334999</v>
      </c>
      <c r="P65" s="27">
        <f t="shared" si="4"/>
        <v>1774961.34039335</v>
      </c>
      <c r="Q65" s="34">
        <f>Q64</f>
        <v>59827.591278</v>
      </c>
      <c r="R65" s="34">
        <f>$F$79</f>
        <v>16400</v>
      </c>
      <c r="S65" s="34">
        <v>0</v>
      </c>
      <c r="T65" s="27">
        <f t="shared" si="3"/>
        <v>76227.591278000007</v>
      </c>
      <c r="U65" s="30">
        <f>L65*0.031*1</f>
        <v>46366.383240449999</v>
      </c>
      <c r="V65" s="30">
        <f>V64</f>
        <v>95724.1460448</v>
      </c>
    </row>
    <row r="66" spans="1:22" s="6" customFormat="1" ht="15.75" thickBot="1" x14ac:dyDescent="0.3">
      <c r="A66" s="1" t="s">
        <v>16</v>
      </c>
      <c r="B66" s="1" t="s">
        <v>8</v>
      </c>
      <c r="C66" s="1" t="s">
        <v>647</v>
      </c>
      <c r="D66" s="7" t="s">
        <v>4</v>
      </c>
      <c r="E66" s="7" t="s">
        <v>48</v>
      </c>
      <c r="F66" s="42">
        <f>F64</f>
        <v>320</v>
      </c>
      <c r="G66" s="42">
        <f>G64</f>
        <v>966900</v>
      </c>
      <c r="H66" s="42">
        <f t="shared" si="0"/>
        <v>3021.5625</v>
      </c>
      <c r="I66" s="42">
        <v>136</v>
      </c>
      <c r="J66" s="35">
        <f t="shared" si="1"/>
        <v>410932.5</v>
      </c>
      <c r="K66" s="29">
        <f t="shared" si="29"/>
        <v>349292.625</v>
      </c>
      <c r="L66" s="35">
        <f>L64</f>
        <v>1495689.78195</v>
      </c>
      <c r="M66" s="35">
        <f>M65</f>
        <v>200000</v>
      </c>
      <c r="N66" s="35">
        <f>$D$83*$B$83</f>
        <v>900000</v>
      </c>
      <c r="O66" s="35">
        <f>O65</f>
        <v>79271.55844334999</v>
      </c>
      <c r="P66" s="29">
        <f t="shared" si="4"/>
        <v>2674961.3403933495</v>
      </c>
      <c r="Q66" s="35">
        <f>Q64</f>
        <v>59827.591278</v>
      </c>
      <c r="R66" s="35">
        <f>R65</f>
        <v>16400</v>
      </c>
      <c r="S66" s="35">
        <v>22626.785664000003</v>
      </c>
      <c r="T66" s="29">
        <f t="shared" si="3"/>
        <v>98854.376942000003</v>
      </c>
      <c r="U66" s="31">
        <f>U64</f>
        <v>46366.383240449999</v>
      </c>
      <c r="V66" s="31">
        <f>V65</f>
        <v>95724.1460448</v>
      </c>
    </row>
    <row r="67" spans="1:22" x14ac:dyDescent="0.25">
      <c r="E67" s="44"/>
    </row>
    <row r="69" spans="1:22" x14ac:dyDescent="0.25">
      <c r="B69" s="56" t="s">
        <v>19</v>
      </c>
      <c r="C69" s="56"/>
      <c r="D69" s="56"/>
      <c r="E69" s="56"/>
      <c r="F69" s="56"/>
    </row>
    <row r="70" spans="1:22" ht="30" x14ac:dyDescent="0.25">
      <c r="A70" s="10" t="s">
        <v>17</v>
      </c>
      <c r="B70" s="10" t="s">
        <v>5</v>
      </c>
      <c r="C70" s="10"/>
      <c r="D70" s="10" t="s">
        <v>1</v>
      </c>
      <c r="E70" s="10" t="s">
        <v>9</v>
      </c>
      <c r="F70" s="10" t="s">
        <v>10</v>
      </c>
    </row>
    <row r="71" spans="1:22" x14ac:dyDescent="0.25">
      <c r="A71" t="s">
        <v>18</v>
      </c>
      <c r="B71" t="s">
        <v>6</v>
      </c>
      <c r="D71" t="s">
        <v>2</v>
      </c>
      <c r="E71" s="9">
        <f>34715/0.262</f>
        <v>132500</v>
      </c>
      <c r="F71" s="9">
        <v>9465</v>
      </c>
    </row>
    <row r="72" spans="1:22" x14ac:dyDescent="0.25">
      <c r="A72" t="s">
        <v>18</v>
      </c>
      <c r="D72" t="s">
        <v>3</v>
      </c>
      <c r="E72" s="9">
        <v>132500</v>
      </c>
      <c r="F72" s="9">
        <v>9465</v>
      </c>
    </row>
    <row r="73" spans="1:22" x14ac:dyDescent="0.25">
      <c r="A73" t="s">
        <v>18</v>
      </c>
      <c r="B73" s="1"/>
      <c r="C73" s="1"/>
      <c r="D73" s="1" t="s">
        <v>4</v>
      </c>
      <c r="E73" s="8">
        <v>132500</v>
      </c>
      <c r="F73" s="8">
        <v>9465</v>
      </c>
    </row>
    <row r="74" spans="1:22" x14ac:dyDescent="0.25">
      <c r="A74" t="s">
        <v>18</v>
      </c>
      <c r="B74" t="s">
        <v>7</v>
      </c>
      <c r="D74" t="s">
        <v>2</v>
      </c>
      <c r="E74" s="9">
        <v>132500</v>
      </c>
      <c r="F74" s="9">
        <v>9465</v>
      </c>
    </row>
    <row r="75" spans="1:22" x14ac:dyDescent="0.25">
      <c r="A75" t="s">
        <v>18</v>
      </c>
      <c r="D75" t="s">
        <v>3</v>
      </c>
      <c r="E75" s="9">
        <v>132500</v>
      </c>
      <c r="F75" s="9">
        <v>9465</v>
      </c>
    </row>
    <row r="76" spans="1:22" x14ac:dyDescent="0.25">
      <c r="A76" t="s">
        <v>18</v>
      </c>
      <c r="B76" s="1"/>
      <c r="C76" s="1"/>
      <c r="D76" s="1" t="s">
        <v>4</v>
      </c>
      <c r="E76" s="8">
        <v>132500</v>
      </c>
      <c r="F76" s="8">
        <v>9465</v>
      </c>
    </row>
    <row r="77" spans="1:22" x14ac:dyDescent="0.25">
      <c r="A77" t="s">
        <v>18</v>
      </c>
      <c r="B77" t="s">
        <v>8</v>
      </c>
      <c r="D77" t="s">
        <v>2</v>
      </c>
      <c r="E77" s="9">
        <v>200000</v>
      </c>
      <c r="F77" s="9">
        <v>16400</v>
      </c>
    </row>
    <row r="78" spans="1:22" x14ac:dyDescent="0.25">
      <c r="A78" t="s">
        <v>18</v>
      </c>
      <c r="D78" t="s">
        <v>3</v>
      </c>
      <c r="E78" s="9">
        <v>200000</v>
      </c>
      <c r="F78" s="9">
        <v>16400</v>
      </c>
    </row>
    <row r="79" spans="1:22" x14ac:dyDescent="0.25">
      <c r="A79" s="1" t="s">
        <v>18</v>
      </c>
      <c r="B79" s="1"/>
      <c r="C79" s="1"/>
      <c r="D79" s="1" t="s">
        <v>4</v>
      </c>
      <c r="E79" s="8">
        <v>200000</v>
      </c>
      <c r="F79" s="8">
        <v>16400</v>
      </c>
    </row>
    <row r="80" spans="1:22" x14ac:dyDescent="0.25">
      <c r="A80" s="6"/>
      <c r="B80" s="6"/>
      <c r="C80" s="6"/>
      <c r="D80" s="6"/>
      <c r="E80" s="6"/>
      <c r="F80" s="6"/>
    </row>
    <row r="81" spans="1:4" x14ac:dyDescent="0.25">
      <c r="A81" s="55" t="s">
        <v>22</v>
      </c>
      <c r="B81" s="55"/>
      <c r="C81" s="20"/>
    </row>
    <row r="82" spans="1:4" ht="45" x14ac:dyDescent="0.25">
      <c r="A82" s="11" t="s">
        <v>20</v>
      </c>
      <c r="B82" s="11" t="s">
        <v>21</v>
      </c>
      <c r="C82" s="11"/>
      <c r="D82" s="11" t="s">
        <v>53</v>
      </c>
    </row>
    <row r="83" spans="1:4" x14ac:dyDescent="0.25">
      <c r="A83">
        <v>1.2</v>
      </c>
      <c r="B83" s="9">
        <v>180000</v>
      </c>
      <c r="C83" s="9"/>
      <c r="D83" s="52">
        <v>5</v>
      </c>
    </row>
    <row r="84" spans="1:4" x14ac:dyDescent="0.25">
      <c r="D84" t="s">
        <v>54</v>
      </c>
    </row>
    <row r="86" spans="1:4" x14ac:dyDescent="0.25">
      <c r="B86" s="15" t="s">
        <v>52</v>
      </c>
      <c r="C86" s="15"/>
    </row>
    <row r="87" spans="1:4" x14ac:dyDescent="0.25">
      <c r="B87">
        <v>3.4000000000000002E-2</v>
      </c>
      <c r="D87" t="s">
        <v>49</v>
      </c>
    </row>
    <row r="88" spans="1:4" x14ac:dyDescent="0.25">
      <c r="B88">
        <v>0.94781700000000002</v>
      </c>
      <c r="D88" t="s">
        <v>51</v>
      </c>
    </row>
    <row r="89" spans="1:4" x14ac:dyDescent="0.25">
      <c r="B89">
        <f>B88*B87</f>
        <v>3.2225778000000004E-2</v>
      </c>
      <c r="D89" t="s">
        <v>50</v>
      </c>
    </row>
  </sheetData>
  <mergeCells count="2">
    <mergeCell ref="A81:B81"/>
    <mergeCell ref="B69:F6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34" workbookViewId="0">
      <selection activeCell="D56" sqref="D56"/>
    </sheetView>
  </sheetViews>
  <sheetFormatPr defaultRowHeight="15" x14ac:dyDescent="0.25"/>
  <cols>
    <col min="1" max="1" width="18.28515625" customWidth="1"/>
    <col min="2" max="2" width="19.28515625" bestFit="1" customWidth="1"/>
    <col min="4" max="4" width="14.7109375" bestFit="1" customWidth="1"/>
    <col min="6" max="6" width="9.42578125" bestFit="1" customWidth="1"/>
    <col min="7" max="7" width="17.5703125" bestFit="1" customWidth="1"/>
    <col min="8" max="8" width="22.42578125" bestFit="1" customWidth="1"/>
  </cols>
  <sheetData>
    <row r="1" spans="1:8" x14ac:dyDescent="0.25">
      <c r="A1" t="s">
        <v>23</v>
      </c>
    </row>
    <row r="2" spans="1:8" x14ac:dyDescent="0.25">
      <c r="A2" s="3" t="s">
        <v>24</v>
      </c>
      <c r="B2" s="3"/>
      <c r="C2" s="3"/>
      <c r="D2" s="3"/>
      <c r="E2" s="3"/>
    </row>
    <row r="3" spans="1:8" x14ac:dyDescent="0.25">
      <c r="A3" s="3" t="s">
        <v>25</v>
      </c>
      <c r="B3" s="3" t="s">
        <v>26</v>
      </c>
      <c r="C3" s="3" t="s">
        <v>16</v>
      </c>
      <c r="D3" s="3" t="s">
        <v>13</v>
      </c>
      <c r="E3" s="3" t="s">
        <v>15</v>
      </c>
    </row>
    <row r="4" spans="1:8" x14ac:dyDescent="0.25">
      <c r="A4" s="3" t="s">
        <v>27</v>
      </c>
      <c r="B4" s="3">
        <v>749000</v>
      </c>
      <c r="C4" s="3">
        <v>660000</v>
      </c>
      <c r="D4" s="3">
        <v>43000</v>
      </c>
      <c r="E4" s="3">
        <v>48700</v>
      </c>
    </row>
    <row r="5" spans="1:8" x14ac:dyDescent="0.25">
      <c r="A5" s="3" t="s">
        <v>28</v>
      </c>
      <c r="B5" s="3">
        <v>137000</v>
      </c>
      <c r="C5" s="3">
        <v>63400</v>
      </c>
      <c r="D5" s="3">
        <v>11700</v>
      </c>
      <c r="E5" s="3">
        <v>5000</v>
      </c>
    </row>
    <row r="6" spans="1:8" x14ac:dyDescent="0.25">
      <c r="A6" s="3" t="s">
        <v>29</v>
      </c>
      <c r="B6" s="3">
        <v>18400</v>
      </c>
      <c r="C6" s="3">
        <v>4230</v>
      </c>
      <c r="D6" s="3">
        <v>1570</v>
      </c>
      <c r="E6" s="3">
        <v>2300</v>
      </c>
    </row>
    <row r="7" spans="1:8" x14ac:dyDescent="0.25">
      <c r="A7" s="3" t="s">
        <v>30</v>
      </c>
      <c r="B7" s="3">
        <v>6440</v>
      </c>
      <c r="C7" s="3">
        <v>1050</v>
      </c>
      <c r="D7" s="3">
        <v>950</v>
      </c>
      <c r="E7" s="3">
        <v>3300</v>
      </c>
    </row>
    <row r="8" spans="1:8" x14ac:dyDescent="0.25">
      <c r="A8" s="3" t="s">
        <v>31</v>
      </c>
      <c r="B8" s="3">
        <v>3000</v>
      </c>
      <c r="C8" s="3">
        <v>270</v>
      </c>
      <c r="D8" s="57">
        <v>780</v>
      </c>
      <c r="E8" s="3">
        <v>5700</v>
      </c>
    </row>
    <row r="9" spans="1:8" x14ac:dyDescent="0.25">
      <c r="A9" s="3" t="s">
        <v>32</v>
      </c>
      <c r="B9" s="3">
        <v>700</v>
      </c>
      <c r="C9" s="57">
        <v>50</v>
      </c>
      <c r="D9" s="57"/>
      <c r="E9" s="57">
        <v>3300</v>
      </c>
    </row>
    <row r="10" spans="1:8" x14ac:dyDescent="0.25">
      <c r="A10" s="3" t="s">
        <v>33</v>
      </c>
      <c r="B10" s="3">
        <v>260</v>
      </c>
      <c r="C10" s="57"/>
      <c r="D10" s="57"/>
      <c r="E10" s="57"/>
    </row>
    <row r="11" spans="1:8" x14ac:dyDescent="0.25">
      <c r="A11" s="3" t="s">
        <v>34</v>
      </c>
      <c r="B11" s="3">
        <v>200</v>
      </c>
      <c r="C11" s="57"/>
      <c r="D11" s="57"/>
      <c r="E11" s="57"/>
    </row>
    <row r="12" spans="1:8" x14ac:dyDescent="0.25">
      <c r="A12" s="3" t="s">
        <v>35</v>
      </c>
      <c r="B12" s="3">
        <f>SUM(B4:B11)</f>
        <v>915000</v>
      </c>
      <c r="C12" s="3">
        <f>SUM(C4:C11)</f>
        <v>729000</v>
      </c>
      <c r="D12" s="3">
        <f>SUM(D4:D11)</f>
        <v>58000</v>
      </c>
      <c r="E12" s="3">
        <f>SUM(E4:E11)</f>
        <v>68300</v>
      </c>
    </row>
    <row r="13" spans="1:8" x14ac:dyDescent="0.25">
      <c r="A13" s="9"/>
    </row>
    <row r="14" spans="1:8" x14ac:dyDescent="0.25">
      <c r="A14" s="2" t="s">
        <v>39</v>
      </c>
      <c r="H14" s="16" t="s">
        <v>55</v>
      </c>
    </row>
    <row r="15" spans="1:8" x14ac:dyDescent="0.25">
      <c r="A15" s="4" t="s">
        <v>40</v>
      </c>
      <c r="B15" s="3" t="s">
        <v>25</v>
      </c>
      <c r="C15" s="3" t="s">
        <v>42</v>
      </c>
      <c r="H15" s="3" t="s">
        <v>56</v>
      </c>
    </row>
    <row r="16" spans="1:8" x14ac:dyDescent="0.25">
      <c r="A16" s="12" t="s">
        <v>16</v>
      </c>
      <c r="B16" s="4" t="s">
        <v>36</v>
      </c>
      <c r="C16" s="3">
        <v>4230</v>
      </c>
      <c r="H16" s="19">
        <f>C16-SUM(D28:D30)</f>
        <v>4230</v>
      </c>
    </row>
    <row r="17" spans="1:8" x14ac:dyDescent="0.25">
      <c r="A17" s="3"/>
      <c r="B17" s="4" t="s">
        <v>37</v>
      </c>
      <c r="C17" s="3">
        <v>1050</v>
      </c>
      <c r="H17" s="19">
        <f>C17-SUM(D31:D33)</f>
        <v>1050</v>
      </c>
    </row>
    <row r="18" spans="1:8" x14ac:dyDescent="0.25">
      <c r="A18" s="12"/>
      <c r="B18" s="4" t="s">
        <v>38</v>
      </c>
      <c r="C18" s="3">
        <v>320</v>
      </c>
      <c r="H18" s="19">
        <f>C18-SUM(D34:D36)</f>
        <v>316</v>
      </c>
    </row>
    <row r="19" spans="1:8" x14ac:dyDescent="0.25">
      <c r="A19" s="12" t="s">
        <v>13</v>
      </c>
      <c r="B19" s="4" t="s">
        <v>36</v>
      </c>
      <c r="C19" s="3">
        <v>1570</v>
      </c>
      <c r="H19" s="19">
        <f>C19-SUM(D37:D39)</f>
        <v>1507</v>
      </c>
    </row>
    <row r="20" spans="1:8" x14ac:dyDescent="0.25">
      <c r="A20" s="12"/>
      <c r="B20" s="4" t="s">
        <v>37</v>
      </c>
      <c r="C20" s="3">
        <v>950</v>
      </c>
      <c r="H20" s="19">
        <f>C20-SUM(D40:D42)</f>
        <v>889</v>
      </c>
    </row>
    <row r="21" spans="1:8" x14ac:dyDescent="0.25">
      <c r="A21" s="12"/>
      <c r="B21" s="4" t="s">
        <v>38</v>
      </c>
      <c r="C21" s="3">
        <v>780</v>
      </c>
      <c r="H21" s="19">
        <f>C21-SUM(D43:D45)</f>
        <v>716</v>
      </c>
    </row>
    <row r="22" spans="1:8" x14ac:dyDescent="0.25">
      <c r="A22" s="12" t="s">
        <v>15</v>
      </c>
      <c r="B22" s="4" t="s">
        <v>36</v>
      </c>
      <c r="C22" s="3">
        <v>2300</v>
      </c>
      <c r="H22" s="19">
        <f>C22-SUM(D46:D48)</f>
        <v>2298</v>
      </c>
    </row>
    <row r="23" spans="1:8" x14ac:dyDescent="0.25">
      <c r="A23" s="3"/>
      <c r="B23" s="4" t="s">
        <v>37</v>
      </c>
      <c r="C23" s="3">
        <v>3300</v>
      </c>
      <c r="H23" s="19">
        <f>C23-SUM(D49:D51)</f>
        <v>3298</v>
      </c>
    </row>
    <row r="24" spans="1:8" x14ac:dyDescent="0.25">
      <c r="A24" s="12"/>
      <c r="B24" s="4" t="s">
        <v>38</v>
      </c>
      <c r="C24" s="3">
        <v>9000</v>
      </c>
      <c r="H24" s="19">
        <f>C24-SUM(D52:D54)</f>
        <v>8971</v>
      </c>
    </row>
    <row r="25" spans="1:8" x14ac:dyDescent="0.25">
      <c r="A25" s="9"/>
    </row>
    <row r="26" spans="1:8" x14ac:dyDescent="0.25">
      <c r="A26" s="9" t="s">
        <v>44</v>
      </c>
    </row>
    <row r="27" spans="1:8" x14ac:dyDescent="0.25">
      <c r="A27" s="4" t="s">
        <v>40</v>
      </c>
      <c r="B27" s="3" t="s">
        <v>25</v>
      </c>
      <c r="C27" s="3" t="s">
        <v>43</v>
      </c>
      <c r="D27" s="3" t="s">
        <v>41</v>
      </c>
    </row>
    <row r="28" spans="1:8" x14ac:dyDescent="0.25">
      <c r="A28" s="12" t="s">
        <v>16</v>
      </c>
      <c r="B28" s="4" t="s">
        <v>36</v>
      </c>
      <c r="C28" s="3" t="s">
        <v>2</v>
      </c>
      <c r="D28" s="3">
        <v>0</v>
      </c>
      <c r="F28" s="17"/>
      <c r="G28" s="17"/>
    </row>
    <row r="29" spans="1:8" x14ac:dyDescent="0.25">
      <c r="A29" s="12"/>
      <c r="B29" s="4" t="s">
        <v>36</v>
      </c>
      <c r="C29" s="3" t="s">
        <v>3</v>
      </c>
      <c r="D29" s="3">
        <v>0</v>
      </c>
      <c r="F29" s="17"/>
      <c r="G29" s="17"/>
    </row>
    <row r="30" spans="1:8" x14ac:dyDescent="0.25">
      <c r="A30" s="12"/>
      <c r="B30" s="4" t="s">
        <v>36</v>
      </c>
      <c r="C30" s="3" t="s">
        <v>4</v>
      </c>
      <c r="D30" s="3">
        <v>0</v>
      </c>
      <c r="F30" s="17"/>
      <c r="G30" s="17"/>
    </row>
    <row r="31" spans="1:8" x14ac:dyDescent="0.25">
      <c r="A31" s="3"/>
      <c r="B31" s="4" t="s">
        <v>37</v>
      </c>
      <c r="C31" s="3" t="s">
        <v>2</v>
      </c>
      <c r="D31" s="3">
        <v>0</v>
      </c>
      <c r="F31" s="17"/>
      <c r="G31" s="17"/>
    </row>
    <row r="32" spans="1:8" x14ac:dyDescent="0.25">
      <c r="A32" s="3"/>
      <c r="B32" s="4" t="s">
        <v>37</v>
      </c>
      <c r="C32" s="3" t="s">
        <v>3</v>
      </c>
      <c r="D32" s="3">
        <v>0</v>
      </c>
      <c r="F32" s="17"/>
      <c r="G32" s="17"/>
    </row>
    <row r="33" spans="1:7" x14ac:dyDescent="0.25">
      <c r="A33" s="3"/>
      <c r="B33" s="4" t="s">
        <v>37</v>
      </c>
      <c r="C33" s="3" t="s">
        <v>4</v>
      </c>
      <c r="D33" s="3">
        <v>0</v>
      </c>
      <c r="F33" s="17"/>
      <c r="G33" s="17"/>
    </row>
    <row r="34" spans="1:7" x14ac:dyDescent="0.25">
      <c r="A34" s="12"/>
      <c r="B34" s="4" t="s">
        <v>38</v>
      </c>
      <c r="C34" s="3" t="s">
        <v>2</v>
      </c>
      <c r="D34" s="3">
        <v>0</v>
      </c>
      <c r="F34" s="17"/>
      <c r="G34" s="18"/>
    </row>
    <row r="35" spans="1:7" x14ac:dyDescent="0.25">
      <c r="A35" s="12"/>
      <c r="B35" s="4" t="s">
        <v>38</v>
      </c>
      <c r="C35" s="3" t="s">
        <v>3</v>
      </c>
      <c r="D35" s="3">
        <v>0</v>
      </c>
      <c r="F35" s="17"/>
      <c r="G35" s="18"/>
    </row>
    <row r="36" spans="1:7" x14ac:dyDescent="0.25">
      <c r="A36" s="12"/>
      <c r="B36" s="4" t="s">
        <v>38</v>
      </c>
      <c r="C36" s="3" t="s">
        <v>4</v>
      </c>
      <c r="D36" s="3">
        <v>4</v>
      </c>
      <c r="F36" s="17"/>
      <c r="G36" s="18"/>
    </row>
    <row r="37" spans="1:7" x14ac:dyDescent="0.25">
      <c r="A37" s="12" t="s">
        <v>13</v>
      </c>
      <c r="B37" s="4" t="s">
        <v>36</v>
      </c>
      <c r="C37" s="3" t="s">
        <v>2</v>
      </c>
      <c r="D37" s="3">
        <v>10</v>
      </c>
      <c r="F37" s="17"/>
      <c r="G37" s="17"/>
    </row>
    <row r="38" spans="1:7" x14ac:dyDescent="0.25">
      <c r="A38" s="12"/>
      <c r="B38" s="4" t="s">
        <v>36</v>
      </c>
      <c r="C38" s="3" t="s">
        <v>3</v>
      </c>
      <c r="D38" s="3">
        <v>32</v>
      </c>
      <c r="F38" s="17"/>
      <c r="G38" s="17"/>
    </row>
    <row r="39" spans="1:7" x14ac:dyDescent="0.25">
      <c r="A39" s="12"/>
      <c r="B39" s="4" t="s">
        <v>36</v>
      </c>
      <c r="C39" s="3" t="s">
        <v>4</v>
      </c>
      <c r="D39" s="3">
        <v>21</v>
      </c>
      <c r="F39" s="17"/>
      <c r="G39" s="17"/>
    </row>
    <row r="40" spans="1:7" x14ac:dyDescent="0.25">
      <c r="A40" s="12"/>
      <c r="B40" s="4" t="s">
        <v>37</v>
      </c>
      <c r="C40" s="3" t="s">
        <v>2</v>
      </c>
      <c r="D40" s="3">
        <v>9</v>
      </c>
      <c r="F40" s="17"/>
      <c r="G40" s="17"/>
    </row>
    <row r="41" spans="1:7" x14ac:dyDescent="0.25">
      <c r="A41" s="12"/>
      <c r="B41" s="4" t="s">
        <v>37</v>
      </c>
      <c r="C41" s="3" t="s">
        <v>3</v>
      </c>
      <c r="D41" s="3">
        <v>19</v>
      </c>
      <c r="F41" s="17"/>
      <c r="G41" s="17"/>
    </row>
    <row r="42" spans="1:7" x14ac:dyDescent="0.25">
      <c r="A42" s="12"/>
      <c r="B42" s="4" t="s">
        <v>37</v>
      </c>
      <c r="C42" s="3" t="s">
        <v>4</v>
      </c>
      <c r="D42" s="3">
        <v>33</v>
      </c>
      <c r="F42" s="17"/>
      <c r="G42" s="17"/>
    </row>
    <row r="43" spans="1:7" x14ac:dyDescent="0.25">
      <c r="A43" s="12"/>
      <c r="B43" s="4" t="s">
        <v>38</v>
      </c>
      <c r="C43" s="3" t="s">
        <v>2</v>
      </c>
      <c r="D43" s="3">
        <v>7</v>
      </c>
      <c r="F43" s="17"/>
      <c r="G43" s="17"/>
    </row>
    <row r="44" spans="1:7" x14ac:dyDescent="0.25">
      <c r="A44" s="12"/>
      <c r="B44" s="4" t="s">
        <v>38</v>
      </c>
      <c r="C44" s="3" t="s">
        <v>3</v>
      </c>
      <c r="D44" s="3">
        <v>20</v>
      </c>
      <c r="F44" s="17"/>
      <c r="G44" s="17"/>
    </row>
    <row r="45" spans="1:7" x14ac:dyDescent="0.25">
      <c r="A45" s="12"/>
      <c r="B45" s="4" t="s">
        <v>38</v>
      </c>
      <c r="C45" s="3" t="s">
        <v>4</v>
      </c>
      <c r="D45" s="3">
        <v>37</v>
      </c>
      <c r="F45" s="17"/>
      <c r="G45" s="17"/>
    </row>
    <row r="46" spans="1:7" x14ac:dyDescent="0.25">
      <c r="A46" s="12" t="s">
        <v>15</v>
      </c>
      <c r="B46" s="4" t="s">
        <v>36</v>
      </c>
      <c r="C46" s="3" t="s">
        <v>2</v>
      </c>
      <c r="D46" s="3">
        <v>1</v>
      </c>
      <c r="F46" s="17"/>
      <c r="G46" s="18"/>
    </row>
    <row r="47" spans="1:7" x14ac:dyDescent="0.25">
      <c r="A47" s="12"/>
      <c r="B47" s="4" t="s">
        <v>36</v>
      </c>
      <c r="C47" s="3" t="s">
        <v>3</v>
      </c>
      <c r="D47" s="3">
        <v>1</v>
      </c>
      <c r="F47" s="17"/>
      <c r="G47" s="17"/>
    </row>
    <row r="48" spans="1:7" x14ac:dyDescent="0.25">
      <c r="A48" s="12"/>
      <c r="B48" s="4" t="s">
        <v>36</v>
      </c>
      <c r="C48" s="3" t="s">
        <v>4</v>
      </c>
      <c r="D48" s="3">
        <v>0</v>
      </c>
      <c r="F48" s="17"/>
      <c r="G48" s="18"/>
    </row>
    <row r="49" spans="1:7" x14ac:dyDescent="0.25">
      <c r="A49" s="3"/>
      <c r="B49" s="4" t="s">
        <v>37</v>
      </c>
      <c r="C49" s="3" t="s">
        <v>2</v>
      </c>
      <c r="D49" s="3">
        <v>0</v>
      </c>
      <c r="F49" s="17"/>
      <c r="G49" s="17"/>
    </row>
    <row r="50" spans="1:7" x14ac:dyDescent="0.25">
      <c r="A50" s="3"/>
      <c r="B50" s="4" t="s">
        <v>37</v>
      </c>
      <c r="C50" s="3" t="s">
        <v>3</v>
      </c>
      <c r="D50" s="3">
        <v>0</v>
      </c>
      <c r="F50" s="17"/>
      <c r="G50" s="17"/>
    </row>
    <row r="51" spans="1:7" x14ac:dyDescent="0.25">
      <c r="A51" s="3"/>
      <c r="B51" s="4" t="s">
        <v>37</v>
      </c>
      <c r="C51" s="3" t="s">
        <v>4</v>
      </c>
      <c r="D51" s="3">
        <v>2</v>
      </c>
      <c r="F51" s="17"/>
      <c r="G51" s="18"/>
    </row>
    <row r="52" spans="1:7" x14ac:dyDescent="0.25">
      <c r="A52" s="12"/>
      <c r="B52" s="4" t="s">
        <v>38</v>
      </c>
      <c r="C52" s="3" t="s">
        <v>2</v>
      </c>
      <c r="D52" s="3">
        <v>14</v>
      </c>
      <c r="F52" s="17"/>
      <c r="G52" s="17"/>
    </row>
    <row r="53" spans="1:7" x14ac:dyDescent="0.25">
      <c r="A53" s="12"/>
      <c r="B53" s="4" t="s">
        <v>38</v>
      </c>
      <c r="C53" s="3" t="s">
        <v>3</v>
      </c>
      <c r="D53" s="3">
        <v>12</v>
      </c>
      <c r="F53" s="17"/>
      <c r="G53" s="17"/>
    </row>
    <row r="54" spans="1:7" x14ac:dyDescent="0.25">
      <c r="A54" s="12"/>
      <c r="B54" s="4" t="s">
        <v>38</v>
      </c>
      <c r="C54" s="3" t="s">
        <v>4</v>
      </c>
      <c r="D54" s="3">
        <v>3</v>
      </c>
      <c r="F54" s="17"/>
      <c r="G54" s="17"/>
    </row>
    <row r="55" spans="1:7" x14ac:dyDescent="0.25">
      <c r="A55" s="9"/>
      <c r="D55">
        <f>SUM(D36:D54)</f>
        <v>225</v>
      </c>
    </row>
    <row r="56" spans="1:7" x14ac:dyDescent="0.25">
      <c r="A56" s="9"/>
    </row>
    <row r="57" spans="1:7" x14ac:dyDescent="0.25">
      <c r="A57" s="9"/>
    </row>
    <row r="58" spans="1:7" x14ac:dyDescent="0.25">
      <c r="A58" s="9"/>
    </row>
  </sheetData>
  <mergeCells count="3">
    <mergeCell ref="D8:D11"/>
    <mergeCell ref="C9:C11"/>
    <mergeCell ref="E9:E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" sqref="B4"/>
    </sheetView>
  </sheetViews>
  <sheetFormatPr defaultRowHeight="15" x14ac:dyDescent="0.25"/>
  <cols>
    <col min="1" max="1" width="26.140625" bestFit="1" customWidth="1"/>
    <col min="2" max="2" width="6.140625" bestFit="1" customWidth="1"/>
    <col min="3" max="3" width="16.85546875" customWidth="1"/>
  </cols>
  <sheetData>
    <row r="1" spans="1:5" x14ac:dyDescent="0.25">
      <c r="A1" s="26" t="s">
        <v>69</v>
      </c>
      <c r="B1" s="26" t="s">
        <v>70</v>
      </c>
      <c r="C1" s="26" t="s">
        <v>71</v>
      </c>
      <c r="D1" s="26"/>
      <c r="E1" s="38" t="s">
        <v>77</v>
      </c>
    </row>
    <row r="2" spans="1:5" x14ac:dyDescent="0.25">
      <c r="A2" t="s">
        <v>75</v>
      </c>
      <c r="B2" s="23">
        <v>2</v>
      </c>
      <c r="C2" t="s">
        <v>60</v>
      </c>
      <c r="E2" t="s">
        <v>78</v>
      </c>
    </row>
    <row r="3" spans="1:5" x14ac:dyDescent="0.25">
      <c r="B3" s="23"/>
    </row>
    <row r="4" spans="1:5" x14ac:dyDescent="0.25">
      <c r="A4" t="s">
        <v>74</v>
      </c>
      <c r="B4" s="23">
        <v>15</v>
      </c>
      <c r="C4" t="s">
        <v>72</v>
      </c>
      <c r="E4" s="24" t="s">
        <v>61</v>
      </c>
    </row>
    <row r="5" spans="1:5" x14ac:dyDescent="0.25">
      <c r="B5" s="23"/>
    </row>
    <row r="6" spans="1:5" x14ac:dyDescent="0.25">
      <c r="A6" t="s">
        <v>73</v>
      </c>
      <c r="B6" s="23">
        <v>20</v>
      </c>
      <c r="E6" t="s">
        <v>62</v>
      </c>
    </row>
    <row r="7" spans="1:5" x14ac:dyDescent="0.25">
      <c r="B7" s="23"/>
    </row>
    <row r="8" spans="1:5" x14ac:dyDescent="0.25">
      <c r="A8" t="s">
        <v>650</v>
      </c>
      <c r="B8" s="23">
        <v>15</v>
      </c>
      <c r="E8" t="s">
        <v>63</v>
      </c>
    </row>
    <row r="9" spans="1:5" x14ac:dyDescent="0.25">
      <c r="B9" s="23"/>
    </row>
    <row r="10" spans="1:5" x14ac:dyDescent="0.25">
      <c r="A10" t="s">
        <v>651</v>
      </c>
      <c r="B10" s="23">
        <v>10</v>
      </c>
      <c r="C10" t="s">
        <v>64</v>
      </c>
      <c r="E10" s="24" t="s">
        <v>61</v>
      </c>
    </row>
    <row r="11" spans="1:5" x14ac:dyDescent="0.25">
      <c r="B11" s="23"/>
    </row>
    <row r="12" spans="1:5" x14ac:dyDescent="0.25">
      <c r="A12" t="s">
        <v>65</v>
      </c>
      <c r="B12" s="37">
        <v>0.4</v>
      </c>
      <c r="E12" s="25" t="s">
        <v>66</v>
      </c>
    </row>
    <row r="13" spans="1:5" x14ac:dyDescent="0.25">
      <c r="B13" s="23"/>
    </row>
    <row r="14" spans="1:5" x14ac:dyDescent="0.25">
      <c r="A14" t="s">
        <v>76</v>
      </c>
      <c r="B14" s="23">
        <v>2</v>
      </c>
      <c r="C14" t="s">
        <v>67</v>
      </c>
      <c r="E14" s="24" t="s">
        <v>61</v>
      </c>
    </row>
    <row r="15" spans="1:5" x14ac:dyDescent="0.25">
      <c r="B15" s="23"/>
    </row>
    <row r="16" spans="1:5" x14ac:dyDescent="0.25">
      <c r="A16" t="s">
        <v>68</v>
      </c>
      <c r="B16" s="37">
        <v>0.2</v>
      </c>
      <c r="E16" s="24" t="s">
        <v>61</v>
      </c>
    </row>
  </sheetData>
  <hyperlinks>
    <hyperlink ref="E4" r:id="rId1"/>
    <hyperlink ref="E10" r:id="rId2"/>
    <hyperlink ref="E16" r:id="rId3"/>
    <hyperlink ref="E14" r:id="rId4"/>
    <hyperlink ref="E1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opLeftCell="A510" workbookViewId="0">
      <selection activeCell="A2" sqref="A2:B545"/>
    </sheetView>
  </sheetViews>
  <sheetFormatPr defaultRowHeight="15" x14ac:dyDescent="0.25"/>
  <cols>
    <col min="1" max="1" width="58.7109375" bestFit="1" customWidth="1"/>
    <col min="2" max="2" width="12" bestFit="1" customWidth="1"/>
  </cols>
  <sheetData>
    <row r="1" spans="1:7" x14ac:dyDescent="0.25">
      <c r="A1" t="s">
        <v>634</v>
      </c>
      <c r="B1" t="s">
        <v>635</v>
      </c>
      <c r="D1" t="s">
        <v>636</v>
      </c>
      <c r="E1" t="s">
        <v>14</v>
      </c>
      <c r="F1" t="s">
        <v>637</v>
      </c>
    </row>
    <row r="2" spans="1:7" x14ac:dyDescent="0.25">
      <c r="A2" t="s">
        <v>94</v>
      </c>
      <c r="B2" s="23">
        <f t="array" ref="B2">SUM(IF('TEA data'!$A$4:$A$66='BSM Input'!$D2,IF('TEA data'!$B$4:$B$66='BSM Input'!$E2,IF('TEA data'!$D$4:$D$66='BSM Input'!$F2,IF('TEA data'!$E$4:$E$66='BSM Input'!$G2,'TEA data'!K$4:K$66,""),""),""),""))</f>
        <v>0</v>
      </c>
      <c r="D2" t="s">
        <v>638</v>
      </c>
      <c r="E2" t="s">
        <v>639</v>
      </c>
      <c r="F2" t="s">
        <v>2</v>
      </c>
      <c r="G2" t="s">
        <v>46</v>
      </c>
    </row>
    <row r="3" spans="1:7" x14ac:dyDescent="0.25">
      <c r="A3" t="s">
        <v>95</v>
      </c>
      <c r="B3" s="23">
        <f t="array" ref="B3">SUM(IF('TEA data'!$A$4:$A$66='BSM Input'!$D3,IF('TEA data'!$B$4:$B$66='BSM Input'!$E3,IF('TEA data'!$D$4:$D$66='BSM Input'!$F3,IF('TEA data'!$E$4:$E$66='BSM Input'!$G3,'TEA data'!K$4:K$66,""),""),""),""))</f>
        <v>0</v>
      </c>
      <c r="D3" t="s">
        <v>638</v>
      </c>
      <c r="E3" t="s">
        <v>639</v>
      </c>
      <c r="F3" t="s">
        <v>2</v>
      </c>
      <c r="G3" t="s">
        <v>47</v>
      </c>
    </row>
    <row r="4" spans="1:7" x14ac:dyDescent="0.25">
      <c r="A4" t="s">
        <v>96</v>
      </c>
      <c r="B4" s="23">
        <f t="array" ref="B4">SUM(IF('TEA data'!$A$4:$A$66='BSM Input'!$D4,IF('TEA data'!$B$4:$B$66='BSM Input'!$E4,IF('TEA data'!$D$4:$D$66='BSM Input'!$F4,IF('TEA data'!$E$4:$E$66='BSM Input'!$G4,'TEA data'!K$4:K$66,""),""),""),""))</f>
        <v>0</v>
      </c>
      <c r="D4" t="s">
        <v>638</v>
      </c>
      <c r="E4" t="s">
        <v>639</v>
      </c>
      <c r="F4" t="s">
        <v>2</v>
      </c>
      <c r="G4" t="s">
        <v>48</v>
      </c>
    </row>
    <row r="5" spans="1:7" x14ac:dyDescent="0.25">
      <c r="A5" t="s">
        <v>97</v>
      </c>
      <c r="B5" s="23">
        <f t="array" ref="B5">SUM(IF('TEA data'!$A$4:$A$66='BSM Input'!$D5,IF('TEA data'!$B$4:$B$66='BSM Input'!$E5,IF('TEA data'!$D$4:$D$66='BSM Input'!$F5,IF('TEA data'!$E$4:$E$66='BSM Input'!$G5,'TEA data'!K$4:K$66,""),""),""),""))</f>
        <v>0</v>
      </c>
    </row>
    <row r="6" spans="1:7" x14ac:dyDescent="0.25">
      <c r="A6" t="s">
        <v>98</v>
      </c>
      <c r="B6" s="23">
        <f t="array" ref="B6">SUM(IF('TEA data'!$A$4:$A$66='BSM Input'!$D6,IF('TEA data'!$B$4:$B$66='BSM Input'!$E6,IF('TEA data'!$D$4:$D$66='BSM Input'!$F6,IF('TEA data'!$E$4:$E$66='BSM Input'!$G6,'TEA data'!K$4:K$66,""),""),""),""))</f>
        <v>0</v>
      </c>
      <c r="D6" t="s">
        <v>638</v>
      </c>
      <c r="E6" t="s">
        <v>639</v>
      </c>
      <c r="F6" t="s">
        <v>3</v>
      </c>
      <c r="G6" t="s">
        <v>46</v>
      </c>
    </row>
    <row r="7" spans="1:7" x14ac:dyDescent="0.25">
      <c r="A7" t="s">
        <v>99</v>
      </c>
      <c r="B7" s="23">
        <f t="array" ref="B7">SUM(IF('TEA data'!$A$4:$A$66='BSM Input'!$D7,IF('TEA data'!$B$4:$B$66='BSM Input'!$E7,IF('TEA data'!$D$4:$D$66='BSM Input'!$F7,IF('TEA data'!$E$4:$E$66='BSM Input'!$G7,'TEA data'!K$4:K$66,""),""),""),""))</f>
        <v>0</v>
      </c>
      <c r="D7" t="s">
        <v>638</v>
      </c>
      <c r="E7" t="s">
        <v>639</v>
      </c>
      <c r="F7" t="s">
        <v>3</v>
      </c>
      <c r="G7" t="s">
        <v>47</v>
      </c>
    </row>
    <row r="8" spans="1:7" x14ac:dyDescent="0.25">
      <c r="A8" t="s">
        <v>100</v>
      </c>
      <c r="B8" s="23">
        <f t="array" ref="B8">SUM(IF('TEA data'!$A$4:$A$66='BSM Input'!$D8,IF('TEA data'!$B$4:$B$66='BSM Input'!$E8,IF('TEA data'!$D$4:$D$66='BSM Input'!$F8,IF('TEA data'!$E$4:$E$66='BSM Input'!$G8,'TEA data'!K$4:K$66,""),""),""),""))</f>
        <v>0</v>
      </c>
      <c r="D8" t="s">
        <v>638</v>
      </c>
      <c r="E8" t="s">
        <v>639</v>
      </c>
      <c r="F8" t="s">
        <v>3</v>
      </c>
      <c r="G8" t="s">
        <v>48</v>
      </c>
    </row>
    <row r="9" spans="1:7" x14ac:dyDescent="0.25">
      <c r="A9" t="s">
        <v>101</v>
      </c>
      <c r="B9" s="23">
        <f t="array" ref="B9">SUM(IF('TEA data'!$A$4:$A$66='BSM Input'!$D9,IF('TEA data'!$B$4:$B$66='BSM Input'!$E9,IF('TEA data'!$D$4:$D$66='BSM Input'!$F9,IF('TEA data'!$E$4:$E$66='BSM Input'!$G9,'TEA data'!K$4:K$66,""),""),""),""))</f>
        <v>0</v>
      </c>
    </row>
    <row r="10" spans="1:7" x14ac:dyDescent="0.25">
      <c r="A10" t="s">
        <v>102</v>
      </c>
      <c r="B10" s="23">
        <f t="array" ref="B10">SUM(IF('TEA data'!$A$4:$A$66='BSM Input'!$D10,IF('TEA data'!$B$4:$B$66='BSM Input'!$E10,IF('TEA data'!$D$4:$D$66='BSM Input'!$F10,IF('TEA data'!$E$4:$E$66='BSM Input'!$G10,'TEA data'!K$4:K$66,""),""),""),""))</f>
        <v>72065.531914893611</v>
      </c>
      <c r="D10" t="s">
        <v>638</v>
      </c>
      <c r="E10" t="s">
        <v>639</v>
      </c>
      <c r="F10" t="s">
        <v>4</v>
      </c>
      <c r="G10" t="s">
        <v>46</v>
      </c>
    </row>
    <row r="11" spans="1:7" x14ac:dyDescent="0.25">
      <c r="A11" t="s">
        <v>103</v>
      </c>
      <c r="B11" s="23">
        <f t="array" ref="B11">SUM(IF('TEA data'!$A$4:$A$66='BSM Input'!$D11,IF('TEA data'!$B$4:$B$66='BSM Input'!$E11,IF('TEA data'!$D$4:$D$66='BSM Input'!$F11,IF('TEA data'!$E$4:$E$66='BSM Input'!$G11,'TEA data'!K$4:K$66,""),""),""),""))</f>
        <v>72065.531914893611</v>
      </c>
      <c r="D11" t="s">
        <v>638</v>
      </c>
      <c r="E11" t="s">
        <v>639</v>
      </c>
      <c r="F11" t="s">
        <v>4</v>
      </c>
      <c r="G11" t="s">
        <v>47</v>
      </c>
    </row>
    <row r="12" spans="1:7" x14ac:dyDescent="0.25">
      <c r="A12" t="s">
        <v>104</v>
      </c>
      <c r="B12" s="23">
        <f t="array" ref="B12">SUM(IF('TEA data'!$A$4:$A$66='BSM Input'!$D12,IF('TEA data'!$B$4:$B$66='BSM Input'!$E12,IF('TEA data'!$D$4:$D$66='BSM Input'!$F12,IF('TEA data'!$E$4:$E$66='BSM Input'!$G12,'TEA data'!K$4:K$66,""),""),""),""))</f>
        <v>72065.531914893611</v>
      </c>
      <c r="D12" t="s">
        <v>638</v>
      </c>
      <c r="E12" t="s">
        <v>639</v>
      </c>
      <c r="F12" t="s">
        <v>4</v>
      </c>
      <c r="G12" t="s">
        <v>48</v>
      </c>
    </row>
    <row r="13" spans="1:7" x14ac:dyDescent="0.25">
      <c r="A13" t="s">
        <v>105</v>
      </c>
      <c r="B13" s="23">
        <f t="array" ref="B13">SUM(IF('TEA data'!$A$4:$A$66='BSM Input'!$D13,IF('TEA data'!$B$4:$B$66='BSM Input'!$E13,IF('TEA data'!$D$4:$D$66='BSM Input'!$F13,IF('TEA data'!$E$4:$E$66='BSM Input'!$G13,'TEA data'!K$4:K$66,""),""),""),""))</f>
        <v>0</v>
      </c>
    </row>
    <row r="14" spans="1:7" x14ac:dyDescent="0.25">
      <c r="A14" t="s">
        <v>106</v>
      </c>
      <c r="B14" s="23">
        <f t="array" ref="B14">SUM(IF('TEA data'!$A$4:$A$66='BSM Input'!$D14,IF('TEA data'!$B$4:$B$66='BSM Input'!$E14,IF('TEA data'!$D$4:$D$66='BSM Input'!$F14,IF('TEA data'!$E$4:$E$66='BSM Input'!$G14,'TEA data'!K$4:K$66,""),""),""),""))</f>
        <v>344859.90802547772</v>
      </c>
      <c r="D14" t="s">
        <v>640</v>
      </c>
      <c r="E14" t="s">
        <v>639</v>
      </c>
      <c r="F14" t="s">
        <v>2</v>
      </c>
      <c r="G14" t="s">
        <v>46</v>
      </c>
    </row>
    <row r="15" spans="1:7" x14ac:dyDescent="0.25">
      <c r="A15" t="s">
        <v>107</v>
      </c>
      <c r="B15" s="23">
        <f t="array" ref="B15">SUM(IF('TEA data'!$A$4:$A$66='BSM Input'!$D15,IF('TEA data'!$B$4:$B$66='BSM Input'!$E15,IF('TEA data'!$D$4:$D$66='BSM Input'!$F15,IF('TEA data'!$E$4:$E$66='BSM Input'!$G15,'TEA data'!K$4:K$66,""),""),""),""))</f>
        <v>344859.90802547772</v>
      </c>
      <c r="D15" t="s">
        <v>640</v>
      </c>
      <c r="E15" t="s">
        <v>639</v>
      </c>
      <c r="F15" t="s">
        <v>2</v>
      </c>
      <c r="G15" t="s">
        <v>47</v>
      </c>
    </row>
    <row r="16" spans="1:7" x14ac:dyDescent="0.25">
      <c r="A16" t="s">
        <v>108</v>
      </c>
      <c r="B16" s="23">
        <f t="array" ref="B16">SUM(IF('TEA data'!$A$4:$A$66='BSM Input'!$D16,IF('TEA data'!$B$4:$B$66='BSM Input'!$E16,IF('TEA data'!$D$4:$D$66='BSM Input'!$F16,IF('TEA data'!$E$4:$E$66='BSM Input'!$G16,'TEA data'!K$4:K$66,""),""),""),""))</f>
        <v>344859.90802547772</v>
      </c>
      <c r="D16" t="s">
        <v>640</v>
      </c>
      <c r="E16" t="s">
        <v>639</v>
      </c>
      <c r="F16" t="s">
        <v>2</v>
      </c>
      <c r="G16" t="s">
        <v>48</v>
      </c>
    </row>
    <row r="17" spans="1:7" x14ac:dyDescent="0.25">
      <c r="A17" t="s">
        <v>109</v>
      </c>
      <c r="B17" s="23">
        <f t="array" ref="B17">SUM(IF('TEA data'!$A$4:$A$66='BSM Input'!$D17,IF('TEA data'!$B$4:$B$66='BSM Input'!$E17,IF('TEA data'!$D$4:$D$66='BSM Input'!$F17,IF('TEA data'!$E$4:$E$66='BSM Input'!$G17,'TEA data'!K$4:K$66,""),""),""),""))</f>
        <v>0</v>
      </c>
    </row>
    <row r="18" spans="1:7" x14ac:dyDescent="0.25">
      <c r="A18" t="s">
        <v>110</v>
      </c>
      <c r="B18" s="23">
        <f t="array" ref="B18">SUM(IF('TEA data'!$A$4:$A$66='BSM Input'!$D18,IF('TEA data'!$B$4:$B$66='BSM Input'!$E18,IF('TEA data'!$D$4:$D$66='BSM Input'!$F18,IF('TEA data'!$E$4:$E$66='BSM Input'!$G18,'TEA data'!K$4:K$66,""),""),""),""))</f>
        <v>409129.20063694264</v>
      </c>
      <c r="D18" t="s">
        <v>640</v>
      </c>
      <c r="E18" t="s">
        <v>639</v>
      </c>
      <c r="F18" t="s">
        <v>3</v>
      </c>
      <c r="G18" t="s">
        <v>46</v>
      </c>
    </row>
    <row r="19" spans="1:7" x14ac:dyDescent="0.25">
      <c r="A19" t="s">
        <v>111</v>
      </c>
      <c r="B19" s="23">
        <f t="array" ref="B19">SUM(IF('TEA data'!$A$4:$A$66='BSM Input'!$D19,IF('TEA data'!$B$4:$B$66='BSM Input'!$E19,IF('TEA data'!$D$4:$D$66='BSM Input'!$F19,IF('TEA data'!$E$4:$E$66='BSM Input'!$G19,'TEA data'!K$4:K$66,""),""),""),""))</f>
        <v>409129.20063694264</v>
      </c>
      <c r="D19" t="s">
        <v>640</v>
      </c>
      <c r="E19" t="s">
        <v>639</v>
      </c>
      <c r="F19" t="s">
        <v>3</v>
      </c>
      <c r="G19" t="s">
        <v>47</v>
      </c>
    </row>
    <row r="20" spans="1:7" x14ac:dyDescent="0.25">
      <c r="A20" t="s">
        <v>112</v>
      </c>
      <c r="B20" s="23">
        <f t="array" ref="B20">SUM(IF('TEA data'!$A$4:$A$66='BSM Input'!$D20,IF('TEA data'!$B$4:$B$66='BSM Input'!$E20,IF('TEA data'!$D$4:$D$66='BSM Input'!$F20,IF('TEA data'!$E$4:$E$66='BSM Input'!$G20,'TEA data'!K$4:K$66,""),""),""),""))</f>
        <v>409129.20063694264</v>
      </c>
      <c r="D20" t="s">
        <v>640</v>
      </c>
      <c r="E20" t="s">
        <v>639</v>
      </c>
      <c r="F20" t="s">
        <v>3</v>
      </c>
      <c r="G20" t="s">
        <v>48</v>
      </c>
    </row>
    <row r="21" spans="1:7" x14ac:dyDescent="0.25">
      <c r="A21" t="s">
        <v>113</v>
      </c>
      <c r="B21" s="23">
        <f t="array" ref="B21">SUM(IF('TEA data'!$A$4:$A$66='BSM Input'!$D21,IF('TEA data'!$B$4:$B$66='BSM Input'!$E21,IF('TEA data'!$D$4:$D$66='BSM Input'!$F21,IF('TEA data'!$E$4:$E$66='BSM Input'!$G21,'TEA data'!K$4:K$66,""),""),""),""))</f>
        <v>0</v>
      </c>
    </row>
    <row r="22" spans="1:7" x14ac:dyDescent="0.25">
      <c r="A22" t="s">
        <v>114</v>
      </c>
      <c r="B22" s="23">
        <f t="array" ref="B22">SUM(IF('TEA data'!$A$4:$A$66='BSM Input'!$D22,IF('TEA data'!$B$4:$B$66='BSM Input'!$E22,IF('TEA data'!$D$4:$D$66='BSM Input'!$F22,IF('TEA data'!$E$4:$E$66='BSM Input'!$G22,'TEA data'!K$4:K$66,""),""),""),""))</f>
        <v>409129.20063694264</v>
      </c>
      <c r="D22" t="s">
        <v>640</v>
      </c>
      <c r="E22" t="s">
        <v>639</v>
      </c>
      <c r="F22" t="s">
        <v>4</v>
      </c>
      <c r="G22" t="s">
        <v>46</v>
      </c>
    </row>
    <row r="23" spans="1:7" x14ac:dyDescent="0.25">
      <c r="A23" t="s">
        <v>115</v>
      </c>
      <c r="B23" s="23">
        <f t="array" ref="B23">SUM(IF('TEA data'!$A$4:$A$66='BSM Input'!$D23,IF('TEA data'!$B$4:$B$66='BSM Input'!$E23,IF('TEA data'!$D$4:$D$66='BSM Input'!$F23,IF('TEA data'!$E$4:$E$66='BSM Input'!$G23,'TEA data'!K$4:K$66,""),""),""),""))</f>
        <v>409129.20063694264</v>
      </c>
      <c r="D23" t="s">
        <v>640</v>
      </c>
      <c r="E23" t="s">
        <v>639</v>
      </c>
      <c r="F23" t="s">
        <v>4</v>
      </c>
      <c r="G23" t="s">
        <v>47</v>
      </c>
    </row>
    <row r="24" spans="1:7" x14ac:dyDescent="0.25">
      <c r="A24" t="s">
        <v>116</v>
      </c>
      <c r="B24" s="23">
        <f t="array" ref="B24">SUM(IF('TEA data'!$A$4:$A$66='BSM Input'!$D24,IF('TEA data'!$B$4:$B$66='BSM Input'!$E24,IF('TEA data'!$D$4:$D$66='BSM Input'!$F24,IF('TEA data'!$E$4:$E$66='BSM Input'!$G24,'TEA data'!K$4:K$66,""),""),""),""))</f>
        <v>409129.20063694264</v>
      </c>
      <c r="D24" t="s">
        <v>640</v>
      </c>
      <c r="E24" t="s">
        <v>639</v>
      </c>
      <c r="F24" t="s">
        <v>4</v>
      </c>
      <c r="G24" t="s">
        <v>48</v>
      </c>
    </row>
    <row r="25" spans="1:7" x14ac:dyDescent="0.25">
      <c r="A25" t="s">
        <v>117</v>
      </c>
      <c r="B25" s="23">
        <f t="array" ref="B25">SUM(IF('TEA data'!$A$4:$A$66='BSM Input'!$D25,IF('TEA data'!$B$4:$B$66='BSM Input'!$E25,IF('TEA data'!$D$4:$D$66='BSM Input'!$F25,IF('TEA data'!$E$4:$E$66='BSM Input'!$G25,'TEA data'!K$4:K$66,""),""),""),""))</f>
        <v>0</v>
      </c>
    </row>
    <row r="26" spans="1:7" x14ac:dyDescent="0.25">
      <c r="A26" t="s">
        <v>118</v>
      </c>
      <c r="B26" s="23">
        <f t="array" ref="B26">SUM(IF('TEA data'!$A$4:$A$66='BSM Input'!$D26,IF('TEA data'!$B$4:$B$66='BSM Input'!$E26,IF('TEA data'!$D$4:$D$66='BSM Input'!$F26,IF('TEA data'!$E$4:$E$66='BSM Input'!$G26,'TEA data'!K$4:K$66,""),""),""),""))</f>
        <v>156587.2535217391</v>
      </c>
      <c r="D26" t="s">
        <v>641</v>
      </c>
      <c r="E26" t="s">
        <v>639</v>
      </c>
      <c r="F26" t="s">
        <v>2</v>
      </c>
      <c r="G26" t="s">
        <v>46</v>
      </c>
    </row>
    <row r="27" spans="1:7" x14ac:dyDescent="0.25">
      <c r="A27" t="s">
        <v>119</v>
      </c>
      <c r="B27" s="23">
        <f t="array" ref="B27">SUM(IF('TEA data'!$A$4:$A$66='BSM Input'!$D27,IF('TEA data'!$B$4:$B$66='BSM Input'!$E27,IF('TEA data'!$D$4:$D$66='BSM Input'!$F27,IF('TEA data'!$E$4:$E$66='BSM Input'!$G27,'TEA data'!K$4:K$66,""),""),""),""))</f>
        <v>156587.2535217391</v>
      </c>
      <c r="D27" t="s">
        <v>641</v>
      </c>
      <c r="E27" t="s">
        <v>639</v>
      </c>
      <c r="F27" t="s">
        <v>2</v>
      </c>
      <c r="G27" t="s">
        <v>47</v>
      </c>
    </row>
    <row r="28" spans="1:7" x14ac:dyDescent="0.25">
      <c r="A28" t="s">
        <v>120</v>
      </c>
      <c r="B28" s="23">
        <f t="array" ref="B28">SUM(IF('TEA data'!$A$4:$A$66='BSM Input'!$D28,IF('TEA data'!$B$4:$B$66='BSM Input'!$E28,IF('TEA data'!$D$4:$D$66='BSM Input'!$F28,IF('TEA data'!$E$4:$E$66='BSM Input'!$G28,'TEA data'!K$4:K$66,""),""),""),""))</f>
        <v>156587.2535217391</v>
      </c>
      <c r="D28" t="s">
        <v>641</v>
      </c>
      <c r="E28" t="s">
        <v>639</v>
      </c>
      <c r="F28" t="s">
        <v>2</v>
      </c>
      <c r="G28" t="s">
        <v>48</v>
      </c>
    </row>
    <row r="29" spans="1:7" x14ac:dyDescent="0.25">
      <c r="A29" t="s">
        <v>121</v>
      </c>
      <c r="B29" s="23">
        <f t="array" ref="B29">SUM(IF('TEA data'!$A$4:$A$66='BSM Input'!$D29,IF('TEA data'!$B$4:$B$66='BSM Input'!$E29,IF('TEA data'!$D$4:$D$66='BSM Input'!$F29,IF('TEA data'!$E$4:$E$66='BSM Input'!$G29,'TEA data'!K$4:K$66,""),""),""),""))</f>
        <v>0</v>
      </c>
    </row>
    <row r="30" spans="1:7" x14ac:dyDescent="0.25">
      <c r="A30" t="s">
        <v>122</v>
      </c>
      <c r="B30" s="23">
        <f t="array" ref="B30">SUM(IF('TEA data'!$A$4:$A$66='BSM Input'!$D30,IF('TEA data'!$B$4:$B$66='BSM Input'!$E30,IF('TEA data'!$D$4:$D$66='BSM Input'!$F30,IF('TEA data'!$E$4:$E$66='BSM Input'!$G30,'TEA data'!K$4:K$66,""),""),""),""))</f>
        <v>156587.2535217391</v>
      </c>
      <c r="D30" t="s">
        <v>641</v>
      </c>
      <c r="E30" t="s">
        <v>639</v>
      </c>
      <c r="F30" t="s">
        <v>3</v>
      </c>
      <c r="G30" t="s">
        <v>46</v>
      </c>
    </row>
    <row r="31" spans="1:7" x14ac:dyDescent="0.25">
      <c r="A31" t="s">
        <v>123</v>
      </c>
      <c r="B31" s="23">
        <f t="array" ref="B31">SUM(IF('TEA data'!$A$4:$A$66='BSM Input'!$D31,IF('TEA data'!$B$4:$B$66='BSM Input'!$E31,IF('TEA data'!$D$4:$D$66='BSM Input'!$F31,IF('TEA data'!$E$4:$E$66='BSM Input'!$G31,'TEA data'!K$4:K$66,""),""),""),""))</f>
        <v>156587.2535217391</v>
      </c>
      <c r="D31" t="s">
        <v>641</v>
      </c>
      <c r="E31" t="s">
        <v>639</v>
      </c>
      <c r="F31" t="s">
        <v>3</v>
      </c>
      <c r="G31" t="s">
        <v>47</v>
      </c>
    </row>
    <row r="32" spans="1:7" x14ac:dyDescent="0.25">
      <c r="A32" t="s">
        <v>124</v>
      </c>
      <c r="B32" s="23">
        <f t="array" ref="B32">SUM(IF('TEA data'!$A$4:$A$66='BSM Input'!$D32,IF('TEA data'!$B$4:$B$66='BSM Input'!$E32,IF('TEA data'!$D$4:$D$66='BSM Input'!$F32,IF('TEA data'!$E$4:$E$66='BSM Input'!$G32,'TEA data'!K$4:K$66,""),""),""),""))</f>
        <v>156587.2535217391</v>
      </c>
      <c r="D32" t="s">
        <v>641</v>
      </c>
      <c r="E32" t="s">
        <v>639</v>
      </c>
      <c r="F32" t="s">
        <v>3</v>
      </c>
      <c r="G32" t="s">
        <v>48</v>
      </c>
    </row>
    <row r="33" spans="1:7" x14ac:dyDescent="0.25">
      <c r="A33" t="s">
        <v>125</v>
      </c>
      <c r="B33" s="23">
        <f t="array" ref="B33">SUM(IF('TEA data'!$A$4:$A$66='BSM Input'!$D33,IF('TEA data'!$B$4:$B$66='BSM Input'!$E33,IF('TEA data'!$D$4:$D$66='BSM Input'!$F33,IF('TEA data'!$E$4:$E$66='BSM Input'!$G33,'TEA data'!K$4:K$66,""),""),""),""))</f>
        <v>0</v>
      </c>
    </row>
    <row r="34" spans="1:7" x14ac:dyDescent="0.25">
      <c r="A34" t="s">
        <v>126</v>
      </c>
      <c r="B34" s="23">
        <f t="array" ref="B34">SUM(IF('TEA data'!$A$4:$A$66='BSM Input'!$D34,IF('TEA data'!$B$4:$B$66='BSM Input'!$E34,IF('TEA data'!$D$4:$D$66='BSM Input'!$F34,IF('TEA data'!$E$4:$E$66='BSM Input'!$G34,'TEA data'!K$4:K$66,""),""),""),""))</f>
        <v>156587.2535217391</v>
      </c>
      <c r="D34" t="s">
        <v>641</v>
      </c>
      <c r="E34" t="s">
        <v>639</v>
      </c>
      <c r="F34" t="s">
        <v>4</v>
      </c>
      <c r="G34" t="s">
        <v>46</v>
      </c>
    </row>
    <row r="35" spans="1:7" x14ac:dyDescent="0.25">
      <c r="A35" t="s">
        <v>127</v>
      </c>
      <c r="B35" s="23">
        <f t="array" ref="B35">SUM(IF('TEA data'!$A$4:$A$66='BSM Input'!$D35,IF('TEA data'!$B$4:$B$66='BSM Input'!$E35,IF('TEA data'!$D$4:$D$66='BSM Input'!$F35,IF('TEA data'!$E$4:$E$66='BSM Input'!$G35,'TEA data'!K$4:K$66,""),""),""),""))</f>
        <v>156587.2535217391</v>
      </c>
      <c r="D35" t="s">
        <v>641</v>
      </c>
      <c r="E35" t="s">
        <v>639</v>
      </c>
      <c r="F35" t="s">
        <v>4</v>
      </c>
      <c r="G35" t="s">
        <v>47</v>
      </c>
    </row>
    <row r="36" spans="1:7" x14ac:dyDescent="0.25">
      <c r="A36" t="s">
        <v>128</v>
      </c>
      <c r="B36" s="23">
        <f t="array" ref="B36">SUM(IF('TEA data'!$A$4:$A$66='BSM Input'!$D36,IF('TEA data'!$B$4:$B$66='BSM Input'!$E36,IF('TEA data'!$D$4:$D$66='BSM Input'!$F36,IF('TEA data'!$E$4:$E$66='BSM Input'!$G36,'TEA data'!K$4:K$66,""),""),""),""))</f>
        <v>156587.2535217391</v>
      </c>
      <c r="D36" t="s">
        <v>641</v>
      </c>
      <c r="E36" t="s">
        <v>639</v>
      </c>
      <c r="F36" t="s">
        <v>4</v>
      </c>
      <c r="G36" t="s">
        <v>48</v>
      </c>
    </row>
    <row r="37" spans="1:7" x14ac:dyDescent="0.25">
      <c r="A37" t="s">
        <v>129</v>
      </c>
      <c r="B37" s="23">
        <f t="array" ref="B37">SUM(IF('TEA data'!$A$4:$A$66='BSM Input'!$D37,IF('TEA data'!$B$4:$B$66='BSM Input'!$E37,IF('TEA data'!$D$4:$D$66='BSM Input'!$F37,IF('TEA data'!$E$4:$E$66='BSM Input'!$G37,'TEA data'!K$4:K$66,""),""),""),""))</f>
        <v>0</v>
      </c>
    </row>
    <row r="38" spans="1:7" x14ac:dyDescent="0.25">
      <c r="A38" t="s">
        <v>130</v>
      </c>
      <c r="B38" s="23">
        <f t="array" ref="B38">SUM(IF('TEA data'!$A$4:$A$66='BSM Input'!$D38,IF('TEA data'!$B$4:$B$66='BSM Input'!$E38,IF('TEA data'!$D$4:$D$66='BSM Input'!$F38,IF('TEA data'!$E$4:$E$66='BSM Input'!$G38,'TEA data'!K$4:K$66,""),""),""),""))</f>
        <v>0</v>
      </c>
      <c r="D38" t="s">
        <v>638</v>
      </c>
      <c r="E38" t="s">
        <v>642</v>
      </c>
      <c r="F38" t="s">
        <v>2</v>
      </c>
      <c r="G38" t="s">
        <v>46</v>
      </c>
    </row>
    <row r="39" spans="1:7" x14ac:dyDescent="0.25">
      <c r="A39" t="s">
        <v>131</v>
      </c>
      <c r="B39" s="23">
        <f t="array" ref="B39">SUM(IF('TEA data'!$A$4:$A$66='BSM Input'!$D39,IF('TEA data'!$B$4:$B$66='BSM Input'!$E39,IF('TEA data'!$D$4:$D$66='BSM Input'!$F39,IF('TEA data'!$E$4:$E$66='BSM Input'!$G39,'TEA data'!K$4:K$66,""),""),""),""))</f>
        <v>0</v>
      </c>
      <c r="D39" t="s">
        <v>638</v>
      </c>
      <c r="E39" t="s">
        <v>642</v>
      </c>
      <c r="F39" t="s">
        <v>2</v>
      </c>
      <c r="G39" t="s">
        <v>47</v>
      </c>
    </row>
    <row r="40" spans="1:7" x14ac:dyDescent="0.25">
      <c r="A40" t="s">
        <v>132</v>
      </c>
      <c r="B40" s="23">
        <f t="array" ref="B40">SUM(IF('TEA data'!$A$4:$A$66='BSM Input'!$D40,IF('TEA data'!$B$4:$B$66='BSM Input'!$E40,IF('TEA data'!$D$4:$D$66='BSM Input'!$F40,IF('TEA data'!$E$4:$E$66='BSM Input'!$G40,'TEA data'!K$4:K$66,""),""),""),""))</f>
        <v>0</v>
      </c>
      <c r="D40" t="s">
        <v>638</v>
      </c>
      <c r="E40" t="s">
        <v>642</v>
      </c>
      <c r="F40" t="s">
        <v>2</v>
      </c>
      <c r="G40" t="s">
        <v>48</v>
      </c>
    </row>
    <row r="41" spans="1:7" x14ac:dyDescent="0.25">
      <c r="A41" t="s">
        <v>133</v>
      </c>
      <c r="B41" s="23">
        <f t="array" ref="B41">SUM(IF('TEA data'!$A$4:$A$66='BSM Input'!$D41,IF('TEA data'!$B$4:$B$66='BSM Input'!$E41,IF('TEA data'!$D$4:$D$66='BSM Input'!$F41,IF('TEA data'!$E$4:$E$66='BSM Input'!$G41,'TEA data'!K$4:K$66,""),""),""),""))</f>
        <v>0</v>
      </c>
    </row>
    <row r="42" spans="1:7" x14ac:dyDescent="0.25">
      <c r="A42" t="s">
        <v>134</v>
      </c>
      <c r="B42" s="23">
        <f t="array" ref="B42">SUM(IF('TEA data'!$A$4:$A$66='BSM Input'!$D42,IF('TEA data'!$B$4:$B$66='BSM Input'!$E42,IF('TEA data'!$D$4:$D$66='BSM Input'!$F42,IF('TEA data'!$E$4:$E$66='BSM Input'!$G42,'TEA data'!K$4:K$66,""),""),""),""))</f>
        <v>0</v>
      </c>
      <c r="D42" t="s">
        <v>638</v>
      </c>
      <c r="E42" t="s">
        <v>642</v>
      </c>
      <c r="F42" t="s">
        <v>3</v>
      </c>
      <c r="G42" t="s">
        <v>46</v>
      </c>
    </row>
    <row r="43" spans="1:7" x14ac:dyDescent="0.25">
      <c r="A43" t="s">
        <v>135</v>
      </c>
      <c r="B43" s="23">
        <f t="array" ref="B43">SUM(IF('TEA data'!$A$4:$A$66='BSM Input'!$D43,IF('TEA data'!$B$4:$B$66='BSM Input'!$E43,IF('TEA data'!$D$4:$D$66='BSM Input'!$F43,IF('TEA data'!$E$4:$E$66='BSM Input'!$G43,'TEA data'!K$4:K$66,""),""),""),""))</f>
        <v>0</v>
      </c>
      <c r="D43" t="s">
        <v>638</v>
      </c>
      <c r="E43" t="s">
        <v>642</v>
      </c>
      <c r="F43" t="s">
        <v>3</v>
      </c>
      <c r="G43" t="s">
        <v>47</v>
      </c>
    </row>
    <row r="44" spans="1:7" x14ac:dyDescent="0.25">
      <c r="A44" t="s">
        <v>136</v>
      </c>
      <c r="B44" s="23">
        <f t="array" ref="B44">SUM(IF('TEA data'!$A$4:$A$66='BSM Input'!$D44,IF('TEA data'!$B$4:$B$66='BSM Input'!$E44,IF('TEA data'!$D$4:$D$66='BSM Input'!$F44,IF('TEA data'!$E$4:$E$66='BSM Input'!$G44,'TEA data'!K$4:K$66,""),""),""),""))</f>
        <v>0</v>
      </c>
      <c r="D44" t="s">
        <v>638</v>
      </c>
      <c r="E44" t="s">
        <v>642</v>
      </c>
      <c r="F44" t="s">
        <v>3</v>
      </c>
      <c r="G44" t="s">
        <v>48</v>
      </c>
    </row>
    <row r="45" spans="1:7" x14ac:dyDescent="0.25">
      <c r="A45" t="s">
        <v>137</v>
      </c>
      <c r="B45" s="23">
        <f t="array" ref="B45">SUM(IF('TEA data'!$A$4:$A$66='BSM Input'!$D45,IF('TEA data'!$B$4:$B$66='BSM Input'!$E45,IF('TEA data'!$D$4:$D$66='BSM Input'!$F45,IF('TEA data'!$E$4:$E$66='BSM Input'!$G45,'TEA data'!K$4:K$66,""),""),""),""))</f>
        <v>0</v>
      </c>
    </row>
    <row r="46" spans="1:7" x14ac:dyDescent="0.25">
      <c r="A46" t="s">
        <v>138</v>
      </c>
      <c r="B46" s="23">
        <f t="array" ref="B46">SUM(IF('TEA data'!$A$4:$A$66='BSM Input'!$D46,IF('TEA data'!$B$4:$B$66='BSM Input'!$E46,IF('TEA data'!$D$4:$D$66='BSM Input'!$F46,IF('TEA data'!$E$4:$E$66='BSM Input'!$G46,'TEA data'!K$4:K$66,""),""),""),""))</f>
        <v>141934.78095238094</v>
      </c>
      <c r="D46" t="s">
        <v>638</v>
      </c>
      <c r="E46" t="s">
        <v>642</v>
      </c>
      <c r="F46" t="s">
        <v>4</v>
      </c>
      <c r="G46" t="s">
        <v>46</v>
      </c>
    </row>
    <row r="47" spans="1:7" x14ac:dyDescent="0.25">
      <c r="A47" t="s">
        <v>139</v>
      </c>
      <c r="B47" s="23">
        <f t="array" ref="B47">SUM(IF('TEA data'!$A$4:$A$66='BSM Input'!$D47,IF('TEA data'!$B$4:$B$66='BSM Input'!$E47,IF('TEA data'!$D$4:$D$66='BSM Input'!$F47,IF('TEA data'!$E$4:$E$66='BSM Input'!$G47,'TEA data'!K$4:K$66,""),""),""),""))</f>
        <v>141934.78095238094</v>
      </c>
      <c r="D47" t="s">
        <v>638</v>
      </c>
      <c r="E47" t="s">
        <v>642</v>
      </c>
      <c r="F47" t="s">
        <v>4</v>
      </c>
      <c r="G47" t="s">
        <v>47</v>
      </c>
    </row>
    <row r="48" spans="1:7" x14ac:dyDescent="0.25">
      <c r="A48" t="s">
        <v>140</v>
      </c>
      <c r="B48" s="23">
        <f t="array" ref="B48">SUM(IF('TEA data'!$A$4:$A$66='BSM Input'!$D48,IF('TEA data'!$B$4:$B$66='BSM Input'!$E48,IF('TEA data'!$D$4:$D$66='BSM Input'!$F48,IF('TEA data'!$E$4:$E$66='BSM Input'!$G48,'TEA data'!K$4:K$66,""),""),""),""))</f>
        <v>141934.78095238094</v>
      </c>
      <c r="D48" t="s">
        <v>638</v>
      </c>
      <c r="E48" t="s">
        <v>642</v>
      </c>
      <c r="F48" t="s">
        <v>4</v>
      </c>
      <c r="G48" t="s">
        <v>48</v>
      </c>
    </row>
    <row r="49" spans="1:7" x14ac:dyDescent="0.25">
      <c r="A49" t="s">
        <v>141</v>
      </c>
      <c r="B49" s="23">
        <f t="array" ref="B49">SUM(IF('TEA data'!$A$4:$A$66='BSM Input'!$D49,IF('TEA data'!$B$4:$B$66='BSM Input'!$E49,IF('TEA data'!$D$4:$D$66='BSM Input'!$F49,IF('TEA data'!$E$4:$E$66='BSM Input'!$G49,'TEA data'!K$4:K$66,""),""),""),""))</f>
        <v>0</v>
      </c>
    </row>
    <row r="50" spans="1:7" x14ac:dyDescent="0.25">
      <c r="A50" t="s">
        <v>142</v>
      </c>
      <c r="B50" s="23">
        <f t="array" ref="B50">SUM(IF('TEA data'!$A$4:$A$66='BSM Input'!$D50,IF('TEA data'!$B$4:$B$66='BSM Input'!$E50,IF('TEA data'!$D$4:$D$66='BSM Input'!$F50,IF('TEA data'!$E$4:$E$66='BSM Input'!$G50,'TEA data'!K$4:K$66,""),""),""),""))</f>
        <v>670501.61684210529</v>
      </c>
      <c r="D50" t="s">
        <v>640</v>
      </c>
      <c r="E50" t="s">
        <v>642</v>
      </c>
      <c r="F50" t="s">
        <v>2</v>
      </c>
      <c r="G50" t="s">
        <v>46</v>
      </c>
    </row>
    <row r="51" spans="1:7" x14ac:dyDescent="0.25">
      <c r="A51" t="s">
        <v>143</v>
      </c>
      <c r="B51" s="23">
        <f t="array" ref="B51">SUM(IF('TEA data'!$A$4:$A$66='BSM Input'!$D51,IF('TEA data'!$B$4:$B$66='BSM Input'!$E51,IF('TEA data'!$D$4:$D$66='BSM Input'!$F51,IF('TEA data'!$E$4:$E$66='BSM Input'!$G51,'TEA data'!K$4:K$66,""),""),""),""))</f>
        <v>670501.61684210529</v>
      </c>
      <c r="D51" t="s">
        <v>640</v>
      </c>
      <c r="E51" t="s">
        <v>642</v>
      </c>
      <c r="F51" t="s">
        <v>2</v>
      </c>
      <c r="G51" t="s">
        <v>47</v>
      </c>
    </row>
    <row r="52" spans="1:7" x14ac:dyDescent="0.25">
      <c r="A52" t="s">
        <v>144</v>
      </c>
      <c r="B52" s="23">
        <f t="array" ref="B52">SUM(IF('TEA data'!$A$4:$A$66='BSM Input'!$D52,IF('TEA data'!$B$4:$B$66='BSM Input'!$E52,IF('TEA data'!$D$4:$D$66='BSM Input'!$F52,IF('TEA data'!$E$4:$E$66='BSM Input'!$G52,'TEA data'!K$4:K$66,""),""),""),""))</f>
        <v>670501.61684210529</v>
      </c>
      <c r="D52" t="s">
        <v>640</v>
      </c>
      <c r="E52" t="s">
        <v>642</v>
      </c>
      <c r="F52" t="s">
        <v>2</v>
      </c>
      <c r="G52" t="s">
        <v>48</v>
      </c>
    </row>
    <row r="53" spans="1:7" x14ac:dyDescent="0.25">
      <c r="A53" t="s">
        <v>145</v>
      </c>
      <c r="B53" s="23">
        <f t="array" ref="B53">SUM(IF('TEA data'!$A$4:$A$66='BSM Input'!$D53,IF('TEA data'!$B$4:$B$66='BSM Input'!$E53,IF('TEA data'!$D$4:$D$66='BSM Input'!$F53,IF('TEA data'!$E$4:$E$66='BSM Input'!$G53,'TEA data'!K$4:K$66,""),""),""),""))</f>
        <v>0</v>
      </c>
    </row>
    <row r="54" spans="1:7" x14ac:dyDescent="0.25">
      <c r="A54" t="s">
        <v>146</v>
      </c>
      <c r="B54" s="23">
        <f t="array" ref="B54">SUM(IF('TEA data'!$A$4:$A$66='BSM Input'!$D54,IF('TEA data'!$B$4:$B$66='BSM Input'!$E54,IF('TEA data'!$D$4:$D$66='BSM Input'!$F54,IF('TEA data'!$E$4:$E$66='BSM Input'!$G54,'TEA data'!K$4:K$66,""),""),""),""))</f>
        <v>795458.63157894742</v>
      </c>
      <c r="D54" t="s">
        <v>640</v>
      </c>
      <c r="E54" t="s">
        <v>642</v>
      </c>
      <c r="F54" t="s">
        <v>3</v>
      </c>
      <c r="G54" t="s">
        <v>46</v>
      </c>
    </row>
    <row r="55" spans="1:7" x14ac:dyDescent="0.25">
      <c r="A55" t="s">
        <v>147</v>
      </c>
      <c r="B55" s="23">
        <f t="array" ref="B55">SUM(IF('TEA data'!$A$4:$A$66='BSM Input'!$D55,IF('TEA data'!$B$4:$B$66='BSM Input'!$E55,IF('TEA data'!$D$4:$D$66='BSM Input'!$F55,IF('TEA data'!$E$4:$E$66='BSM Input'!$G55,'TEA data'!K$4:K$66,""),""),""),""))</f>
        <v>795458.63157894742</v>
      </c>
      <c r="D55" t="s">
        <v>640</v>
      </c>
      <c r="E55" t="s">
        <v>642</v>
      </c>
      <c r="F55" t="s">
        <v>3</v>
      </c>
      <c r="G55" t="s">
        <v>47</v>
      </c>
    </row>
    <row r="56" spans="1:7" x14ac:dyDescent="0.25">
      <c r="A56" t="s">
        <v>148</v>
      </c>
      <c r="B56" s="23">
        <f t="array" ref="B56">SUM(IF('TEA data'!$A$4:$A$66='BSM Input'!$D56,IF('TEA data'!$B$4:$B$66='BSM Input'!$E56,IF('TEA data'!$D$4:$D$66='BSM Input'!$F56,IF('TEA data'!$E$4:$E$66='BSM Input'!$G56,'TEA data'!K$4:K$66,""),""),""),""))</f>
        <v>795458.63157894742</v>
      </c>
      <c r="D56" t="s">
        <v>640</v>
      </c>
      <c r="E56" t="s">
        <v>642</v>
      </c>
      <c r="F56" t="s">
        <v>3</v>
      </c>
      <c r="G56" t="s">
        <v>48</v>
      </c>
    </row>
    <row r="57" spans="1:7" x14ac:dyDescent="0.25">
      <c r="A57" t="s">
        <v>149</v>
      </c>
      <c r="B57" s="23">
        <f t="array" ref="B57">SUM(IF('TEA data'!$A$4:$A$66='BSM Input'!$D57,IF('TEA data'!$B$4:$B$66='BSM Input'!$E57,IF('TEA data'!$D$4:$D$66='BSM Input'!$F57,IF('TEA data'!$E$4:$E$66='BSM Input'!$G57,'TEA data'!K$4:K$66,""),""),""),""))</f>
        <v>0</v>
      </c>
    </row>
    <row r="58" spans="1:7" x14ac:dyDescent="0.25">
      <c r="A58" t="s">
        <v>150</v>
      </c>
      <c r="B58" s="23">
        <f t="array" ref="B58">SUM(IF('TEA data'!$A$4:$A$66='BSM Input'!$D58,IF('TEA data'!$B$4:$B$66='BSM Input'!$E58,IF('TEA data'!$D$4:$D$66='BSM Input'!$F58,IF('TEA data'!$E$4:$E$66='BSM Input'!$G58,'TEA data'!K$4:K$66,""),""),""),""))</f>
        <v>795458.63157894742</v>
      </c>
      <c r="D58" t="s">
        <v>640</v>
      </c>
      <c r="E58" t="s">
        <v>642</v>
      </c>
      <c r="F58" t="s">
        <v>4</v>
      </c>
      <c r="G58" t="s">
        <v>46</v>
      </c>
    </row>
    <row r="59" spans="1:7" x14ac:dyDescent="0.25">
      <c r="A59" t="s">
        <v>151</v>
      </c>
      <c r="B59" s="23">
        <f t="array" ref="B59">SUM(IF('TEA data'!$A$4:$A$66='BSM Input'!$D59,IF('TEA data'!$B$4:$B$66='BSM Input'!$E59,IF('TEA data'!$D$4:$D$66='BSM Input'!$F59,IF('TEA data'!$E$4:$E$66='BSM Input'!$G59,'TEA data'!K$4:K$66,""),""),""),""))</f>
        <v>795458.63157894742</v>
      </c>
      <c r="D59" t="s">
        <v>640</v>
      </c>
      <c r="E59" t="s">
        <v>642</v>
      </c>
      <c r="F59" t="s">
        <v>4</v>
      </c>
      <c r="G59" t="s">
        <v>47</v>
      </c>
    </row>
    <row r="60" spans="1:7" x14ac:dyDescent="0.25">
      <c r="A60" t="s">
        <v>152</v>
      </c>
      <c r="B60" s="23">
        <f t="array" ref="B60">SUM(IF('TEA data'!$A$4:$A$66='BSM Input'!$D60,IF('TEA data'!$B$4:$B$66='BSM Input'!$E60,IF('TEA data'!$D$4:$D$66='BSM Input'!$F60,IF('TEA data'!$E$4:$E$66='BSM Input'!$G60,'TEA data'!K$4:K$66,""),""),""),""))</f>
        <v>795458.63157894742</v>
      </c>
      <c r="D60" t="s">
        <v>640</v>
      </c>
      <c r="E60" t="s">
        <v>642</v>
      </c>
      <c r="F60" t="s">
        <v>4</v>
      </c>
      <c r="G60" t="s">
        <v>48</v>
      </c>
    </row>
    <row r="61" spans="1:7" x14ac:dyDescent="0.25">
      <c r="A61" t="s">
        <v>153</v>
      </c>
      <c r="B61" s="23">
        <f t="array" ref="B61">SUM(IF('TEA data'!$A$4:$A$66='BSM Input'!$D61,IF('TEA data'!$B$4:$B$66='BSM Input'!$E61,IF('TEA data'!$D$4:$D$66='BSM Input'!$F61,IF('TEA data'!$E$4:$E$66='BSM Input'!$G61,'TEA data'!K$4:K$66,""),""),""),""))</f>
        <v>0</v>
      </c>
    </row>
    <row r="62" spans="1:7" x14ac:dyDescent="0.25">
      <c r="A62" t="s">
        <v>154</v>
      </c>
      <c r="B62" s="23">
        <f t="array" ref="B62">SUM(IF('TEA data'!$A$4:$A$66='BSM Input'!$D62,IF('TEA data'!$B$4:$B$66='BSM Input'!$E62,IF('TEA data'!$D$4:$D$66='BSM Input'!$F62,IF('TEA data'!$E$4:$E$66='BSM Input'!$G62,'TEA data'!K$4:K$66,""),""),""),""))</f>
        <v>306421.90986363631</v>
      </c>
      <c r="D62" t="s">
        <v>641</v>
      </c>
      <c r="E62" t="s">
        <v>642</v>
      </c>
      <c r="F62" t="s">
        <v>2</v>
      </c>
      <c r="G62" t="s">
        <v>46</v>
      </c>
    </row>
    <row r="63" spans="1:7" x14ac:dyDescent="0.25">
      <c r="A63" t="s">
        <v>155</v>
      </c>
      <c r="B63" s="23">
        <f t="array" ref="B63">SUM(IF('TEA data'!$A$4:$A$66='BSM Input'!$D63,IF('TEA data'!$B$4:$B$66='BSM Input'!$E63,IF('TEA data'!$D$4:$D$66='BSM Input'!$F63,IF('TEA data'!$E$4:$E$66='BSM Input'!$G63,'TEA data'!K$4:K$66,""),""),""),""))</f>
        <v>306421.90986363631</v>
      </c>
      <c r="D63" t="s">
        <v>641</v>
      </c>
      <c r="E63" t="s">
        <v>642</v>
      </c>
      <c r="F63" t="s">
        <v>2</v>
      </c>
      <c r="G63" t="s">
        <v>47</v>
      </c>
    </row>
    <row r="64" spans="1:7" x14ac:dyDescent="0.25">
      <c r="A64" t="s">
        <v>156</v>
      </c>
      <c r="B64" s="23">
        <f t="array" ref="B64">SUM(IF('TEA data'!$A$4:$A$66='BSM Input'!$D64,IF('TEA data'!$B$4:$B$66='BSM Input'!$E64,IF('TEA data'!$D$4:$D$66='BSM Input'!$F64,IF('TEA data'!$E$4:$E$66='BSM Input'!$G64,'TEA data'!K$4:K$66,""),""),""),""))</f>
        <v>306421.90986363631</v>
      </c>
      <c r="D64" t="s">
        <v>641</v>
      </c>
      <c r="E64" t="s">
        <v>642</v>
      </c>
      <c r="F64" t="s">
        <v>2</v>
      </c>
      <c r="G64" t="s">
        <v>48</v>
      </c>
    </row>
    <row r="65" spans="1:7" x14ac:dyDescent="0.25">
      <c r="A65" t="s">
        <v>157</v>
      </c>
      <c r="B65" s="23">
        <f t="array" ref="B65">SUM(IF('TEA data'!$A$4:$A$66='BSM Input'!$D65,IF('TEA data'!$B$4:$B$66='BSM Input'!$E65,IF('TEA data'!$D$4:$D$66='BSM Input'!$F65,IF('TEA data'!$E$4:$E$66='BSM Input'!$G65,'TEA data'!K$4:K$66,""),""),""),""))</f>
        <v>0</v>
      </c>
    </row>
    <row r="66" spans="1:7" x14ac:dyDescent="0.25">
      <c r="A66" t="s">
        <v>158</v>
      </c>
      <c r="B66" s="23">
        <f t="array" ref="B66">SUM(IF('TEA data'!$A$4:$A$66='BSM Input'!$D66,IF('TEA data'!$B$4:$B$66='BSM Input'!$E66,IF('TEA data'!$D$4:$D$66='BSM Input'!$F66,IF('TEA data'!$E$4:$E$66='BSM Input'!$G66,'TEA data'!K$4:K$66,""),""),""),""))</f>
        <v>306421.90986363631</v>
      </c>
      <c r="D66" t="s">
        <v>641</v>
      </c>
      <c r="E66" t="s">
        <v>642</v>
      </c>
      <c r="F66" t="s">
        <v>3</v>
      </c>
      <c r="G66" t="s">
        <v>46</v>
      </c>
    </row>
    <row r="67" spans="1:7" x14ac:dyDescent="0.25">
      <c r="A67" t="s">
        <v>159</v>
      </c>
      <c r="B67" s="23">
        <f t="array" ref="B67">SUM(IF('TEA data'!$A$4:$A$66='BSM Input'!$D67,IF('TEA data'!$B$4:$B$66='BSM Input'!$E67,IF('TEA data'!$D$4:$D$66='BSM Input'!$F67,IF('TEA data'!$E$4:$E$66='BSM Input'!$G67,'TEA data'!K$4:K$66,""),""),""),""))</f>
        <v>306421.90986363631</v>
      </c>
      <c r="D67" t="s">
        <v>641</v>
      </c>
      <c r="E67" t="s">
        <v>642</v>
      </c>
      <c r="F67" t="s">
        <v>3</v>
      </c>
      <c r="G67" t="s">
        <v>47</v>
      </c>
    </row>
    <row r="68" spans="1:7" x14ac:dyDescent="0.25">
      <c r="A68" t="s">
        <v>160</v>
      </c>
      <c r="B68" s="23">
        <f t="array" ref="B68">SUM(IF('TEA data'!$A$4:$A$66='BSM Input'!$D68,IF('TEA data'!$B$4:$B$66='BSM Input'!$E68,IF('TEA data'!$D$4:$D$66='BSM Input'!$F68,IF('TEA data'!$E$4:$E$66='BSM Input'!$G68,'TEA data'!K$4:K$66,""),""),""),""))</f>
        <v>306421.90986363631</v>
      </c>
      <c r="D68" t="s">
        <v>641</v>
      </c>
      <c r="E68" t="s">
        <v>642</v>
      </c>
      <c r="F68" t="s">
        <v>3</v>
      </c>
      <c r="G68" t="s">
        <v>48</v>
      </c>
    </row>
    <row r="69" spans="1:7" x14ac:dyDescent="0.25">
      <c r="A69" t="s">
        <v>161</v>
      </c>
      <c r="B69" s="23">
        <f t="array" ref="B69">SUM(IF('TEA data'!$A$4:$A$66='BSM Input'!$D69,IF('TEA data'!$B$4:$B$66='BSM Input'!$E69,IF('TEA data'!$D$4:$D$66='BSM Input'!$F69,IF('TEA data'!$E$4:$E$66='BSM Input'!$G69,'TEA data'!K$4:K$66,""),""),""),""))</f>
        <v>0</v>
      </c>
    </row>
    <row r="70" spans="1:7" x14ac:dyDescent="0.25">
      <c r="A70" t="s">
        <v>162</v>
      </c>
      <c r="B70" s="23">
        <f t="array" ref="B70">SUM(IF('TEA data'!$A$4:$A$66='BSM Input'!$D70,IF('TEA data'!$B$4:$B$66='BSM Input'!$E70,IF('TEA data'!$D$4:$D$66='BSM Input'!$F70,IF('TEA data'!$E$4:$E$66='BSM Input'!$G70,'TEA data'!K$4:K$66,""),""),""),""))</f>
        <v>306421.90986363631</v>
      </c>
      <c r="D70" t="s">
        <v>641</v>
      </c>
      <c r="E70" t="s">
        <v>642</v>
      </c>
      <c r="F70" t="s">
        <v>4</v>
      </c>
      <c r="G70" t="s">
        <v>46</v>
      </c>
    </row>
    <row r="71" spans="1:7" x14ac:dyDescent="0.25">
      <c r="A71" t="s">
        <v>163</v>
      </c>
      <c r="B71" s="23">
        <f t="array" ref="B71">SUM(IF('TEA data'!$A$4:$A$66='BSM Input'!$D71,IF('TEA data'!$B$4:$B$66='BSM Input'!$E71,IF('TEA data'!$D$4:$D$66='BSM Input'!$F71,IF('TEA data'!$E$4:$E$66='BSM Input'!$G71,'TEA data'!K$4:K$66,""),""),""),""))</f>
        <v>306421.90986363631</v>
      </c>
      <c r="D71" t="s">
        <v>641</v>
      </c>
      <c r="E71" t="s">
        <v>642</v>
      </c>
      <c r="F71" t="s">
        <v>4</v>
      </c>
      <c r="G71" t="s">
        <v>47</v>
      </c>
    </row>
    <row r="72" spans="1:7" x14ac:dyDescent="0.25">
      <c r="A72" t="s">
        <v>164</v>
      </c>
      <c r="B72" s="23">
        <f t="array" ref="B72">SUM(IF('TEA data'!$A$4:$A$66='BSM Input'!$D72,IF('TEA data'!$B$4:$B$66='BSM Input'!$E72,IF('TEA data'!$D$4:$D$66='BSM Input'!$F72,IF('TEA data'!$E$4:$E$66='BSM Input'!$G72,'TEA data'!K$4:K$66,""),""),""),""))</f>
        <v>306421.90986363631</v>
      </c>
      <c r="D72" t="s">
        <v>641</v>
      </c>
      <c r="E72" t="s">
        <v>642</v>
      </c>
      <c r="F72" t="s">
        <v>4</v>
      </c>
      <c r="G72" t="s">
        <v>48</v>
      </c>
    </row>
    <row r="73" spans="1:7" x14ac:dyDescent="0.25">
      <c r="A73" t="s">
        <v>165</v>
      </c>
      <c r="B73" s="23">
        <f t="array" ref="B73">SUM(IF('TEA data'!$A$4:$A$66='BSM Input'!$D73,IF('TEA data'!$B$4:$B$66='BSM Input'!$E73,IF('TEA data'!$D$4:$D$66='BSM Input'!$F73,IF('TEA data'!$E$4:$E$66='BSM Input'!$G73,'TEA data'!K$4:K$66,""),""),""),""))</f>
        <v>0</v>
      </c>
    </row>
    <row r="74" spans="1:7" x14ac:dyDescent="0.25">
      <c r="A74" t="s">
        <v>166</v>
      </c>
      <c r="B74" s="23">
        <f t="array" ref="B74">SUM(IF('TEA data'!$A$4:$A$66='BSM Input'!$D74,IF('TEA data'!$B$4:$B$66='BSM Input'!$E74,IF('TEA data'!$D$4:$D$66='BSM Input'!$F74,IF('TEA data'!$E$4:$E$66='BSM Input'!$G74,'TEA data'!K$4:K$66,""),""),""),""))</f>
        <v>0</v>
      </c>
      <c r="D74" t="s">
        <v>638</v>
      </c>
      <c r="E74" t="s">
        <v>643</v>
      </c>
      <c r="F74" t="s">
        <v>2</v>
      </c>
      <c r="G74" t="s">
        <v>46</v>
      </c>
    </row>
    <row r="75" spans="1:7" x14ac:dyDescent="0.25">
      <c r="A75" t="s">
        <v>167</v>
      </c>
      <c r="B75" s="23">
        <f t="array" ref="B75">SUM(IF('TEA data'!$A$4:$A$66='BSM Input'!$D75,IF('TEA data'!$B$4:$B$66='BSM Input'!$E75,IF('TEA data'!$D$4:$D$66='BSM Input'!$F75,IF('TEA data'!$E$4:$E$66='BSM Input'!$G75,'TEA data'!K$4:K$66,""),""),""),""))</f>
        <v>0</v>
      </c>
      <c r="D75" t="s">
        <v>638</v>
      </c>
      <c r="E75" t="s">
        <v>643</v>
      </c>
      <c r="F75" t="s">
        <v>2</v>
      </c>
      <c r="G75" t="s">
        <v>47</v>
      </c>
    </row>
    <row r="76" spans="1:7" x14ac:dyDescent="0.25">
      <c r="A76" t="s">
        <v>168</v>
      </c>
      <c r="B76" s="23">
        <f t="array" ref="B76">SUM(IF('TEA data'!$A$4:$A$66='BSM Input'!$D76,IF('TEA data'!$B$4:$B$66='BSM Input'!$E76,IF('TEA data'!$D$4:$D$66='BSM Input'!$F76,IF('TEA data'!$E$4:$E$66='BSM Input'!$G76,'TEA data'!K$4:K$66,""),""),""),""))</f>
        <v>0</v>
      </c>
      <c r="D76" t="s">
        <v>638</v>
      </c>
      <c r="E76" t="s">
        <v>643</v>
      </c>
      <c r="F76" t="s">
        <v>2</v>
      </c>
      <c r="G76" t="s">
        <v>48</v>
      </c>
    </row>
    <row r="77" spans="1:7" x14ac:dyDescent="0.25">
      <c r="A77" t="s">
        <v>169</v>
      </c>
      <c r="B77" s="23">
        <f t="array" ref="B77">SUM(IF('TEA data'!$A$4:$A$66='BSM Input'!$D77,IF('TEA data'!$B$4:$B$66='BSM Input'!$E77,IF('TEA data'!$D$4:$D$66='BSM Input'!$F77,IF('TEA data'!$E$4:$E$66='BSM Input'!$G77,'TEA data'!K$4:K$66,""),""),""),""))</f>
        <v>0</v>
      </c>
    </row>
    <row r="78" spans="1:7" x14ac:dyDescent="0.25">
      <c r="A78" t="s">
        <v>170</v>
      </c>
      <c r="B78" s="23">
        <f t="array" ref="B78">SUM(IF('TEA data'!$A$4:$A$66='BSM Input'!$D78,IF('TEA data'!$B$4:$B$66='BSM Input'!$E78,IF('TEA data'!$D$4:$D$66='BSM Input'!$F78,IF('TEA data'!$E$4:$E$66='BSM Input'!$G78,'TEA data'!K$4:K$66,""),""),""),""))</f>
        <v>0</v>
      </c>
      <c r="D78" t="s">
        <v>638</v>
      </c>
      <c r="E78" t="s">
        <v>643</v>
      </c>
      <c r="F78" t="s">
        <v>3</v>
      </c>
      <c r="G78" t="s">
        <v>46</v>
      </c>
    </row>
    <row r="79" spans="1:7" x14ac:dyDescent="0.25">
      <c r="A79" t="s">
        <v>171</v>
      </c>
      <c r="B79" s="23">
        <f t="array" ref="B79">SUM(IF('TEA data'!$A$4:$A$66='BSM Input'!$D79,IF('TEA data'!$B$4:$B$66='BSM Input'!$E79,IF('TEA data'!$D$4:$D$66='BSM Input'!$F79,IF('TEA data'!$E$4:$E$66='BSM Input'!$G79,'TEA data'!K$4:K$66,""),""),""),""))</f>
        <v>0</v>
      </c>
      <c r="D79" t="s">
        <v>638</v>
      </c>
      <c r="E79" t="s">
        <v>643</v>
      </c>
      <c r="F79" t="s">
        <v>3</v>
      </c>
      <c r="G79" t="s">
        <v>47</v>
      </c>
    </row>
    <row r="80" spans="1:7" x14ac:dyDescent="0.25">
      <c r="A80" t="s">
        <v>172</v>
      </c>
      <c r="B80" s="23">
        <f t="array" ref="B80">SUM(IF('TEA data'!$A$4:$A$66='BSM Input'!$D80,IF('TEA data'!$B$4:$B$66='BSM Input'!$E80,IF('TEA data'!$D$4:$D$66='BSM Input'!$F80,IF('TEA data'!$E$4:$E$66='BSM Input'!$G80,'TEA data'!K$4:K$66,""),""),""),""))</f>
        <v>0</v>
      </c>
      <c r="D80" t="s">
        <v>638</v>
      </c>
      <c r="E80" t="s">
        <v>643</v>
      </c>
      <c r="F80" t="s">
        <v>3</v>
      </c>
      <c r="G80" t="s">
        <v>48</v>
      </c>
    </row>
    <row r="81" spans="1:7" x14ac:dyDescent="0.25">
      <c r="A81" t="s">
        <v>173</v>
      </c>
      <c r="B81" s="23">
        <f t="array" ref="B81">SUM(IF('TEA data'!$A$4:$A$66='BSM Input'!$D81,IF('TEA data'!$B$4:$B$66='BSM Input'!$E81,IF('TEA data'!$D$4:$D$66='BSM Input'!$F81,IF('TEA data'!$E$4:$E$66='BSM Input'!$G81,'TEA data'!K$4:K$66,""),""),""),""))</f>
        <v>0</v>
      </c>
    </row>
    <row r="82" spans="1:7" x14ac:dyDescent="0.25">
      <c r="A82" t="s">
        <v>174</v>
      </c>
      <c r="B82" s="23">
        <f t="array" ref="B82">SUM(IF('TEA data'!$A$4:$A$66='BSM Input'!$D82,IF('TEA data'!$B$4:$B$66='BSM Input'!$E82,IF('TEA data'!$D$4:$D$66='BSM Input'!$F82,IF('TEA data'!$E$4:$E$66='BSM Input'!$G82,'TEA data'!K$4:K$66,""),""),""),""))</f>
        <v>349292.625</v>
      </c>
      <c r="D82" t="s">
        <v>638</v>
      </c>
      <c r="E82" t="s">
        <v>643</v>
      </c>
      <c r="F82" t="s">
        <v>4</v>
      </c>
      <c r="G82" t="s">
        <v>46</v>
      </c>
    </row>
    <row r="83" spans="1:7" x14ac:dyDescent="0.25">
      <c r="A83" t="s">
        <v>175</v>
      </c>
      <c r="B83" s="23">
        <f t="array" ref="B83">SUM(IF('TEA data'!$A$4:$A$66='BSM Input'!$D83,IF('TEA data'!$B$4:$B$66='BSM Input'!$E83,IF('TEA data'!$D$4:$D$66='BSM Input'!$F83,IF('TEA data'!$E$4:$E$66='BSM Input'!$G83,'TEA data'!K$4:K$66,""),""),""),""))</f>
        <v>349292.625</v>
      </c>
      <c r="D83" t="s">
        <v>638</v>
      </c>
      <c r="E83" t="s">
        <v>643</v>
      </c>
      <c r="F83" t="s">
        <v>4</v>
      </c>
      <c r="G83" t="s">
        <v>47</v>
      </c>
    </row>
    <row r="84" spans="1:7" x14ac:dyDescent="0.25">
      <c r="A84" t="s">
        <v>176</v>
      </c>
      <c r="B84" s="23">
        <f t="array" ref="B84">SUM(IF('TEA data'!$A$4:$A$66='BSM Input'!$D84,IF('TEA data'!$B$4:$B$66='BSM Input'!$E84,IF('TEA data'!$D$4:$D$66='BSM Input'!$F84,IF('TEA data'!$E$4:$E$66='BSM Input'!$G84,'TEA data'!K$4:K$66,""),""),""),""))</f>
        <v>349292.625</v>
      </c>
      <c r="D84" t="s">
        <v>638</v>
      </c>
      <c r="E84" t="s">
        <v>643</v>
      </c>
      <c r="F84" t="s">
        <v>4</v>
      </c>
      <c r="G84" t="s">
        <v>48</v>
      </c>
    </row>
    <row r="85" spans="1:7" x14ac:dyDescent="0.25">
      <c r="A85" t="s">
        <v>177</v>
      </c>
      <c r="B85" s="23">
        <f t="array" ref="B85">SUM(IF('TEA data'!$A$4:$A$66='BSM Input'!$D85,IF('TEA data'!$B$4:$B$66='BSM Input'!$E85,IF('TEA data'!$D$4:$D$66='BSM Input'!$F85,IF('TEA data'!$E$4:$E$66='BSM Input'!$G85,'TEA data'!K$4:K$66,""),""),""),""))</f>
        <v>0</v>
      </c>
    </row>
    <row r="86" spans="1:7" x14ac:dyDescent="0.25">
      <c r="A86" t="s">
        <v>178</v>
      </c>
      <c r="B86" s="23">
        <f t="array" ref="B86">SUM(IF('TEA data'!$A$4:$A$66='BSM Input'!$D86,IF('TEA data'!$B$4:$B$66='BSM Input'!$E86,IF('TEA data'!$D$4:$D$66='BSM Input'!$F86,IF('TEA data'!$E$4:$E$66='BSM Input'!$G86,'TEA data'!K$4:K$66,""),""),""),""))</f>
        <v>1901596.6184615383</v>
      </c>
      <c r="D86" t="s">
        <v>640</v>
      </c>
      <c r="E86" t="s">
        <v>643</v>
      </c>
      <c r="F86" t="s">
        <v>2</v>
      </c>
      <c r="G86" t="s">
        <v>46</v>
      </c>
    </row>
    <row r="87" spans="1:7" x14ac:dyDescent="0.25">
      <c r="A87" t="s">
        <v>179</v>
      </c>
      <c r="B87" s="23">
        <f t="array" ref="B87">SUM(IF('TEA data'!$A$4:$A$66='BSM Input'!$D87,IF('TEA data'!$B$4:$B$66='BSM Input'!$E87,IF('TEA data'!$D$4:$D$66='BSM Input'!$F87,IF('TEA data'!$E$4:$E$66='BSM Input'!$G87,'TEA data'!K$4:K$66,""),""),""),""))</f>
        <v>1901596.6184615383</v>
      </c>
      <c r="D87" t="s">
        <v>640</v>
      </c>
      <c r="E87" t="s">
        <v>643</v>
      </c>
      <c r="F87" t="s">
        <v>2</v>
      </c>
      <c r="G87" t="s">
        <v>47</v>
      </c>
    </row>
    <row r="88" spans="1:7" x14ac:dyDescent="0.25">
      <c r="A88" t="s">
        <v>180</v>
      </c>
      <c r="B88" s="23">
        <f t="array" ref="B88">SUM(IF('TEA data'!$A$4:$A$66='BSM Input'!$D88,IF('TEA data'!$B$4:$B$66='BSM Input'!$E88,IF('TEA data'!$D$4:$D$66='BSM Input'!$F88,IF('TEA data'!$E$4:$E$66='BSM Input'!$G88,'TEA data'!K$4:K$66,""),""),""),""))</f>
        <v>1901596.6184615383</v>
      </c>
      <c r="D88" t="s">
        <v>640</v>
      </c>
      <c r="E88" t="s">
        <v>643</v>
      </c>
      <c r="F88" t="s">
        <v>2</v>
      </c>
      <c r="G88" t="s">
        <v>48</v>
      </c>
    </row>
    <row r="89" spans="1:7" x14ac:dyDescent="0.25">
      <c r="A89" t="s">
        <v>181</v>
      </c>
      <c r="B89" s="23">
        <f t="array" ref="B89">SUM(IF('TEA data'!$A$4:$A$66='BSM Input'!$D89,IF('TEA data'!$B$4:$B$66='BSM Input'!$E89,IF('TEA data'!$D$4:$D$66='BSM Input'!$F89,IF('TEA data'!$E$4:$E$66='BSM Input'!$G89,'TEA data'!K$4:K$66,""),""),""),""))</f>
        <v>0</v>
      </c>
    </row>
    <row r="90" spans="1:7" x14ac:dyDescent="0.25">
      <c r="A90" t="s">
        <v>182</v>
      </c>
      <c r="B90" s="23">
        <f t="array" ref="B90">SUM(IF('TEA data'!$A$4:$A$66='BSM Input'!$D90,IF('TEA data'!$B$4:$B$66='BSM Input'!$E90,IF('TEA data'!$D$4:$D$66='BSM Input'!$F90,IF('TEA data'!$E$4:$E$66='BSM Input'!$G90,'TEA data'!K$4:K$66,""),""),""),""))</f>
        <v>2255984.782051282</v>
      </c>
      <c r="D90" t="s">
        <v>640</v>
      </c>
      <c r="E90" t="s">
        <v>643</v>
      </c>
      <c r="F90" t="s">
        <v>3</v>
      </c>
      <c r="G90" t="s">
        <v>46</v>
      </c>
    </row>
    <row r="91" spans="1:7" x14ac:dyDescent="0.25">
      <c r="A91" t="s">
        <v>183</v>
      </c>
      <c r="B91" s="23">
        <f t="array" ref="B91">SUM(IF('TEA data'!$A$4:$A$66='BSM Input'!$D91,IF('TEA data'!$B$4:$B$66='BSM Input'!$E91,IF('TEA data'!$D$4:$D$66='BSM Input'!$F91,IF('TEA data'!$E$4:$E$66='BSM Input'!$G91,'TEA data'!K$4:K$66,""),""),""),""))</f>
        <v>2255984.782051282</v>
      </c>
      <c r="D91" t="s">
        <v>640</v>
      </c>
      <c r="E91" t="s">
        <v>643</v>
      </c>
      <c r="F91" t="s">
        <v>3</v>
      </c>
      <c r="G91" t="s">
        <v>47</v>
      </c>
    </row>
    <row r="92" spans="1:7" x14ac:dyDescent="0.25">
      <c r="A92" t="s">
        <v>184</v>
      </c>
      <c r="B92" s="23">
        <f t="array" ref="B92">SUM(IF('TEA data'!$A$4:$A$66='BSM Input'!$D92,IF('TEA data'!$B$4:$B$66='BSM Input'!$E92,IF('TEA data'!$D$4:$D$66='BSM Input'!$F92,IF('TEA data'!$E$4:$E$66='BSM Input'!$G92,'TEA data'!K$4:K$66,""),""),""),""))</f>
        <v>2255984.782051282</v>
      </c>
      <c r="D92" t="s">
        <v>640</v>
      </c>
      <c r="E92" t="s">
        <v>643</v>
      </c>
      <c r="F92" t="s">
        <v>3</v>
      </c>
      <c r="G92" t="s">
        <v>48</v>
      </c>
    </row>
    <row r="93" spans="1:7" x14ac:dyDescent="0.25">
      <c r="A93" t="s">
        <v>185</v>
      </c>
      <c r="B93" s="23">
        <f t="array" ref="B93">SUM(IF('TEA data'!$A$4:$A$66='BSM Input'!$D93,IF('TEA data'!$B$4:$B$66='BSM Input'!$E93,IF('TEA data'!$D$4:$D$66='BSM Input'!$F93,IF('TEA data'!$E$4:$E$66='BSM Input'!$G93,'TEA data'!K$4:K$66,""),""),""),""))</f>
        <v>0</v>
      </c>
    </row>
    <row r="94" spans="1:7" x14ac:dyDescent="0.25">
      <c r="A94" t="s">
        <v>186</v>
      </c>
      <c r="B94" s="23">
        <f t="array" ref="B94">SUM(IF('TEA data'!$A$4:$A$66='BSM Input'!$D94,IF('TEA data'!$B$4:$B$66='BSM Input'!$E94,IF('TEA data'!$D$4:$D$66='BSM Input'!$F94,IF('TEA data'!$E$4:$E$66='BSM Input'!$G94,'TEA data'!K$4:K$66,""),""),""),""))</f>
        <v>2255984.782051282</v>
      </c>
      <c r="D94" t="s">
        <v>640</v>
      </c>
      <c r="E94" t="s">
        <v>643</v>
      </c>
      <c r="F94" t="s">
        <v>4</v>
      </c>
      <c r="G94" t="s">
        <v>46</v>
      </c>
    </row>
    <row r="95" spans="1:7" x14ac:dyDescent="0.25">
      <c r="A95" t="s">
        <v>187</v>
      </c>
      <c r="B95" s="23">
        <f t="array" ref="B95">SUM(IF('TEA data'!$A$4:$A$66='BSM Input'!$D95,IF('TEA data'!$B$4:$B$66='BSM Input'!$E95,IF('TEA data'!$D$4:$D$66='BSM Input'!$F95,IF('TEA data'!$E$4:$E$66='BSM Input'!$G95,'TEA data'!K$4:K$66,""),""),""),""))</f>
        <v>2255984.782051282</v>
      </c>
      <c r="D95" t="s">
        <v>640</v>
      </c>
      <c r="E95" t="s">
        <v>643</v>
      </c>
      <c r="F95" t="s">
        <v>4</v>
      </c>
      <c r="G95" t="s">
        <v>47</v>
      </c>
    </row>
    <row r="96" spans="1:7" x14ac:dyDescent="0.25">
      <c r="A96" t="s">
        <v>188</v>
      </c>
      <c r="B96" s="23">
        <f t="array" ref="B96">SUM(IF('TEA data'!$A$4:$A$66='BSM Input'!$D96,IF('TEA data'!$B$4:$B$66='BSM Input'!$E96,IF('TEA data'!$D$4:$D$66='BSM Input'!$F96,IF('TEA data'!$E$4:$E$66='BSM Input'!$G96,'TEA data'!K$4:K$66,""),""),""),""))</f>
        <v>2255984.782051282</v>
      </c>
      <c r="D96" t="s">
        <v>640</v>
      </c>
      <c r="E96" t="s">
        <v>643</v>
      </c>
      <c r="F96" t="s">
        <v>4</v>
      </c>
      <c r="G96" t="s">
        <v>48</v>
      </c>
    </row>
    <row r="97" spans="1:7" x14ac:dyDescent="0.25">
      <c r="A97" t="s">
        <v>189</v>
      </c>
      <c r="B97" s="23">
        <f t="array" ref="B97">SUM(IF('TEA data'!$A$4:$A$66='BSM Input'!$D97,IF('TEA data'!$B$4:$B$66='BSM Input'!$E97,IF('TEA data'!$D$4:$D$66='BSM Input'!$F97,IF('TEA data'!$E$4:$E$66='BSM Input'!$G97,'TEA data'!K$4:K$66,""),""),""),""))</f>
        <v>0</v>
      </c>
    </row>
    <row r="98" spans="1:7" x14ac:dyDescent="0.25">
      <c r="A98" t="s">
        <v>190</v>
      </c>
      <c r="B98" s="23">
        <f t="array" ref="B98">SUM(IF('TEA data'!$A$4:$A$66='BSM Input'!$D98,IF('TEA data'!$B$4:$B$66='BSM Input'!$E98,IF('TEA data'!$D$4:$D$66='BSM Input'!$F98,IF('TEA data'!$E$4:$E$66='BSM Input'!$G98,'TEA data'!K$4:K$66,""),""),""),""))</f>
        <v>1345178.1924333333</v>
      </c>
      <c r="D98" t="s">
        <v>641</v>
      </c>
      <c r="E98" t="s">
        <v>643</v>
      </c>
      <c r="F98" t="s">
        <v>2</v>
      </c>
      <c r="G98" t="s">
        <v>46</v>
      </c>
    </row>
    <row r="99" spans="1:7" x14ac:dyDescent="0.25">
      <c r="A99" t="s">
        <v>191</v>
      </c>
      <c r="B99" s="23">
        <f t="array" ref="B99">SUM(IF('TEA data'!$A$4:$A$66='BSM Input'!$D99,IF('TEA data'!$B$4:$B$66='BSM Input'!$E99,IF('TEA data'!$D$4:$D$66='BSM Input'!$F99,IF('TEA data'!$E$4:$E$66='BSM Input'!$G99,'TEA data'!K$4:K$66,""),""),""),""))</f>
        <v>1345178.1924333333</v>
      </c>
      <c r="D99" t="s">
        <v>641</v>
      </c>
      <c r="E99" t="s">
        <v>643</v>
      </c>
      <c r="F99" t="s">
        <v>2</v>
      </c>
      <c r="G99" t="s">
        <v>47</v>
      </c>
    </row>
    <row r="100" spans="1:7" x14ac:dyDescent="0.25">
      <c r="A100" t="s">
        <v>192</v>
      </c>
      <c r="B100" s="23">
        <f t="array" ref="B100">SUM(IF('TEA data'!$A$4:$A$66='BSM Input'!$D100,IF('TEA data'!$B$4:$B$66='BSM Input'!$E100,IF('TEA data'!$D$4:$D$66='BSM Input'!$F100,IF('TEA data'!$E$4:$E$66='BSM Input'!$G100,'TEA data'!K$4:K$66,""),""),""),""))</f>
        <v>1345178.1924333333</v>
      </c>
      <c r="D100" t="s">
        <v>641</v>
      </c>
      <c r="E100" t="s">
        <v>643</v>
      </c>
      <c r="F100" t="s">
        <v>2</v>
      </c>
      <c r="G100" t="s">
        <v>48</v>
      </c>
    </row>
    <row r="101" spans="1:7" x14ac:dyDescent="0.25">
      <c r="A101" t="s">
        <v>193</v>
      </c>
      <c r="B101" s="23">
        <f t="array" ref="B101">SUM(IF('TEA data'!$A$4:$A$66='BSM Input'!$D101,IF('TEA data'!$B$4:$B$66='BSM Input'!$E101,IF('TEA data'!$D$4:$D$66='BSM Input'!$F101,IF('TEA data'!$E$4:$E$66='BSM Input'!$G101,'TEA data'!K$4:K$66,""),""),""),""))</f>
        <v>0</v>
      </c>
    </row>
    <row r="102" spans="1:7" x14ac:dyDescent="0.25">
      <c r="A102" t="s">
        <v>194</v>
      </c>
      <c r="B102" s="23">
        <f t="array" ref="B102">SUM(IF('TEA data'!$A$4:$A$66='BSM Input'!$D102,IF('TEA data'!$B$4:$B$66='BSM Input'!$E102,IF('TEA data'!$D$4:$D$66='BSM Input'!$F102,IF('TEA data'!$E$4:$E$66='BSM Input'!$G102,'TEA data'!K$4:K$66,""),""),""),""))</f>
        <v>1345178.1924333333</v>
      </c>
      <c r="D102" t="s">
        <v>641</v>
      </c>
      <c r="E102" t="s">
        <v>643</v>
      </c>
      <c r="F102" t="s">
        <v>3</v>
      </c>
      <c r="G102" t="s">
        <v>46</v>
      </c>
    </row>
    <row r="103" spans="1:7" x14ac:dyDescent="0.25">
      <c r="A103" t="s">
        <v>195</v>
      </c>
      <c r="B103" s="23">
        <f t="array" ref="B103">SUM(IF('TEA data'!$A$4:$A$66='BSM Input'!$D103,IF('TEA data'!$B$4:$B$66='BSM Input'!$E103,IF('TEA data'!$D$4:$D$66='BSM Input'!$F103,IF('TEA data'!$E$4:$E$66='BSM Input'!$G103,'TEA data'!K$4:K$66,""),""),""),""))</f>
        <v>1345178.1924333333</v>
      </c>
      <c r="D103" t="s">
        <v>641</v>
      </c>
      <c r="E103" t="s">
        <v>643</v>
      </c>
      <c r="F103" t="s">
        <v>3</v>
      </c>
      <c r="G103" t="s">
        <v>47</v>
      </c>
    </row>
    <row r="104" spans="1:7" x14ac:dyDescent="0.25">
      <c r="A104" t="s">
        <v>196</v>
      </c>
      <c r="B104" s="23">
        <f t="array" ref="B104">SUM(IF('TEA data'!$A$4:$A$66='BSM Input'!$D104,IF('TEA data'!$B$4:$B$66='BSM Input'!$E104,IF('TEA data'!$D$4:$D$66='BSM Input'!$F104,IF('TEA data'!$E$4:$E$66='BSM Input'!$G104,'TEA data'!K$4:K$66,""),""),""),""))</f>
        <v>1345178.1924333333</v>
      </c>
      <c r="D104" t="s">
        <v>641</v>
      </c>
      <c r="E104" t="s">
        <v>643</v>
      </c>
      <c r="F104" t="s">
        <v>3</v>
      </c>
      <c r="G104" t="s">
        <v>48</v>
      </c>
    </row>
    <row r="105" spans="1:7" x14ac:dyDescent="0.25">
      <c r="A105" t="s">
        <v>197</v>
      </c>
      <c r="B105" s="23">
        <f t="array" ref="B105">SUM(IF('TEA data'!$A$4:$A$66='BSM Input'!$D105,IF('TEA data'!$B$4:$B$66='BSM Input'!$E105,IF('TEA data'!$D$4:$D$66='BSM Input'!$F105,IF('TEA data'!$E$4:$E$66='BSM Input'!$G105,'TEA data'!K$4:K$66,""),""),""),""))</f>
        <v>0</v>
      </c>
    </row>
    <row r="106" spans="1:7" x14ac:dyDescent="0.25">
      <c r="A106" t="s">
        <v>198</v>
      </c>
      <c r="B106" s="23">
        <f t="array" ref="B106">SUM(IF('TEA data'!$A$4:$A$66='BSM Input'!$D106,IF('TEA data'!$B$4:$B$66='BSM Input'!$E106,IF('TEA data'!$D$4:$D$66='BSM Input'!$F106,IF('TEA data'!$E$4:$E$66='BSM Input'!$G106,'TEA data'!K$4:K$66,""),""),""),""))</f>
        <v>1345178.1924333333</v>
      </c>
      <c r="D106" t="s">
        <v>641</v>
      </c>
      <c r="E106" t="s">
        <v>643</v>
      </c>
      <c r="F106" t="s">
        <v>4</v>
      </c>
      <c r="G106" t="s">
        <v>46</v>
      </c>
    </row>
    <row r="107" spans="1:7" x14ac:dyDescent="0.25">
      <c r="A107" t="s">
        <v>199</v>
      </c>
      <c r="B107" s="23">
        <f t="array" ref="B107">SUM(IF('TEA data'!$A$4:$A$66='BSM Input'!$D107,IF('TEA data'!$B$4:$B$66='BSM Input'!$E107,IF('TEA data'!$D$4:$D$66='BSM Input'!$F107,IF('TEA data'!$E$4:$E$66='BSM Input'!$G107,'TEA data'!K$4:K$66,""),""),""),""))</f>
        <v>1345178.1924333333</v>
      </c>
      <c r="D107" t="s">
        <v>641</v>
      </c>
      <c r="E107" t="s">
        <v>643</v>
      </c>
      <c r="F107" t="s">
        <v>4</v>
      </c>
      <c r="G107" t="s">
        <v>47</v>
      </c>
    </row>
    <row r="108" spans="1:7" x14ac:dyDescent="0.25">
      <c r="A108" t="s">
        <v>200</v>
      </c>
      <c r="B108" s="23">
        <f t="array" ref="B108">SUM(IF('TEA data'!$A$4:$A$66='BSM Input'!$D108,IF('TEA data'!$B$4:$B$66='BSM Input'!$E108,IF('TEA data'!$D$4:$D$66='BSM Input'!$F108,IF('TEA data'!$E$4:$E$66='BSM Input'!$G108,'TEA data'!K$4:K$66,""),""),""),""))</f>
        <v>1345178.1924333333</v>
      </c>
      <c r="D108" t="s">
        <v>641</v>
      </c>
      <c r="E108" t="s">
        <v>643</v>
      </c>
      <c r="F108" t="s">
        <v>4</v>
      </c>
      <c r="G108" t="s">
        <v>48</v>
      </c>
    </row>
    <row r="109" spans="1:7" x14ac:dyDescent="0.25">
      <c r="A109" t="s">
        <v>201</v>
      </c>
      <c r="B109" s="23">
        <f t="array" ref="B109">SUM(IF('TEA data'!$A$4:$A$66='BSM Input'!$D109,IF('TEA data'!$B$4:$B$66='BSM Input'!$E109,IF('TEA data'!$D$4:$D$66='BSM Input'!$F109,IF('TEA data'!$E$4:$E$66='BSM Input'!$G109,'TEA data'!K$4:K$66,""),""),""),""))</f>
        <v>0</v>
      </c>
    </row>
    <row r="110" spans="1:7" x14ac:dyDescent="0.25">
      <c r="B110" s="23"/>
    </row>
    <row r="111" spans="1:7" x14ac:dyDescent="0.25">
      <c r="A111" t="s">
        <v>202</v>
      </c>
      <c r="B111" s="23">
        <v>9999999</v>
      </c>
      <c r="D111" t="s">
        <v>638</v>
      </c>
      <c r="E111" t="s">
        <v>639</v>
      </c>
      <c r="F111" t="s">
        <v>2</v>
      </c>
      <c r="G111" t="s">
        <v>46</v>
      </c>
    </row>
    <row r="112" spans="1:7" x14ac:dyDescent="0.25">
      <c r="A112" t="s">
        <v>203</v>
      </c>
      <c r="B112" s="23">
        <v>9999999</v>
      </c>
      <c r="D112" t="s">
        <v>638</v>
      </c>
      <c r="E112" t="s">
        <v>639</v>
      </c>
      <c r="F112" t="s">
        <v>2</v>
      </c>
      <c r="G112" t="s">
        <v>47</v>
      </c>
    </row>
    <row r="113" spans="1:7" x14ac:dyDescent="0.25">
      <c r="A113" t="s">
        <v>204</v>
      </c>
      <c r="B113" s="23">
        <v>9999999</v>
      </c>
      <c r="D113" t="s">
        <v>638</v>
      </c>
      <c r="E113" t="s">
        <v>639</v>
      </c>
      <c r="F113" t="s">
        <v>2</v>
      </c>
      <c r="G113" t="s">
        <v>48</v>
      </c>
    </row>
    <row r="114" spans="1:7" x14ac:dyDescent="0.25">
      <c r="A114" t="s">
        <v>205</v>
      </c>
      <c r="B114" s="23">
        <v>9999999</v>
      </c>
    </row>
    <row r="115" spans="1:7" x14ac:dyDescent="0.25">
      <c r="A115" t="s">
        <v>206</v>
      </c>
      <c r="B115" s="23">
        <v>9999999</v>
      </c>
      <c r="D115" t="s">
        <v>638</v>
      </c>
      <c r="E115" t="s">
        <v>639</v>
      </c>
      <c r="F115" t="s">
        <v>3</v>
      </c>
      <c r="G115" t="s">
        <v>46</v>
      </c>
    </row>
    <row r="116" spans="1:7" x14ac:dyDescent="0.25">
      <c r="A116" t="s">
        <v>207</v>
      </c>
      <c r="B116" s="23">
        <v>9999999</v>
      </c>
      <c r="D116" t="s">
        <v>638</v>
      </c>
      <c r="E116" t="s">
        <v>639</v>
      </c>
      <c r="F116" t="s">
        <v>3</v>
      </c>
      <c r="G116" t="s">
        <v>47</v>
      </c>
    </row>
    <row r="117" spans="1:7" x14ac:dyDescent="0.25">
      <c r="A117" t="s">
        <v>208</v>
      </c>
      <c r="B117" s="23">
        <v>9999999</v>
      </c>
      <c r="D117" t="s">
        <v>638</v>
      </c>
      <c r="E117" t="s">
        <v>639</v>
      </c>
      <c r="F117" t="s">
        <v>3</v>
      </c>
      <c r="G117" t="s">
        <v>48</v>
      </c>
    </row>
    <row r="118" spans="1:7" x14ac:dyDescent="0.25">
      <c r="A118" t="s">
        <v>209</v>
      </c>
      <c r="B118" s="23">
        <v>9999999</v>
      </c>
    </row>
    <row r="119" spans="1:7" x14ac:dyDescent="0.25">
      <c r="A119" t="s">
        <v>210</v>
      </c>
      <c r="B119">
        <f t="array" ref="B119">SUM(IF('TEA data'!$A$4:$A$66='BSM Input'!$D119,IF('TEA data'!$B$4:$B$66='BSM Input'!$E119,IF('TEA data'!$D$4:$D$66='BSM Input'!$F119,IF('TEA data'!$E$4:$E$66='BSM Input'!$G119,'TEA data'!T$4:T$66,""),""),""),""))</f>
        <v>28146.668986799996</v>
      </c>
      <c r="D119" t="s">
        <v>638</v>
      </c>
      <c r="E119" t="s">
        <v>639</v>
      </c>
      <c r="F119" t="s">
        <v>4</v>
      </c>
      <c r="G119" t="s">
        <v>46</v>
      </c>
    </row>
    <row r="120" spans="1:7" x14ac:dyDescent="0.25">
      <c r="A120" t="s">
        <v>211</v>
      </c>
      <c r="B120">
        <f t="array" ref="B120">SUM(IF('TEA data'!$A$4:$A$66='BSM Input'!$D120,IF('TEA data'!$B$4:$B$66='BSM Input'!$E120,IF('TEA data'!$D$4:$D$66='BSM Input'!$F120,IF('TEA data'!$E$4:$E$66='BSM Input'!$G120,'TEA data'!T$4:T$66,""),""),""),""))</f>
        <v>37611.668986799996</v>
      </c>
      <c r="D120" t="s">
        <v>638</v>
      </c>
      <c r="E120" t="s">
        <v>639</v>
      </c>
      <c r="F120" t="s">
        <v>4</v>
      </c>
      <c r="G120" t="s">
        <v>47</v>
      </c>
    </row>
    <row r="121" spans="1:7" x14ac:dyDescent="0.25">
      <c r="A121" t="s">
        <v>212</v>
      </c>
      <c r="B121">
        <f t="array" ref="B121">SUM(IF('TEA data'!$A$4:$A$66='BSM Input'!$D121,IF('TEA data'!$B$4:$B$66='BSM Input'!$E121,IF('TEA data'!$D$4:$D$66='BSM Input'!$F121,IF('TEA data'!$E$4:$E$66='BSM Input'!$G121,'TEA data'!T$4:T$66,""),""),""),""))</f>
        <v>40639.915489199993</v>
      </c>
      <c r="D121" t="s">
        <v>638</v>
      </c>
      <c r="E121" t="s">
        <v>639</v>
      </c>
      <c r="F121" t="s">
        <v>4</v>
      </c>
      <c r="G121" t="s">
        <v>48</v>
      </c>
    </row>
    <row r="122" spans="1:7" x14ac:dyDescent="0.25">
      <c r="A122" t="s">
        <v>213</v>
      </c>
      <c r="B122" s="23">
        <v>9999999</v>
      </c>
    </row>
    <row r="123" spans="1:7" x14ac:dyDescent="0.25">
      <c r="A123" t="s">
        <v>214</v>
      </c>
      <c r="B123">
        <f t="array" ref="B123">SUM(IF('TEA data'!$A$4:$A$66='BSM Input'!$D123,IF('TEA data'!$B$4:$B$66='BSM Input'!$E123,IF('TEA data'!$D$4:$D$66='BSM Input'!$F123,IF('TEA data'!$E$4:$E$66='BSM Input'!$G123,'TEA data'!T$4:T$66,""),""),""),""))</f>
        <v>36083.275279999994</v>
      </c>
      <c r="D123" t="s">
        <v>640</v>
      </c>
      <c r="E123" t="s">
        <v>639</v>
      </c>
      <c r="F123" t="s">
        <v>2</v>
      </c>
      <c r="G123" t="s">
        <v>46</v>
      </c>
    </row>
    <row r="124" spans="1:7" x14ac:dyDescent="0.25">
      <c r="A124" t="s">
        <v>215</v>
      </c>
      <c r="B124">
        <f t="array" ref="B124">SUM(IF('TEA data'!$A$4:$A$66='BSM Input'!$D124,IF('TEA data'!$B$4:$B$66='BSM Input'!$E124,IF('TEA data'!$D$4:$D$66='BSM Input'!$F124,IF('TEA data'!$E$4:$E$66='BSM Input'!$G124,'TEA data'!T$4:T$66,""),""),""),""))</f>
        <v>45548.275279999994</v>
      </c>
      <c r="D124" t="s">
        <v>640</v>
      </c>
      <c r="E124" t="s">
        <v>639</v>
      </c>
      <c r="F124" t="s">
        <v>2</v>
      </c>
      <c r="G124" t="s">
        <v>47</v>
      </c>
    </row>
    <row r="125" spans="1:7" x14ac:dyDescent="0.25">
      <c r="A125" t="s">
        <v>216</v>
      </c>
      <c r="B125">
        <f t="array" ref="B125">SUM(IF('TEA data'!$A$4:$A$66='BSM Input'!$D125,IF('TEA data'!$B$4:$B$66='BSM Input'!$E125,IF('TEA data'!$D$4:$D$66='BSM Input'!$F125,IF('TEA data'!$E$4:$E$66='BSM Input'!$G125,'TEA data'!T$4:T$66,""),""),""),""))</f>
        <v>58884.329884555351</v>
      </c>
      <c r="D125" t="s">
        <v>640</v>
      </c>
      <c r="E125" t="s">
        <v>639</v>
      </c>
      <c r="F125" t="s">
        <v>2</v>
      </c>
      <c r="G125" t="s">
        <v>48</v>
      </c>
    </row>
    <row r="126" spans="1:7" x14ac:dyDescent="0.25">
      <c r="A126" t="s">
        <v>217</v>
      </c>
      <c r="B126" s="23">
        <v>9999999</v>
      </c>
    </row>
    <row r="127" spans="1:7" x14ac:dyDescent="0.25">
      <c r="A127" t="s">
        <v>218</v>
      </c>
      <c r="B127">
        <f t="array" ref="B127">SUM(IF('TEA data'!$A$4:$A$66='BSM Input'!$D127,IF('TEA data'!$B$4:$B$66='BSM Input'!$E127,IF('TEA data'!$D$4:$D$66='BSM Input'!$F127,IF('TEA data'!$E$4:$E$66='BSM Input'!$G127,'TEA data'!T$4:T$66,""),""),""),""))</f>
        <v>29301.337</v>
      </c>
      <c r="D127" t="s">
        <v>640</v>
      </c>
      <c r="E127" t="s">
        <v>639</v>
      </c>
      <c r="F127" t="s">
        <v>3</v>
      </c>
      <c r="G127" t="s">
        <v>46</v>
      </c>
    </row>
    <row r="128" spans="1:7" x14ac:dyDescent="0.25">
      <c r="A128" t="s">
        <v>219</v>
      </c>
      <c r="B128">
        <f t="array" ref="B128">SUM(IF('TEA data'!$A$4:$A$66='BSM Input'!$D128,IF('TEA data'!$B$4:$B$66='BSM Input'!$E128,IF('TEA data'!$D$4:$D$66='BSM Input'!$F128,IF('TEA data'!$E$4:$E$66='BSM Input'!$G128,'TEA data'!T$4:T$66,""),""),""),""))</f>
        <v>38766.337</v>
      </c>
      <c r="D128" t="s">
        <v>640</v>
      </c>
      <c r="E128" t="s">
        <v>639</v>
      </c>
      <c r="F128" t="s">
        <v>3</v>
      </c>
      <c r="G128" t="s">
        <v>47</v>
      </c>
    </row>
    <row r="129" spans="1:7" x14ac:dyDescent="0.25">
      <c r="A129" t="s">
        <v>220</v>
      </c>
      <c r="B129">
        <f t="array" ref="B129">SUM(IF('TEA data'!$A$4:$A$66='BSM Input'!$D129,IF('TEA data'!$B$4:$B$66='BSM Input'!$E129,IF('TEA data'!$D$4:$D$66='BSM Input'!$F129,IF('TEA data'!$E$4:$E$66='BSM Input'!$G129,'TEA data'!T$4:T$66,""),""),""),""))</f>
        <v>55961.3877784</v>
      </c>
      <c r="D129" t="s">
        <v>640</v>
      </c>
      <c r="E129" t="s">
        <v>639</v>
      </c>
      <c r="F129" t="s">
        <v>3</v>
      </c>
      <c r="G129" t="s">
        <v>48</v>
      </c>
    </row>
    <row r="130" spans="1:7" x14ac:dyDescent="0.25">
      <c r="A130" t="s">
        <v>221</v>
      </c>
      <c r="B130" s="23">
        <v>9999999</v>
      </c>
    </row>
    <row r="131" spans="1:7" x14ac:dyDescent="0.25">
      <c r="A131" t="s">
        <v>222</v>
      </c>
      <c r="B131">
        <f t="array" ref="B131">SUM(IF('TEA data'!$A$4:$A$66='BSM Input'!$D131,IF('TEA data'!$B$4:$B$66='BSM Input'!$E131,IF('TEA data'!$D$4:$D$66='BSM Input'!$F131,IF('TEA data'!$E$4:$E$66='BSM Input'!$G131,'TEA data'!T$4:T$66,""),""),""),""))</f>
        <v>40917.939399999996</v>
      </c>
      <c r="D131" t="s">
        <v>640</v>
      </c>
      <c r="E131" t="s">
        <v>639</v>
      </c>
      <c r="F131" t="s">
        <v>4</v>
      </c>
      <c r="G131" t="s">
        <v>46</v>
      </c>
    </row>
    <row r="132" spans="1:7" x14ac:dyDescent="0.25">
      <c r="A132" t="s">
        <v>223</v>
      </c>
      <c r="B132">
        <f t="array" ref="B132">SUM(IF('TEA data'!$A$4:$A$66='BSM Input'!$D132,IF('TEA data'!$B$4:$B$66='BSM Input'!$E132,IF('TEA data'!$D$4:$D$66='BSM Input'!$F132,IF('TEA data'!$E$4:$E$66='BSM Input'!$G132,'TEA data'!T$4:T$66,""),""),""),""))</f>
        <v>50382.939399999996</v>
      </c>
      <c r="D132" t="s">
        <v>640</v>
      </c>
      <c r="E132" t="s">
        <v>639</v>
      </c>
      <c r="F132" t="s">
        <v>4</v>
      </c>
      <c r="G132" t="s">
        <v>47</v>
      </c>
    </row>
    <row r="133" spans="1:7" x14ac:dyDescent="0.25">
      <c r="A133" t="s">
        <v>224</v>
      </c>
      <c r="B133">
        <f t="array" ref="B133">SUM(IF('TEA data'!$A$4:$A$66='BSM Input'!$D133,IF('TEA data'!$B$4:$B$66='BSM Input'!$E133,IF('TEA data'!$D$4:$D$66='BSM Input'!$F133,IF('TEA data'!$E$4:$E$66='BSM Input'!$G133,'TEA data'!T$4:T$66,""),""),""),""))</f>
        <v>67577.990178399996</v>
      </c>
      <c r="D133" t="s">
        <v>640</v>
      </c>
      <c r="E133" t="s">
        <v>639</v>
      </c>
      <c r="F133" t="s">
        <v>4</v>
      </c>
      <c r="G133" t="s">
        <v>48</v>
      </c>
    </row>
    <row r="134" spans="1:7" x14ac:dyDescent="0.25">
      <c r="A134" t="s">
        <v>225</v>
      </c>
      <c r="B134" s="23">
        <v>9999999</v>
      </c>
    </row>
    <row r="135" spans="1:7" x14ac:dyDescent="0.25">
      <c r="A135" t="s">
        <v>226</v>
      </c>
      <c r="B135">
        <f t="array" ref="B135">SUM(IF('TEA data'!$A$4:$A$66='BSM Input'!$D135,IF('TEA data'!$B$4:$B$66='BSM Input'!$E135,IF('TEA data'!$D$4:$D$66='BSM Input'!$F135,IF('TEA data'!$E$4:$E$66='BSM Input'!$G135,'TEA data'!T$4:T$66,""),""),""),""))</f>
        <v>28470.986959999995</v>
      </c>
      <c r="D135" t="s">
        <v>641</v>
      </c>
      <c r="E135" t="s">
        <v>639</v>
      </c>
      <c r="F135" t="s">
        <v>2</v>
      </c>
      <c r="G135" t="s">
        <v>46</v>
      </c>
    </row>
    <row r="136" spans="1:7" x14ac:dyDescent="0.25">
      <c r="A136" t="s">
        <v>227</v>
      </c>
      <c r="B136">
        <f t="array" ref="B136">SUM(IF('TEA data'!$A$4:$A$66='BSM Input'!$D136,IF('TEA data'!$B$4:$B$66='BSM Input'!$E136,IF('TEA data'!$D$4:$D$66='BSM Input'!$F136,IF('TEA data'!$E$4:$E$66='BSM Input'!$G136,'TEA data'!T$4:T$66,""),""),""),""))</f>
        <v>37935.986959999995</v>
      </c>
      <c r="D136" t="s">
        <v>641</v>
      </c>
      <c r="E136" t="s">
        <v>639</v>
      </c>
      <c r="F136" t="s">
        <v>2</v>
      </c>
      <c r="G136" t="s">
        <v>47</v>
      </c>
    </row>
    <row r="137" spans="1:7" x14ac:dyDescent="0.25">
      <c r="A137" t="s">
        <v>228</v>
      </c>
      <c r="B137">
        <f t="array" ref="B137">SUM(IF('TEA data'!$A$4:$A$66='BSM Input'!$D137,IF('TEA data'!$B$4:$B$66='BSM Input'!$E137,IF('TEA data'!$D$4:$D$66='BSM Input'!$F137,IF('TEA data'!$E$4:$E$66='BSM Input'!$G137,'TEA data'!T$4:T$66,""),""),""),""))</f>
        <v>45059.957881818278</v>
      </c>
      <c r="D137" t="s">
        <v>641</v>
      </c>
      <c r="E137" t="s">
        <v>639</v>
      </c>
      <c r="F137" t="s">
        <v>2</v>
      </c>
      <c r="G137" t="s">
        <v>48</v>
      </c>
    </row>
    <row r="138" spans="1:7" x14ac:dyDescent="0.25">
      <c r="A138" t="s">
        <v>229</v>
      </c>
      <c r="B138" s="23">
        <v>9999999</v>
      </c>
    </row>
    <row r="139" spans="1:7" x14ac:dyDescent="0.25">
      <c r="A139" t="s">
        <v>230</v>
      </c>
      <c r="B139">
        <f t="array" ref="B139">SUM(IF('TEA data'!$A$4:$A$66='BSM Input'!$D139,IF('TEA data'!$B$4:$B$66='BSM Input'!$E139,IF('TEA data'!$D$4:$D$66='BSM Input'!$F139,IF('TEA data'!$E$4:$E$66='BSM Input'!$G139,'TEA data'!T$4:T$66,""),""),""),""))</f>
        <v>18587.041189600001</v>
      </c>
      <c r="D139" t="s">
        <v>641</v>
      </c>
      <c r="E139" t="s">
        <v>639</v>
      </c>
      <c r="F139" t="s">
        <v>3</v>
      </c>
      <c r="G139" t="s">
        <v>46</v>
      </c>
    </row>
    <row r="140" spans="1:7" x14ac:dyDescent="0.25">
      <c r="A140" t="s">
        <v>231</v>
      </c>
      <c r="B140">
        <f t="array" ref="B140">SUM(IF('TEA data'!$A$4:$A$66='BSM Input'!$D140,IF('TEA data'!$B$4:$B$66='BSM Input'!$E140,IF('TEA data'!$D$4:$D$66='BSM Input'!$F140,IF('TEA data'!$E$4:$E$66='BSM Input'!$G140,'TEA data'!T$4:T$66,""),""),""),""))</f>
        <v>28052.041189600001</v>
      </c>
      <c r="D140" t="s">
        <v>641</v>
      </c>
      <c r="E140" t="s">
        <v>639</v>
      </c>
      <c r="F140" t="s">
        <v>3</v>
      </c>
      <c r="G140" t="s">
        <v>47</v>
      </c>
    </row>
    <row r="141" spans="1:7" x14ac:dyDescent="0.25">
      <c r="A141" t="s">
        <v>232</v>
      </c>
      <c r="B141">
        <f t="array" ref="B141">SUM(IF('TEA data'!$A$4:$A$66='BSM Input'!$D141,IF('TEA data'!$B$4:$B$66='BSM Input'!$E141,IF('TEA data'!$D$4:$D$66='BSM Input'!$F141,IF('TEA data'!$E$4:$E$66='BSM Input'!$G141,'TEA data'!T$4:T$66,""),""),""),""))</f>
        <v>34716.151383328004</v>
      </c>
      <c r="D141" t="s">
        <v>641</v>
      </c>
      <c r="E141" t="s">
        <v>639</v>
      </c>
      <c r="F141" t="s">
        <v>3</v>
      </c>
      <c r="G141" t="s">
        <v>48</v>
      </c>
    </row>
    <row r="142" spans="1:7" x14ac:dyDescent="0.25">
      <c r="A142" t="s">
        <v>233</v>
      </c>
      <c r="B142" s="23">
        <v>9999999</v>
      </c>
    </row>
    <row r="143" spans="1:7" x14ac:dyDescent="0.25">
      <c r="A143" t="s">
        <v>234</v>
      </c>
      <c r="B143">
        <f t="array" ref="B143">SUM(IF('TEA data'!$A$4:$A$66='BSM Input'!$D143,IF('TEA data'!$B$4:$B$66='BSM Input'!$E143,IF('TEA data'!$D$4:$D$66='BSM Input'!$F143,IF('TEA data'!$E$4:$E$66='BSM Input'!$G143,'TEA data'!T$4:T$66,""),""),""),""))</f>
        <v>29175.9846664</v>
      </c>
      <c r="D143" t="s">
        <v>641</v>
      </c>
      <c r="E143" t="s">
        <v>639</v>
      </c>
      <c r="F143" t="s">
        <v>4</v>
      </c>
      <c r="G143" t="s">
        <v>46</v>
      </c>
    </row>
    <row r="144" spans="1:7" x14ac:dyDescent="0.25">
      <c r="A144" t="s">
        <v>235</v>
      </c>
      <c r="B144">
        <f t="array" ref="B144">SUM(IF('TEA data'!$A$4:$A$66='BSM Input'!$D144,IF('TEA data'!$B$4:$B$66='BSM Input'!$E144,IF('TEA data'!$D$4:$D$66='BSM Input'!$F144,IF('TEA data'!$E$4:$E$66='BSM Input'!$G144,'TEA data'!T$4:T$66,""),""),""),""))</f>
        <v>38640.9846664</v>
      </c>
      <c r="D144" t="s">
        <v>641</v>
      </c>
      <c r="E144" t="s">
        <v>639</v>
      </c>
      <c r="F144" t="s">
        <v>4</v>
      </c>
      <c r="G144" t="s">
        <v>47</v>
      </c>
    </row>
    <row r="145" spans="1:7" x14ac:dyDescent="0.25">
      <c r="A145" t="s">
        <v>236</v>
      </c>
      <c r="B145">
        <f t="array" ref="B145">SUM(IF('TEA data'!$A$4:$A$66='BSM Input'!$D145,IF('TEA data'!$B$4:$B$66='BSM Input'!$E145,IF('TEA data'!$D$4:$D$66='BSM Input'!$F145,IF('TEA data'!$E$4:$E$66='BSM Input'!$G145,'TEA data'!T$4:T$66,""),""),""),""))</f>
        <v>45305.094860127996</v>
      </c>
      <c r="D145" t="s">
        <v>641</v>
      </c>
      <c r="E145" t="s">
        <v>639</v>
      </c>
      <c r="F145" t="s">
        <v>4</v>
      </c>
      <c r="G145" t="s">
        <v>48</v>
      </c>
    </row>
    <row r="146" spans="1:7" x14ac:dyDescent="0.25">
      <c r="A146" t="s">
        <v>237</v>
      </c>
      <c r="B146" s="23">
        <v>9999999</v>
      </c>
    </row>
    <row r="147" spans="1:7" x14ac:dyDescent="0.25">
      <c r="A147" t="s">
        <v>238</v>
      </c>
      <c r="B147" s="23">
        <v>9999999</v>
      </c>
      <c r="D147" t="s">
        <v>638</v>
      </c>
      <c r="E147" t="s">
        <v>642</v>
      </c>
      <c r="F147" t="s">
        <v>2</v>
      </c>
      <c r="G147" t="s">
        <v>46</v>
      </c>
    </row>
    <row r="148" spans="1:7" x14ac:dyDescent="0.25">
      <c r="A148" t="s">
        <v>239</v>
      </c>
      <c r="B148" s="23">
        <v>9999999</v>
      </c>
      <c r="D148" t="s">
        <v>638</v>
      </c>
      <c r="E148" t="s">
        <v>642</v>
      </c>
      <c r="F148" t="s">
        <v>2</v>
      </c>
      <c r="G148" t="s">
        <v>47</v>
      </c>
    </row>
    <row r="149" spans="1:7" x14ac:dyDescent="0.25">
      <c r="A149" t="s">
        <v>240</v>
      </c>
      <c r="B149" s="23">
        <v>9999999</v>
      </c>
      <c r="D149" t="s">
        <v>638</v>
      </c>
      <c r="E149" t="s">
        <v>642</v>
      </c>
      <c r="F149" t="s">
        <v>2</v>
      </c>
      <c r="G149" t="s">
        <v>48</v>
      </c>
    </row>
    <row r="150" spans="1:7" x14ac:dyDescent="0.25">
      <c r="A150" t="s">
        <v>241</v>
      </c>
      <c r="B150" s="23">
        <v>9999999</v>
      </c>
    </row>
    <row r="151" spans="1:7" x14ac:dyDescent="0.25">
      <c r="A151" t="s">
        <v>242</v>
      </c>
      <c r="B151" s="23">
        <v>9999999</v>
      </c>
      <c r="D151" t="s">
        <v>638</v>
      </c>
      <c r="E151" t="s">
        <v>642</v>
      </c>
      <c r="F151" t="s">
        <v>3</v>
      </c>
      <c r="G151" t="s">
        <v>46</v>
      </c>
    </row>
    <row r="152" spans="1:7" x14ac:dyDescent="0.25">
      <c r="A152" t="s">
        <v>243</v>
      </c>
      <c r="B152" s="23">
        <v>9999999</v>
      </c>
      <c r="D152" t="s">
        <v>638</v>
      </c>
      <c r="E152" t="s">
        <v>642</v>
      </c>
      <c r="F152" t="s">
        <v>3</v>
      </c>
      <c r="G152" t="s">
        <v>47</v>
      </c>
    </row>
    <row r="153" spans="1:7" x14ac:dyDescent="0.25">
      <c r="A153" t="s">
        <v>244</v>
      </c>
      <c r="B153" s="23">
        <v>9999999</v>
      </c>
      <c r="D153" t="s">
        <v>638</v>
      </c>
      <c r="E153" t="s">
        <v>642</v>
      </c>
      <c r="F153" t="s">
        <v>3</v>
      </c>
      <c r="G153" t="s">
        <v>48</v>
      </c>
    </row>
    <row r="154" spans="1:7" x14ac:dyDescent="0.25">
      <c r="A154" t="s">
        <v>245</v>
      </c>
      <c r="B154" s="23">
        <v>9999999</v>
      </c>
    </row>
    <row r="155" spans="1:7" x14ac:dyDescent="0.25">
      <c r="A155" t="s">
        <v>246</v>
      </c>
      <c r="B155">
        <f t="array" ref="B155">SUM(IF('TEA data'!$A$4:$A$66='BSM Input'!$D155,IF('TEA data'!$B$4:$B$66='BSM Input'!$E155,IF('TEA data'!$D$4:$D$66='BSM Input'!$F155,IF('TEA data'!$E$4:$E$66='BSM Input'!$G155,'TEA data'!T$4:T$66,""),""),""),""))</f>
        <v>32900.378804799999</v>
      </c>
      <c r="D155" t="s">
        <v>638</v>
      </c>
      <c r="E155" t="s">
        <v>642</v>
      </c>
      <c r="F155" t="s">
        <v>4</v>
      </c>
      <c r="G155" t="s">
        <v>46</v>
      </c>
    </row>
    <row r="156" spans="1:7" x14ac:dyDescent="0.25">
      <c r="A156" t="s">
        <v>247</v>
      </c>
      <c r="B156">
        <f t="array" ref="B156">SUM(IF('TEA data'!$A$4:$A$66='BSM Input'!$D156,IF('TEA data'!$B$4:$B$66='BSM Input'!$E156,IF('TEA data'!$D$4:$D$66='BSM Input'!$F156,IF('TEA data'!$E$4:$E$66='BSM Input'!$G156,'TEA data'!T$4:T$66,""),""),""),""))</f>
        <v>42365.378804799999</v>
      </c>
      <c r="D156" t="s">
        <v>638</v>
      </c>
      <c r="E156" t="s">
        <v>642</v>
      </c>
      <c r="F156" t="s">
        <v>4</v>
      </c>
      <c r="G156" t="s">
        <v>47</v>
      </c>
    </row>
    <row r="157" spans="1:7" x14ac:dyDescent="0.25">
      <c r="A157" t="s">
        <v>248</v>
      </c>
      <c r="B157">
        <f t="array" ref="B157">SUM(IF('TEA data'!$A$4:$A$66='BSM Input'!$D157,IF('TEA data'!$B$4:$B$66='BSM Input'!$E157,IF('TEA data'!$D$4:$D$66='BSM Input'!$F157,IF('TEA data'!$E$4:$E$66='BSM Input'!$G157,'TEA data'!T$4:T$66,""),""),""),""))</f>
        <v>48334.378331200001</v>
      </c>
      <c r="D157" t="s">
        <v>638</v>
      </c>
      <c r="E157" t="s">
        <v>642</v>
      </c>
      <c r="F157" t="s">
        <v>4</v>
      </c>
      <c r="G157" t="s">
        <v>48</v>
      </c>
    </row>
    <row r="158" spans="1:7" x14ac:dyDescent="0.25">
      <c r="A158" t="s">
        <v>249</v>
      </c>
      <c r="B158" s="23">
        <v>9999999</v>
      </c>
    </row>
    <row r="159" spans="1:7" x14ac:dyDescent="0.25">
      <c r="A159" t="s">
        <v>250</v>
      </c>
      <c r="B159">
        <f t="array" ref="B159">SUM(IF('TEA data'!$A$4:$A$66='BSM Input'!$D159,IF('TEA data'!$B$4:$B$66='BSM Input'!$E159,IF('TEA data'!$D$4:$D$66='BSM Input'!$F159,IF('TEA data'!$E$4:$E$66='BSM Input'!$G159,'TEA data'!T$4:T$66,""),""),""),""))</f>
        <v>46911.963279999996</v>
      </c>
      <c r="D159" t="s">
        <v>640</v>
      </c>
      <c r="E159" t="s">
        <v>642</v>
      </c>
      <c r="F159" t="s">
        <v>2</v>
      </c>
      <c r="G159" t="s">
        <v>46</v>
      </c>
    </row>
    <row r="160" spans="1:7" x14ac:dyDescent="0.25">
      <c r="A160" t="s">
        <v>251</v>
      </c>
      <c r="B160">
        <f t="array" ref="B160">SUM(IF('TEA data'!$A$4:$A$66='BSM Input'!$D160,IF('TEA data'!$B$4:$B$66='BSM Input'!$E160,IF('TEA data'!$D$4:$D$66='BSM Input'!$F160,IF('TEA data'!$E$4:$E$66='BSM Input'!$G160,'TEA data'!T$4:T$66,""),""),""),""))</f>
        <v>56376.963279999996</v>
      </c>
      <c r="D160" t="s">
        <v>640</v>
      </c>
      <c r="E160" t="s">
        <v>642</v>
      </c>
      <c r="F160" t="s">
        <v>2</v>
      </c>
      <c r="G160" t="s">
        <v>47</v>
      </c>
    </row>
    <row r="161" spans="1:7" x14ac:dyDescent="0.25">
      <c r="A161" t="s">
        <v>252</v>
      </c>
      <c r="B161">
        <f t="array" ref="B161">SUM(IF('TEA data'!$A$4:$A$66='BSM Input'!$D161,IF('TEA data'!$B$4:$B$66='BSM Input'!$E161,IF('TEA data'!$D$4:$D$66='BSM Input'!$F161,IF('TEA data'!$E$4:$E$66='BSM Input'!$G161,'TEA data'!T$4:T$66,""),""),""),""))</f>
        <v>86881.579166580821</v>
      </c>
      <c r="D161" t="s">
        <v>640</v>
      </c>
      <c r="E161" t="s">
        <v>642</v>
      </c>
      <c r="F161" t="s">
        <v>2</v>
      </c>
      <c r="G161" t="s">
        <v>48</v>
      </c>
    </row>
    <row r="162" spans="1:7" x14ac:dyDescent="0.25">
      <c r="A162" t="s">
        <v>253</v>
      </c>
      <c r="B162" s="23">
        <v>9999999</v>
      </c>
    </row>
    <row r="163" spans="1:7" x14ac:dyDescent="0.25">
      <c r="A163" t="s">
        <v>254</v>
      </c>
      <c r="B163">
        <f t="array" ref="B163">SUM(IF('TEA data'!$A$4:$A$66='BSM Input'!$D163,IF('TEA data'!$B$4:$B$66='BSM Input'!$E163,IF('TEA data'!$D$4:$D$66='BSM Input'!$F163,IF('TEA data'!$E$4:$E$66='BSM Input'!$G163,'TEA data'!T$4:T$66,""),""),""),""))</f>
        <v>44542.715359999995</v>
      </c>
      <c r="D163" t="s">
        <v>640</v>
      </c>
      <c r="E163" t="s">
        <v>642</v>
      </c>
      <c r="F163" t="s">
        <v>3</v>
      </c>
      <c r="G163" t="s">
        <v>46</v>
      </c>
    </row>
    <row r="164" spans="1:7" x14ac:dyDescent="0.25">
      <c r="A164" t="s">
        <v>255</v>
      </c>
      <c r="B164">
        <f t="array" ref="B164">SUM(IF('TEA data'!$A$4:$A$66='BSM Input'!$D164,IF('TEA data'!$B$4:$B$66='BSM Input'!$E164,IF('TEA data'!$D$4:$D$66='BSM Input'!$F164,IF('TEA data'!$E$4:$E$66='BSM Input'!$G164,'TEA data'!T$4:T$66,""),""),""),""))</f>
        <v>54007.715359999995</v>
      </c>
      <c r="D164" t="s">
        <v>640</v>
      </c>
      <c r="E164" t="s">
        <v>642</v>
      </c>
      <c r="F164" t="s">
        <v>3</v>
      </c>
      <c r="G164" t="s">
        <v>47</v>
      </c>
    </row>
    <row r="165" spans="1:7" x14ac:dyDescent="0.25">
      <c r="A165" t="s">
        <v>256</v>
      </c>
      <c r="B165">
        <f t="array" ref="B165">SUM(IF('TEA data'!$A$4:$A$66='BSM Input'!$D165,IF('TEA data'!$B$4:$B$66='BSM Input'!$E165,IF('TEA data'!$D$4:$D$66='BSM Input'!$F165,IF('TEA data'!$E$4:$E$66='BSM Input'!$G165,'TEA data'!T$4:T$66,""),""),""),""))</f>
        <v>87460.353603199997</v>
      </c>
      <c r="D165" t="s">
        <v>640</v>
      </c>
      <c r="E165" t="s">
        <v>642</v>
      </c>
      <c r="F165" t="s">
        <v>3</v>
      </c>
      <c r="G165" t="s">
        <v>48</v>
      </c>
    </row>
    <row r="166" spans="1:7" x14ac:dyDescent="0.25">
      <c r="A166" t="s">
        <v>257</v>
      </c>
      <c r="B166" s="23">
        <v>9999999</v>
      </c>
    </row>
    <row r="167" spans="1:7" x14ac:dyDescent="0.25">
      <c r="A167" t="s">
        <v>258</v>
      </c>
      <c r="B167">
        <f t="array" ref="B167">SUM(IF('TEA data'!$A$4:$A$66='BSM Input'!$D167,IF('TEA data'!$B$4:$B$66='BSM Input'!$E167,IF('TEA data'!$D$4:$D$66='BSM Input'!$F167,IF('TEA data'!$E$4:$E$66='BSM Input'!$G167,'TEA data'!T$4:T$66,""),""),""),""))</f>
        <v>57621.190639999993</v>
      </c>
      <c r="D167" t="s">
        <v>640</v>
      </c>
      <c r="E167" t="s">
        <v>642</v>
      </c>
      <c r="F167" t="s">
        <v>4</v>
      </c>
      <c r="G167" t="s">
        <v>46</v>
      </c>
    </row>
    <row r="168" spans="1:7" x14ac:dyDescent="0.25">
      <c r="A168" t="s">
        <v>259</v>
      </c>
      <c r="B168">
        <f t="array" ref="B168">SUM(IF('TEA data'!$A$4:$A$66='BSM Input'!$D168,IF('TEA data'!$B$4:$B$66='BSM Input'!$E168,IF('TEA data'!$D$4:$D$66='BSM Input'!$F168,IF('TEA data'!$E$4:$E$66='BSM Input'!$G168,'TEA data'!T$4:T$66,""),""),""),""))</f>
        <v>67086.190639999986</v>
      </c>
      <c r="D168" t="s">
        <v>640</v>
      </c>
      <c r="E168" t="s">
        <v>642</v>
      </c>
      <c r="F168" t="s">
        <v>4</v>
      </c>
      <c r="G168" t="s">
        <v>47</v>
      </c>
    </row>
    <row r="169" spans="1:7" x14ac:dyDescent="0.25">
      <c r="A169" t="s">
        <v>260</v>
      </c>
      <c r="B169">
        <f t="array" ref="B169">SUM(IF('TEA data'!$A$4:$A$66='BSM Input'!$D169,IF('TEA data'!$B$4:$B$66='BSM Input'!$E169,IF('TEA data'!$D$4:$D$66='BSM Input'!$F169,IF('TEA data'!$E$4:$E$66='BSM Input'!$G169,'TEA data'!T$4:T$66,""),""),""),""))</f>
        <v>100538.82888319998</v>
      </c>
      <c r="D169" t="s">
        <v>640</v>
      </c>
      <c r="E169" t="s">
        <v>642</v>
      </c>
      <c r="F169" t="s">
        <v>4</v>
      </c>
      <c r="G169" t="s">
        <v>48</v>
      </c>
    </row>
    <row r="170" spans="1:7" x14ac:dyDescent="0.25">
      <c r="A170" t="s">
        <v>261</v>
      </c>
      <c r="B170" s="23">
        <v>9999999</v>
      </c>
    </row>
    <row r="171" spans="1:7" x14ac:dyDescent="0.25">
      <c r="A171" t="s">
        <v>262</v>
      </c>
      <c r="B171">
        <f t="array" ref="B171">SUM(IF('TEA data'!$A$4:$A$66='BSM Input'!$D171,IF('TEA data'!$B$4:$B$66='BSM Input'!$E171,IF('TEA data'!$D$4:$D$66='BSM Input'!$F171,IF('TEA data'!$E$4:$E$66='BSM Input'!$G171,'TEA data'!T$4:T$66,""),""),""),""))</f>
        <v>32057.106639999998</v>
      </c>
      <c r="D171" t="s">
        <v>641</v>
      </c>
      <c r="E171" t="s">
        <v>642</v>
      </c>
      <c r="F171" t="s">
        <v>2</v>
      </c>
      <c r="G171" t="s">
        <v>46</v>
      </c>
    </row>
    <row r="172" spans="1:7" x14ac:dyDescent="0.25">
      <c r="A172" t="s">
        <v>263</v>
      </c>
      <c r="B172">
        <f t="array" ref="B172">SUM(IF('TEA data'!$A$4:$A$66='BSM Input'!$D172,IF('TEA data'!$B$4:$B$66='BSM Input'!$E172,IF('TEA data'!$D$4:$D$66='BSM Input'!$F172,IF('TEA data'!$E$4:$E$66='BSM Input'!$G172,'TEA data'!T$4:T$66,""),""),""),""))</f>
        <v>41522.106639999998</v>
      </c>
      <c r="D172" t="s">
        <v>641</v>
      </c>
      <c r="E172" t="s">
        <v>642</v>
      </c>
      <c r="F172" t="s">
        <v>2</v>
      </c>
      <c r="G172" t="s">
        <v>47</v>
      </c>
    </row>
    <row r="173" spans="1:7" x14ac:dyDescent="0.25">
      <c r="A173" t="s">
        <v>264</v>
      </c>
      <c r="B173">
        <f t="array" ref="B173">SUM(IF('TEA data'!$A$4:$A$66='BSM Input'!$D173,IF('TEA data'!$B$4:$B$66='BSM Input'!$E173,IF('TEA data'!$D$4:$D$66='BSM Input'!$F173,IF('TEA data'!$E$4:$E$66='BSM Input'!$G173,'TEA data'!T$4:T$66,""),""),""),""))</f>
        <v>54408.409905856002</v>
      </c>
      <c r="D173" t="s">
        <v>641</v>
      </c>
      <c r="E173" t="s">
        <v>642</v>
      </c>
      <c r="F173" t="s">
        <v>2</v>
      </c>
      <c r="G173" t="s">
        <v>48</v>
      </c>
    </row>
    <row r="174" spans="1:7" x14ac:dyDescent="0.25">
      <c r="A174" t="s">
        <v>265</v>
      </c>
      <c r="B174" s="23">
        <v>9999999</v>
      </c>
    </row>
    <row r="175" spans="1:7" x14ac:dyDescent="0.25">
      <c r="A175" t="s">
        <v>266</v>
      </c>
      <c r="B175">
        <f t="array" ref="B175">SUM(IF('TEA data'!$A$4:$A$66='BSM Input'!$D175,IF('TEA data'!$B$4:$B$66='BSM Input'!$E175,IF('TEA data'!$D$4:$D$66='BSM Input'!$F175,IF('TEA data'!$E$4:$E$66='BSM Input'!$G175,'TEA data'!T$4:T$66,""),""),""),""))</f>
        <v>23634.504639199997</v>
      </c>
      <c r="D175" t="s">
        <v>641</v>
      </c>
      <c r="E175" t="s">
        <v>642</v>
      </c>
      <c r="F175" t="s">
        <v>3</v>
      </c>
      <c r="G175" t="s">
        <v>46</v>
      </c>
    </row>
    <row r="176" spans="1:7" x14ac:dyDescent="0.25">
      <c r="A176" t="s">
        <v>267</v>
      </c>
      <c r="B176">
        <f t="array" ref="B176">SUM(IF('TEA data'!$A$4:$A$66='BSM Input'!$D176,IF('TEA data'!$B$4:$B$66='BSM Input'!$E176,IF('TEA data'!$D$4:$D$66='BSM Input'!$F176,IF('TEA data'!$E$4:$E$66='BSM Input'!$G176,'TEA data'!T$4:T$66,""),""),""),""))</f>
        <v>33099.504639199993</v>
      </c>
      <c r="D176" t="s">
        <v>641</v>
      </c>
      <c r="E176" t="s">
        <v>642</v>
      </c>
      <c r="F176" t="s">
        <v>3</v>
      </c>
      <c r="G176" t="s">
        <v>47</v>
      </c>
    </row>
    <row r="177" spans="1:7" x14ac:dyDescent="0.25">
      <c r="A177" t="s">
        <v>268</v>
      </c>
      <c r="B177">
        <f t="array" ref="B177">SUM(IF('TEA data'!$A$4:$A$66='BSM Input'!$D177,IF('TEA data'!$B$4:$B$66='BSM Input'!$E177,IF('TEA data'!$D$4:$D$66='BSM Input'!$F177,IF('TEA data'!$E$4:$E$66='BSM Input'!$G177,'TEA data'!T$4:T$66,""),""),""),""))</f>
        <v>45985.807905055997</v>
      </c>
      <c r="D177" t="s">
        <v>641</v>
      </c>
      <c r="E177" t="s">
        <v>642</v>
      </c>
      <c r="F177" t="s">
        <v>3</v>
      </c>
      <c r="G177" t="s">
        <v>48</v>
      </c>
    </row>
    <row r="178" spans="1:7" x14ac:dyDescent="0.25">
      <c r="A178" t="s">
        <v>269</v>
      </c>
      <c r="B178" s="23">
        <v>9999999</v>
      </c>
    </row>
    <row r="179" spans="1:7" x14ac:dyDescent="0.25">
      <c r="A179" t="s">
        <v>270</v>
      </c>
      <c r="B179">
        <f t="array" ref="B179">SUM(IF('TEA data'!$A$4:$A$66='BSM Input'!$D179,IF('TEA data'!$B$4:$B$66='BSM Input'!$E179,IF('TEA data'!$D$4:$D$66='BSM Input'!$F179,IF('TEA data'!$E$4:$E$66='BSM Input'!$G179,'TEA data'!T$4:T$66,""),""),""),""))</f>
        <v>34707.574272799997</v>
      </c>
      <c r="D179" t="s">
        <v>641</v>
      </c>
      <c r="E179" t="s">
        <v>642</v>
      </c>
      <c r="F179" t="s">
        <v>4</v>
      </c>
      <c r="G179" t="s">
        <v>46</v>
      </c>
    </row>
    <row r="180" spans="1:7" x14ac:dyDescent="0.25">
      <c r="A180" t="s">
        <v>271</v>
      </c>
      <c r="B180">
        <f t="array" ref="B180">SUM(IF('TEA data'!$A$4:$A$66='BSM Input'!$D180,IF('TEA data'!$B$4:$B$66='BSM Input'!$E180,IF('TEA data'!$D$4:$D$66='BSM Input'!$F180,IF('TEA data'!$E$4:$E$66='BSM Input'!$G180,'TEA data'!T$4:T$66,""),""),""),""))</f>
        <v>44172.574272799997</v>
      </c>
      <c r="D180" t="s">
        <v>641</v>
      </c>
      <c r="E180" t="s">
        <v>642</v>
      </c>
      <c r="F180" t="s">
        <v>4</v>
      </c>
      <c r="G180" t="s">
        <v>47</v>
      </c>
    </row>
    <row r="181" spans="1:7" x14ac:dyDescent="0.25">
      <c r="A181" t="s">
        <v>272</v>
      </c>
      <c r="B181">
        <f t="array" ref="B181">SUM(IF('TEA data'!$A$4:$A$66='BSM Input'!$D181,IF('TEA data'!$B$4:$B$66='BSM Input'!$E181,IF('TEA data'!$D$4:$D$66='BSM Input'!$F181,IF('TEA data'!$E$4:$E$66='BSM Input'!$G181,'TEA data'!T$4:T$66,""),""),""),""))</f>
        <v>57058.877538656001</v>
      </c>
      <c r="D181" t="s">
        <v>641</v>
      </c>
      <c r="E181" t="s">
        <v>642</v>
      </c>
      <c r="F181" t="s">
        <v>4</v>
      </c>
      <c r="G181" t="s">
        <v>48</v>
      </c>
    </row>
    <row r="182" spans="1:7" x14ac:dyDescent="0.25">
      <c r="A182" t="s">
        <v>273</v>
      </c>
      <c r="B182" s="23">
        <v>9999999</v>
      </c>
    </row>
    <row r="183" spans="1:7" x14ac:dyDescent="0.25">
      <c r="A183" t="s">
        <v>274</v>
      </c>
      <c r="B183" s="23">
        <v>9999999</v>
      </c>
      <c r="D183" t="s">
        <v>638</v>
      </c>
      <c r="E183" t="s">
        <v>643</v>
      </c>
      <c r="F183" t="s">
        <v>2</v>
      </c>
      <c r="G183" t="s">
        <v>46</v>
      </c>
    </row>
    <row r="184" spans="1:7" x14ac:dyDescent="0.25">
      <c r="A184" t="s">
        <v>275</v>
      </c>
      <c r="B184" s="23">
        <v>9999999</v>
      </c>
      <c r="D184" t="s">
        <v>638</v>
      </c>
      <c r="E184" t="s">
        <v>643</v>
      </c>
      <c r="F184" t="s">
        <v>2</v>
      </c>
      <c r="G184" t="s">
        <v>47</v>
      </c>
    </row>
    <row r="185" spans="1:7" x14ac:dyDescent="0.25">
      <c r="A185" t="s">
        <v>276</v>
      </c>
      <c r="B185" s="23">
        <v>9999999</v>
      </c>
      <c r="D185" t="s">
        <v>638</v>
      </c>
      <c r="E185" t="s">
        <v>643</v>
      </c>
      <c r="F185" t="s">
        <v>2</v>
      </c>
      <c r="G185" t="s">
        <v>48</v>
      </c>
    </row>
    <row r="186" spans="1:7" x14ac:dyDescent="0.25">
      <c r="A186" t="s">
        <v>277</v>
      </c>
      <c r="B186" s="23">
        <v>9999999</v>
      </c>
    </row>
    <row r="187" spans="1:7" x14ac:dyDescent="0.25">
      <c r="A187" t="s">
        <v>278</v>
      </c>
      <c r="B187" s="23">
        <v>9999999</v>
      </c>
      <c r="D187" t="s">
        <v>638</v>
      </c>
      <c r="E187" t="s">
        <v>643</v>
      </c>
      <c r="F187" t="s">
        <v>3</v>
      </c>
      <c r="G187" t="s">
        <v>46</v>
      </c>
    </row>
    <row r="188" spans="1:7" x14ac:dyDescent="0.25">
      <c r="A188" t="s">
        <v>279</v>
      </c>
      <c r="B188" s="23">
        <v>9999999</v>
      </c>
      <c r="D188" t="s">
        <v>638</v>
      </c>
      <c r="E188" t="s">
        <v>643</v>
      </c>
      <c r="F188" t="s">
        <v>3</v>
      </c>
      <c r="G188" t="s">
        <v>47</v>
      </c>
    </row>
    <row r="189" spans="1:7" x14ac:dyDescent="0.25">
      <c r="A189" t="s">
        <v>280</v>
      </c>
      <c r="B189" s="23">
        <v>9999999</v>
      </c>
      <c r="D189" t="s">
        <v>638</v>
      </c>
      <c r="E189" t="s">
        <v>643</v>
      </c>
      <c r="F189" t="s">
        <v>3</v>
      </c>
      <c r="G189" t="s">
        <v>48</v>
      </c>
    </row>
    <row r="190" spans="1:7" x14ac:dyDescent="0.25">
      <c r="A190" t="s">
        <v>281</v>
      </c>
      <c r="B190" s="23">
        <v>9999999</v>
      </c>
    </row>
    <row r="191" spans="1:7" x14ac:dyDescent="0.25">
      <c r="A191" t="s">
        <v>282</v>
      </c>
      <c r="B191">
        <f t="array" ref="B191">SUM(IF('TEA data'!$A$4:$A$66='BSM Input'!$D191,IF('TEA data'!$B$4:$B$66='BSM Input'!$E191,IF('TEA data'!$D$4:$D$66='BSM Input'!$F191,IF('TEA data'!$E$4:$E$66='BSM Input'!$G191,'TEA data'!T$4:T$66,""),""),""),""))</f>
        <v>59827.591278</v>
      </c>
      <c r="D191" t="s">
        <v>638</v>
      </c>
      <c r="E191" t="s">
        <v>643</v>
      </c>
      <c r="F191" t="s">
        <v>4</v>
      </c>
      <c r="G191" t="s">
        <v>46</v>
      </c>
    </row>
    <row r="192" spans="1:7" x14ac:dyDescent="0.25">
      <c r="A192" t="s">
        <v>283</v>
      </c>
      <c r="B192">
        <f t="array" ref="B192">SUM(IF('TEA data'!$A$4:$A$66='BSM Input'!$D192,IF('TEA data'!$B$4:$B$66='BSM Input'!$E192,IF('TEA data'!$D$4:$D$66='BSM Input'!$F192,IF('TEA data'!$E$4:$E$66='BSM Input'!$G192,'TEA data'!T$4:T$66,""),""),""),""))</f>
        <v>76227.591278000007</v>
      </c>
      <c r="D192" t="s">
        <v>638</v>
      </c>
      <c r="E192" t="s">
        <v>643</v>
      </c>
      <c r="F192" t="s">
        <v>4</v>
      </c>
      <c r="G192" t="s">
        <v>47</v>
      </c>
    </row>
    <row r="193" spans="1:7" x14ac:dyDescent="0.25">
      <c r="A193" t="s">
        <v>284</v>
      </c>
      <c r="B193">
        <f t="array" ref="B193">SUM(IF('TEA data'!$A$4:$A$66='BSM Input'!$D193,IF('TEA data'!$B$4:$B$66='BSM Input'!$E193,IF('TEA data'!$D$4:$D$66='BSM Input'!$F193,IF('TEA data'!$E$4:$E$66='BSM Input'!$G193,'TEA data'!T$4:T$66,""),""),""),""))</f>
        <v>98854.376942000003</v>
      </c>
      <c r="D193" t="s">
        <v>638</v>
      </c>
      <c r="E193" t="s">
        <v>643</v>
      </c>
      <c r="F193" t="s">
        <v>4</v>
      </c>
      <c r="G193" t="s">
        <v>48</v>
      </c>
    </row>
    <row r="194" spans="1:7" x14ac:dyDescent="0.25">
      <c r="A194" t="s">
        <v>285</v>
      </c>
      <c r="B194" s="23">
        <v>9999999</v>
      </c>
    </row>
    <row r="195" spans="1:7" x14ac:dyDescent="0.25">
      <c r="A195" t="s">
        <v>286</v>
      </c>
      <c r="B195">
        <f t="array" ref="B195">SUM(IF('TEA data'!$A$4:$A$66='BSM Input'!$D195,IF('TEA data'!$B$4:$B$66='BSM Input'!$E195,IF('TEA data'!$D$4:$D$66='BSM Input'!$F195,IF('TEA data'!$E$4:$E$66='BSM Input'!$G195,'TEA data'!T$4:T$66,""),""),""),""))</f>
        <v>87811.211279999989</v>
      </c>
      <c r="D195" t="s">
        <v>640</v>
      </c>
      <c r="E195" t="s">
        <v>643</v>
      </c>
      <c r="F195" t="s">
        <v>2</v>
      </c>
      <c r="G195" t="s">
        <v>46</v>
      </c>
    </row>
    <row r="196" spans="1:7" x14ac:dyDescent="0.25">
      <c r="A196" t="s">
        <v>287</v>
      </c>
      <c r="B196">
        <f t="array" ref="B196">SUM(IF('TEA data'!$A$4:$A$66='BSM Input'!$D196,IF('TEA data'!$B$4:$B$66='BSM Input'!$E196,IF('TEA data'!$D$4:$D$66='BSM Input'!$F196,IF('TEA data'!$E$4:$E$66='BSM Input'!$G196,'TEA data'!T$4:T$66,""),""),""),""))</f>
        <v>104211.21127999999</v>
      </c>
      <c r="D196" t="s">
        <v>640</v>
      </c>
      <c r="E196" t="s">
        <v>643</v>
      </c>
      <c r="F196" t="s">
        <v>2</v>
      </c>
      <c r="G196" t="s">
        <v>47</v>
      </c>
    </row>
    <row r="197" spans="1:7" x14ac:dyDescent="0.25">
      <c r="A197" t="s">
        <v>288</v>
      </c>
      <c r="B197">
        <f t="array" ref="B197">SUM(IF('TEA data'!$A$4:$A$66='BSM Input'!$D197,IF('TEA data'!$B$4:$B$66='BSM Input'!$E197,IF('TEA data'!$D$4:$D$66='BSM Input'!$F197,IF('TEA data'!$E$4:$E$66='BSM Input'!$G197,'TEA data'!T$4:T$66,""),""),""),""))</f>
        <v>190724.7601817773</v>
      </c>
      <c r="D197" t="s">
        <v>640</v>
      </c>
      <c r="E197" t="s">
        <v>643</v>
      </c>
      <c r="F197" t="s">
        <v>2</v>
      </c>
      <c r="G197" t="s">
        <v>48</v>
      </c>
    </row>
    <row r="198" spans="1:7" x14ac:dyDescent="0.25">
      <c r="A198" t="s">
        <v>289</v>
      </c>
      <c r="B198" s="23">
        <v>9999999</v>
      </c>
    </row>
    <row r="199" spans="1:7" x14ac:dyDescent="0.25">
      <c r="A199" t="s">
        <v>290</v>
      </c>
      <c r="B199">
        <f t="array" ref="B199">SUM(IF('TEA data'!$A$4:$A$66='BSM Input'!$D199,IF('TEA data'!$B$4:$B$66='BSM Input'!$E199,IF('TEA data'!$D$4:$D$66='BSM Input'!$F199,IF('TEA data'!$E$4:$E$66='BSM Input'!$G199,'TEA data'!T$4:T$66,""),""),""),""))</f>
        <v>102108.40691999999</v>
      </c>
      <c r="D199" t="s">
        <v>640</v>
      </c>
      <c r="E199" t="s">
        <v>643</v>
      </c>
      <c r="F199" t="s">
        <v>3</v>
      </c>
      <c r="G199" t="s">
        <v>46</v>
      </c>
    </row>
    <row r="200" spans="1:7" x14ac:dyDescent="0.25">
      <c r="A200" t="s">
        <v>291</v>
      </c>
      <c r="B200">
        <f t="array" ref="B200">SUM(IF('TEA data'!$A$4:$A$66='BSM Input'!$D200,IF('TEA data'!$B$4:$B$66='BSM Input'!$E200,IF('TEA data'!$D$4:$D$66='BSM Input'!$F200,IF('TEA data'!$E$4:$E$66='BSM Input'!$G200,'TEA data'!T$4:T$66,""),""),""),""))</f>
        <v>118508.40691999999</v>
      </c>
      <c r="D200" t="s">
        <v>640</v>
      </c>
      <c r="E200" t="s">
        <v>643</v>
      </c>
      <c r="F200" t="s">
        <v>3</v>
      </c>
      <c r="G200" t="s">
        <v>47</v>
      </c>
    </row>
    <row r="201" spans="1:7" x14ac:dyDescent="0.25">
      <c r="A201" t="s">
        <v>292</v>
      </c>
      <c r="B201">
        <f t="array" ref="B201">SUM(IF('TEA data'!$A$4:$A$66='BSM Input'!$D201,IF('TEA data'!$B$4:$B$66='BSM Input'!$E201,IF('TEA data'!$D$4:$D$66='BSM Input'!$F201,IF('TEA data'!$E$4:$E$66='BSM Input'!$G201,'TEA data'!T$4:T$66,""),""),""),""))</f>
        <v>213364.892204</v>
      </c>
      <c r="D201" t="s">
        <v>640</v>
      </c>
      <c r="E201" t="s">
        <v>643</v>
      </c>
      <c r="F201" t="s">
        <v>3</v>
      </c>
      <c r="G201" t="s">
        <v>48</v>
      </c>
    </row>
    <row r="202" spans="1:7" x14ac:dyDescent="0.25">
      <c r="A202" t="s">
        <v>293</v>
      </c>
      <c r="B202" s="23">
        <v>9999999</v>
      </c>
    </row>
    <row r="203" spans="1:7" x14ac:dyDescent="0.25">
      <c r="A203" t="s">
        <v>294</v>
      </c>
      <c r="B203">
        <f t="array" ref="B203">SUM(IF('TEA data'!$A$4:$A$66='BSM Input'!$D203,IF('TEA data'!$B$4:$B$66='BSM Input'!$E203,IF('TEA data'!$D$4:$D$66='BSM Input'!$F203,IF('TEA data'!$E$4:$E$66='BSM Input'!$G203,'TEA data'!T$4:T$66,""),""),""),""))</f>
        <v>120708.28067999998</v>
      </c>
      <c r="D203" t="s">
        <v>640</v>
      </c>
      <c r="E203" t="s">
        <v>643</v>
      </c>
      <c r="F203" t="s">
        <v>4</v>
      </c>
      <c r="G203" t="s">
        <v>46</v>
      </c>
    </row>
    <row r="204" spans="1:7" x14ac:dyDescent="0.25">
      <c r="A204" t="s">
        <v>295</v>
      </c>
      <c r="B204">
        <f t="array" ref="B204">SUM(IF('TEA data'!$A$4:$A$66='BSM Input'!$D204,IF('TEA data'!$B$4:$B$66='BSM Input'!$E204,IF('TEA data'!$D$4:$D$66='BSM Input'!$F204,IF('TEA data'!$E$4:$E$66='BSM Input'!$G204,'TEA data'!T$4:T$66,""),""),""),""))</f>
        <v>137108.28067999997</v>
      </c>
      <c r="D204" t="s">
        <v>640</v>
      </c>
      <c r="E204" t="s">
        <v>643</v>
      </c>
      <c r="F204" t="s">
        <v>4</v>
      </c>
      <c r="G204" t="s">
        <v>47</v>
      </c>
    </row>
    <row r="205" spans="1:7" x14ac:dyDescent="0.25">
      <c r="A205" t="s">
        <v>296</v>
      </c>
      <c r="B205">
        <f t="array" ref="B205">SUM(IF('TEA data'!$A$4:$A$66='BSM Input'!$D205,IF('TEA data'!$B$4:$B$66='BSM Input'!$E205,IF('TEA data'!$D$4:$D$66='BSM Input'!$F205,IF('TEA data'!$E$4:$E$66='BSM Input'!$G205,'TEA data'!T$4:T$66,""),""),""),""))</f>
        <v>231964.76596399996</v>
      </c>
      <c r="D205" t="s">
        <v>640</v>
      </c>
      <c r="E205" t="s">
        <v>643</v>
      </c>
      <c r="F205" t="s">
        <v>4</v>
      </c>
      <c r="G205" t="s">
        <v>48</v>
      </c>
    </row>
    <row r="206" spans="1:7" x14ac:dyDescent="0.25">
      <c r="A206" t="s">
        <v>297</v>
      </c>
      <c r="B206" s="23">
        <v>9999999</v>
      </c>
    </row>
    <row r="207" spans="1:7" x14ac:dyDescent="0.25">
      <c r="A207" t="s">
        <v>298</v>
      </c>
      <c r="B207">
        <f t="array" ref="B207">SUM(IF('TEA data'!$A$4:$A$66='BSM Input'!$D207,IF('TEA data'!$B$4:$B$66='BSM Input'!$E207,IF('TEA data'!$D$4:$D$66='BSM Input'!$F207,IF('TEA data'!$E$4:$E$66='BSM Input'!$G207,'TEA data'!T$4:T$66,""),""),""),""))</f>
        <v>63624.128879999997</v>
      </c>
      <c r="D207" t="s">
        <v>641</v>
      </c>
      <c r="E207" t="s">
        <v>643</v>
      </c>
      <c r="F207" t="s">
        <v>2</v>
      </c>
      <c r="G207" t="s">
        <v>46</v>
      </c>
    </row>
    <row r="208" spans="1:7" x14ac:dyDescent="0.25">
      <c r="A208" t="s">
        <v>299</v>
      </c>
      <c r="B208">
        <f t="array" ref="B208">SUM(IF('TEA data'!$A$4:$A$66='BSM Input'!$D208,IF('TEA data'!$B$4:$B$66='BSM Input'!$E208,IF('TEA data'!$D$4:$D$66='BSM Input'!$F208,IF('TEA data'!$E$4:$E$66='BSM Input'!$G208,'TEA data'!T$4:T$66,""),""),""),""))</f>
        <v>80024.128880000004</v>
      </c>
      <c r="D208" t="s">
        <v>641</v>
      </c>
      <c r="E208" t="s">
        <v>643</v>
      </c>
      <c r="F208" t="s">
        <v>2</v>
      </c>
      <c r="G208" t="s">
        <v>47</v>
      </c>
    </row>
    <row r="209" spans="1:7" x14ac:dyDescent="0.25">
      <c r="A209" t="s">
        <v>300</v>
      </c>
      <c r="B209">
        <f t="array" ref="B209">SUM(IF('TEA data'!$A$4:$A$66='BSM Input'!$D209,IF('TEA data'!$B$4:$B$66='BSM Input'!$E209,IF('TEA data'!$D$4:$D$66='BSM Input'!$F209,IF('TEA data'!$E$4:$E$66='BSM Input'!$G209,'TEA data'!T$4:T$66,""),""),""),""))</f>
        <v>147681.64019696001</v>
      </c>
      <c r="D209" t="s">
        <v>641</v>
      </c>
      <c r="E209" t="s">
        <v>643</v>
      </c>
      <c r="F209" t="s">
        <v>2</v>
      </c>
      <c r="G209" t="s">
        <v>48</v>
      </c>
    </row>
    <row r="210" spans="1:7" x14ac:dyDescent="0.25">
      <c r="A210" t="s">
        <v>301</v>
      </c>
      <c r="B210" s="23">
        <v>9999999</v>
      </c>
    </row>
    <row r="211" spans="1:7" x14ac:dyDescent="0.25">
      <c r="A211" t="s">
        <v>302</v>
      </c>
      <c r="B211">
        <f t="array" ref="B211">SUM(IF('TEA data'!$A$4:$A$66='BSM Input'!$D211,IF('TEA data'!$B$4:$B$66='BSM Input'!$E211,IF('TEA data'!$D$4:$D$66='BSM Input'!$F211,IF('TEA data'!$E$4:$E$66='BSM Input'!$G211,'TEA data'!T$4:T$66,""),""),""),""))</f>
        <v>68065.088441999993</v>
      </c>
      <c r="D211" t="s">
        <v>641</v>
      </c>
      <c r="E211" t="s">
        <v>643</v>
      </c>
      <c r="F211" t="s">
        <v>3</v>
      </c>
      <c r="G211" t="s">
        <v>46</v>
      </c>
    </row>
    <row r="212" spans="1:7" x14ac:dyDescent="0.25">
      <c r="A212" t="s">
        <v>303</v>
      </c>
      <c r="B212">
        <f t="array" ref="B212">SUM(IF('TEA data'!$A$4:$A$66='BSM Input'!$D212,IF('TEA data'!$B$4:$B$66='BSM Input'!$E212,IF('TEA data'!$D$4:$D$66='BSM Input'!$F212,IF('TEA data'!$E$4:$E$66='BSM Input'!$G212,'TEA data'!T$4:T$66,""),""),""),""))</f>
        <v>84465.088441999993</v>
      </c>
      <c r="D212" t="s">
        <v>641</v>
      </c>
      <c r="E212" t="s">
        <v>643</v>
      </c>
      <c r="F212" t="s">
        <v>3</v>
      </c>
      <c r="G212" t="s">
        <v>47</v>
      </c>
    </row>
    <row r="213" spans="1:7" x14ac:dyDescent="0.25">
      <c r="A213" t="s">
        <v>304</v>
      </c>
      <c r="B213">
        <f t="array" ref="B213">SUM(IF('TEA data'!$A$4:$A$66='BSM Input'!$D213,IF('TEA data'!$B$4:$B$66='BSM Input'!$E213,IF('TEA data'!$D$4:$D$66='BSM Input'!$F213,IF('TEA data'!$E$4:$E$66='BSM Input'!$G213,'TEA data'!T$4:T$66,""),""),""),""))</f>
        <v>152122.59975896002</v>
      </c>
      <c r="D213" t="s">
        <v>641</v>
      </c>
      <c r="E213" t="s">
        <v>643</v>
      </c>
      <c r="F213" t="s">
        <v>3</v>
      </c>
      <c r="G213" t="s">
        <v>48</v>
      </c>
    </row>
    <row r="214" spans="1:7" x14ac:dyDescent="0.25">
      <c r="A214" t="s">
        <v>305</v>
      </c>
      <c r="B214" s="23">
        <v>9999999</v>
      </c>
    </row>
    <row r="215" spans="1:7" x14ac:dyDescent="0.25">
      <c r="A215" t="s">
        <v>306</v>
      </c>
      <c r="B215">
        <f t="array" ref="B215">SUM(IF('TEA data'!$A$4:$A$66='BSM Input'!$D215,IF('TEA data'!$B$4:$B$66='BSM Input'!$E215,IF('TEA data'!$D$4:$D$66='BSM Input'!$F215,IF('TEA data'!$E$4:$E$66='BSM Input'!$G215,'TEA data'!T$4:T$66,""),""),""),""))</f>
        <v>83399.706078000003</v>
      </c>
      <c r="D215" t="s">
        <v>641</v>
      </c>
      <c r="E215" t="s">
        <v>643</v>
      </c>
      <c r="F215" t="s">
        <v>4</v>
      </c>
      <c r="G215" t="s">
        <v>46</v>
      </c>
    </row>
    <row r="216" spans="1:7" x14ac:dyDescent="0.25">
      <c r="A216" t="s">
        <v>307</v>
      </c>
      <c r="B216">
        <f t="array" ref="B216">SUM(IF('TEA data'!$A$4:$A$66='BSM Input'!$D216,IF('TEA data'!$B$4:$B$66='BSM Input'!$E216,IF('TEA data'!$D$4:$D$66='BSM Input'!$F216,IF('TEA data'!$E$4:$E$66='BSM Input'!$G216,'TEA data'!T$4:T$66,""),""),""),""))</f>
        <v>99799.706078000003</v>
      </c>
      <c r="D216" t="s">
        <v>641</v>
      </c>
      <c r="E216" t="s">
        <v>643</v>
      </c>
      <c r="F216" t="s">
        <v>4</v>
      </c>
      <c r="G216" t="s">
        <v>47</v>
      </c>
    </row>
    <row r="217" spans="1:7" x14ac:dyDescent="0.25">
      <c r="A217" t="s">
        <v>308</v>
      </c>
      <c r="B217">
        <f t="array" ref="B217">SUM(IF('TEA data'!$A$4:$A$66='BSM Input'!$D217,IF('TEA data'!$B$4:$B$66='BSM Input'!$E217,IF('TEA data'!$D$4:$D$66='BSM Input'!$F217,IF('TEA data'!$E$4:$E$66='BSM Input'!$G217,'TEA data'!T$4:T$66,""),""),""),""))</f>
        <v>167457.21739496</v>
      </c>
      <c r="D217" t="s">
        <v>641</v>
      </c>
      <c r="E217" t="s">
        <v>643</v>
      </c>
      <c r="F217" t="s">
        <v>4</v>
      </c>
      <c r="G217" t="s">
        <v>48</v>
      </c>
    </row>
    <row r="218" spans="1:7" x14ac:dyDescent="0.25">
      <c r="A218" t="s">
        <v>309</v>
      </c>
      <c r="B218" s="23">
        <v>9999999</v>
      </c>
    </row>
    <row r="220" spans="1:7" x14ac:dyDescent="0.25">
      <c r="A220" t="s">
        <v>310</v>
      </c>
      <c r="B220" s="23">
        <v>9999999</v>
      </c>
      <c r="D220" t="s">
        <v>638</v>
      </c>
      <c r="E220" t="s">
        <v>639</v>
      </c>
      <c r="F220" t="s">
        <v>2</v>
      </c>
      <c r="G220" t="s">
        <v>46</v>
      </c>
    </row>
    <row r="221" spans="1:7" x14ac:dyDescent="0.25">
      <c r="A221" t="s">
        <v>311</v>
      </c>
      <c r="B221" s="23">
        <v>9999999</v>
      </c>
      <c r="D221" t="s">
        <v>638</v>
      </c>
      <c r="E221" t="s">
        <v>639</v>
      </c>
      <c r="F221" t="s">
        <v>2</v>
      </c>
      <c r="G221" t="s">
        <v>47</v>
      </c>
    </row>
    <row r="222" spans="1:7" x14ac:dyDescent="0.25">
      <c r="A222" t="s">
        <v>312</v>
      </c>
      <c r="B222" s="23">
        <v>9999999</v>
      </c>
      <c r="D222" t="s">
        <v>638</v>
      </c>
      <c r="E222" t="s">
        <v>639</v>
      </c>
      <c r="F222" t="s">
        <v>2</v>
      </c>
      <c r="G222" t="s">
        <v>48</v>
      </c>
    </row>
    <row r="223" spans="1:7" x14ac:dyDescent="0.25">
      <c r="A223" t="s">
        <v>313</v>
      </c>
      <c r="B223" s="23">
        <v>9999999</v>
      </c>
    </row>
    <row r="224" spans="1:7" x14ac:dyDescent="0.25">
      <c r="A224" t="s">
        <v>314</v>
      </c>
      <c r="B224" s="23">
        <v>9999999</v>
      </c>
      <c r="D224" t="s">
        <v>638</v>
      </c>
      <c r="E224" t="s">
        <v>639</v>
      </c>
      <c r="F224" t="s">
        <v>3</v>
      </c>
      <c r="G224" t="s">
        <v>46</v>
      </c>
    </row>
    <row r="225" spans="1:7" x14ac:dyDescent="0.25">
      <c r="A225" t="s">
        <v>315</v>
      </c>
      <c r="B225" s="23">
        <v>9999999</v>
      </c>
      <c r="D225" t="s">
        <v>638</v>
      </c>
      <c r="E225" t="s">
        <v>639</v>
      </c>
      <c r="F225" t="s">
        <v>3</v>
      </c>
      <c r="G225" t="s">
        <v>47</v>
      </c>
    </row>
    <row r="226" spans="1:7" x14ac:dyDescent="0.25">
      <c r="A226" t="s">
        <v>316</v>
      </c>
      <c r="B226" s="23">
        <v>9999999</v>
      </c>
      <c r="D226" t="s">
        <v>638</v>
      </c>
      <c r="E226" t="s">
        <v>639</v>
      </c>
      <c r="F226" t="s">
        <v>3</v>
      </c>
      <c r="G226" t="s">
        <v>48</v>
      </c>
    </row>
    <row r="227" spans="1:7" x14ac:dyDescent="0.25">
      <c r="A227" t="s">
        <v>317</v>
      </c>
      <c r="B227" s="23">
        <v>9999999</v>
      </c>
    </row>
    <row r="228" spans="1:7" x14ac:dyDescent="0.25">
      <c r="A228" t="s">
        <v>318</v>
      </c>
      <c r="B228">
        <f t="array" ref="B228">SUM(IF('TEA data'!$A$4:$A$66='BSM Input'!$D228,IF('TEA data'!$B$4:$B$66='BSM Input'!$E228,IF('TEA data'!$D$4:$D$66='BSM Input'!$F228,IF('TEA data'!$E$4:$E$66='BSM Input'!$G228,'TEA data'!U$4:U$66,""),""),""),""))</f>
        <v>21813.668464769999</v>
      </c>
      <c r="D228" t="s">
        <v>638</v>
      </c>
      <c r="E228" t="s">
        <v>639</v>
      </c>
      <c r="F228" t="s">
        <v>4</v>
      </c>
      <c r="G228" t="s">
        <v>46</v>
      </c>
    </row>
    <row r="229" spans="1:7" x14ac:dyDescent="0.25">
      <c r="A229" t="s">
        <v>319</v>
      </c>
      <c r="B229">
        <f t="array" ref="B229">SUM(IF('TEA data'!$A$4:$A$66='BSM Input'!$D229,IF('TEA data'!$B$4:$B$66='BSM Input'!$E229,IF('TEA data'!$D$4:$D$66='BSM Input'!$F229,IF('TEA data'!$E$4:$E$66='BSM Input'!$G229,'TEA data'!U$4:U$66,""),""),""),""))</f>
        <v>21813.668464769999</v>
      </c>
      <c r="D229" t="s">
        <v>638</v>
      </c>
      <c r="E229" t="s">
        <v>639</v>
      </c>
      <c r="F229" t="s">
        <v>4</v>
      </c>
      <c r="G229" t="s">
        <v>47</v>
      </c>
    </row>
    <row r="230" spans="1:7" x14ac:dyDescent="0.25">
      <c r="A230" t="s">
        <v>320</v>
      </c>
      <c r="B230">
        <f t="array" ref="B230">SUM(IF('TEA data'!$A$4:$A$66='BSM Input'!$D230,IF('TEA data'!$B$4:$B$66='BSM Input'!$E230,IF('TEA data'!$D$4:$D$66='BSM Input'!$F230,IF('TEA data'!$E$4:$E$66='BSM Input'!$G230,'TEA data'!U$4:U$66,""),""),""),""))</f>
        <v>21813.668464769999</v>
      </c>
      <c r="D230" t="s">
        <v>638</v>
      </c>
      <c r="E230" t="s">
        <v>639</v>
      </c>
      <c r="F230" t="s">
        <v>4</v>
      </c>
      <c r="G230" t="s">
        <v>48</v>
      </c>
    </row>
    <row r="231" spans="1:7" x14ac:dyDescent="0.25">
      <c r="A231" t="s">
        <v>321</v>
      </c>
      <c r="B231" s="23">
        <v>9999999</v>
      </c>
    </row>
    <row r="232" spans="1:7" x14ac:dyDescent="0.25">
      <c r="A232" t="s">
        <v>322</v>
      </c>
      <c r="B232">
        <f t="array" ref="B232">SUM(IF('TEA data'!$A$4:$A$66='BSM Input'!$D232,IF('TEA data'!$B$4:$B$66='BSM Input'!$E232,IF('TEA data'!$D$4:$D$66='BSM Input'!$F232,IF('TEA data'!$E$4:$E$66='BSM Input'!$G232,'TEA data'!U$4:U$66,""),""),""),""))</f>
        <v>27964.538342</v>
      </c>
      <c r="D232" t="s">
        <v>640</v>
      </c>
      <c r="E232" t="s">
        <v>639</v>
      </c>
      <c r="F232" t="s">
        <v>2</v>
      </c>
      <c r="G232" t="s">
        <v>46</v>
      </c>
    </row>
    <row r="233" spans="1:7" x14ac:dyDescent="0.25">
      <c r="A233" t="s">
        <v>323</v>
      </c>
      <c r="B233">
        <f t="array" ref="B233">SUM(IF('TEA data'!$A$4:$A$66='BSM Input'!$D233,IF('TEA data'!$B$4:$B$66='BSM Input'!$E233,IF('TEA data'!$D$4:$D$66='BSM Input'!$F233,IF('TEA data'!$E$4:$E$66='BSM Input'!$G233,'TEA data'!U$4:U$66,""),""),""),""))</f>
        <v>27964.538342</v>
      </c>
      <c r="D233" t="s">
        <v>640</v>
      </c>
      <c r="E233" t="s">
        <v>639</v>
      </c>
      <c r="F233" t="s">
        <v>2</v>
      </c>
      <c r="G233" t="s">
        <v>47</v>
      </c>
    </row>
    <row r="234" spans="1:7" x14ac:dyDescent="0.25">
      <c r="A234" t="s">
        <v>324</v>
      </c>
      <c r="B234">
        <f t="array" ref="B234">SUM(IF('TEA data'!$A$4:$A$66='BSM Input'!$D234,IF('TEA data'!$B$4:$B$66='BSM Input'!$E234,IF('TEA data'!$D$4:$D$66='BSM Input'!$F234,IF('TEA data'!$E$4:$E$66='BSM Input'!$G234,'TEA data'!U$4:U$66,""),""),""),""))</f>
        <v>27964.538342</v>
      </c>
      <c r="D234" t="s">
        <v>640</v>
      </c>
      <c r="E234" t="s">
        <v>639</v>
      </c>
      <c r="F234" t="s">
        <v>2</v>
      </c>
      <c r="G234" t="s">
        <v>48</v>
      </c>
    </row>
    <row r="235" spans="1:7" x14ac:dyDescent="0.25">
      <c r="A235" t="s">
        <v>325</v>
      </c>
      <c r="B235" s="23">
        <v>9999999</v>
      </c>
    </row>
    <row r="236" spans="1:7" x14ac:dyDescent="0.25">
      <c r="A236" t="s">
        <v>326</v>
      </c>
      <c r="B236">
        <f t="array" ref="B236">SUM(IF('TEA data'!$A$4:$A$66='BSM Input'!$D236,IF('TEA data'!$B$4:$B$66='BSM Input'!$E236,IF('TEA data'!$D$4:$D$66='BSM Input'!$F236,IF('TEA data'!$E$4:$E$66='BSM Input'!$G236,'TEA data'!U$4:U$66,""),""),""),""))</f>
        <v>22708.536174999997</v>
      </c>
      <c r="D236" t="s">
        <v>640</v>
      </c>
      <c r="E236" t="s">
        <v>639</v>
      </c>
      <c r="F236" t="s">
        <v>3</v>
      </c>
      <c r="G236" t="s">
        <v>46</v>
      </c>
    </row>
    <row r="237" spans="1:7" x14ac:dyDescent="0.25">
      <c r="A237" t="s">
        <v>327</v>
      </c>
      <c r="B237">
        <f t="array" ref="B237">SUM(IF('TEA data'!$A$4:$A$66='BSM Input'!$D237,IF('TEA data'!$B$4:$B$66='BSM Input'!$E237,IF('TEA data'!$D$4:$D$66='BSM Input'!$F237,IF('TEA data'!$E$4:$E$66='BSM Input'!$G237,'TEA data'!U$4:U$66,""),""),""),""))</f>
        <v>22708.536174999997</v>
      </c>
      <c r="D237" t="s">
        <v>640</v>
      </c>
      <c r="E237" t="s">
        <v>639</v>
      </c>
      <c r="F237" t="s">
        <v>3</v>
      </c>
      <c r="G237" t="s">
        <v>47</v>
      </c>
    </row>
    <row r="238" spans="1:7" x14ac:dyDescent="0.25">
      <c r="A238" t="s">
        <v>328</v>
      </c>
      <c r="B238">
        <f t="array" ref="B238">SUM(IF('TEA data'!$A$4:$A$66='BSM Input'!$D238,IF('TEA data'!$B$4:$B$66='BSM Input'!$E238,IF('TEA data'!$D$4:$D$66='BSM Input'!$F238,IF('TEA data'!$E$4:$E$66='BSM Input'!$G238,'TEA data'!U$4:U$66,""),""),""),""))</f>
        <v>22708.536174999997</v>
      </c>
      <c r="D238" t="s">
        <v>640</v>
      </c>
      <c r="E238" t="s">
        <v>639</v>
      </c>
      <c r="F238" t="s">
        <v>3</v>
      </c>
      <c r="G238" t="s">
        <v>48</v>
      </c>
    </row>
    <row r="239" spans="1:7" x14ac:dyDescent="0.25">
      <c r="A239" t="s">
        <v>329</v>
      </c>
      <c r="B239" s="23">
        <v>9999999</v>
      </c>
    </row>
    <row r="240" spans="1:7" x14ac:dyDescent="0.25">
      <c r="A240" t="s">
        <v>330</v>
      </c>
      <c r="B240">
        <f t="array" ref="B240">SUM(IF('TEA data'!$A$4:$A$66='BSM Input'!$D240,IF('TEA data'!$B$4:$B$66='BSM Input'!$E240,IF('TEA data'!$D$4:$D$66='BSM Input'!$F240,IF('TEA data'!$E$4:$E$66='BSM Input'!$G240,'TEA data'!U$4:U$66,""),""),""),""))</f>
        <v>31711.403034999996</v>
      </c>
      <c r="D240" t="s">
        <v>640</v>
      </c>
      <c r="E240" t="s">
        <v>639</v>
      </c>
      <c r="F240" t="s">
        <v>4</v>
      </c>
      <c r="G240" t="s">
        <v>46</v>
      </c>
    </row>
    <row r="241" spans="1:7" x14ac:dyDescent="0.25">
      <c r="A241" t="s">
        <v>331</v>
      </c>
      <c r="B241">
        <f t="array" ref="B241">SUM(IF('TEA data'!$A$4:$A$66='BSM Input'!$D241,IF('TEA data'!$B$4:$B$66='BSM Input'!$E241,IF('TEA data'!$D$4:$D$66='BSM Input'!$F241,IF('TEA data'!$E$4:$E$66='BSM Input'!$G241,'TEA data'!U$4:U$66,""),""),""),""))</f>
        <v>31711.403034999996</v>
      </c>
      <c r="D241" t="s">
        <v>640</v>
      </c>
      <c r="E241" t="s">
        <v>639</v>
      </c>
      <c r="F241" t="s">
        <v>4</v>
      </c>
      <c r="G241" t="s">
        <v>47</v>
      </c>
    </row>
    <row r="242" spans="1:7" x14ac:dyDescent="0.25">
      <c r="A242" t="s">
        <v>332</v>
      </c>
      <c r="B242">
        <f t="array" ref="B242">SUM(IF('TEA data'!$A$4:$A$66='BSM Input'!$D242,IF('TEA data'!$B$4:$B$66='BSM Input'!$E242,IF('TEA data'!$D$4:$D$66='BSM Input'!$F242,IF('TEA data'!$E$4:$E$66='BSM Input'!$G242,'TEA data'!U$4:U$66,""),""),""),""))</f>
        <v>31711.403034999996</v>
      </c>
      <c r="D242" t="s">
        <v>640</v>
      </c>
      <c r="E242" t="s">
        <v>639</v>
      </c>
      <c r="F242" t="s">
        <v>4</v>
      </c>
      <c r="G242" t="s">
        <v>48</v>
      </c>
    </row>
    <row r="243" spans="1:7" x14ac:dyDescent="0.25">
      <c r="A243" t="s">
        <v>333</v>
      </c>
      <c r="B243" s="23">
        <v>9999999</v>
      </c>
    </row>
    <row r="244" spans="1:7" x14ac:dyDescent="0.25">
      <c r="A244" t="s">
        <v>334</v>
      </c>
      <c r="B244">
        <f t="array" ref="B244">SUM(IF('TEA data'!$A$4:$A$66='BSM Input'!$D244,IF('TEA data'!$B$4:$B$66='BSM Input'!$E244,IF('TEA data'!$D$4:$D$66='BSM Input'!$F244,IF('TEA data'!$E$4:$E$66='BSM Input'!$G244,'TEA data'!U$4:U$66,""),""),""),""))</f>
        <v>22065.014893999996</v>
      </c>
      <c r="D244" t="s">
        <v>641</v>
      </c>
      <c r="E244" t="s">
        <v>639</v>
      </c>
      <c r="F244" t="s">
        <v>2</v>
      </c>
      <c r="G244" t="s">
        <v>46</v>
      </c>
    </row>
    <row r="245" spans="1:7" x14ac:dyDescent="0.25">
      <c r="A245" t="s">
        <v>335</v>
      </c>
      <c r="B245">
        <f t="array" ref="B245">SUM(IF('TEA data'!$A$4:$A$66='BSM Input'!$D245,IF('TEA data'!$B$4:$B$66='BSM Input'!$E245,IF('TEA data'!$D$4:$D$66='BSM Input'!$F245,IF('TEA data'!$E$4:$E$66='BSM Input'!$G245,'TEA data'!U$4:U$66,""),""),""),""))</f>
        <v>22065.014893999996</v>
      </c>
      <c r="D245" t="s">
        <v>641</v>
      </c>
      <c r="E245" t="s">
        <v>639</v>
      </c>
      <c r="F245" t="s">
        <v>2</v>
      </c>
      <c r="G245" t="s">
        <v>47</v>
      </c>
    </row>
    <row r="246" spans="1:7" x14ac:dyDescent="0.25">
      <c r="A246" t="s">
        <v>336</v>
      </c>
      <c r="B246">
        <f t="array" ref="B246">SUM(IF('TEA data'!$A$4:$A$66='BSM Input'!$D246,IF('TEA data'!$B$4:$B$66='BSM Input'!$E246,IF('TEA data'!$D$4:$D$66='BSM Input'!$F246,IF('TEA data'!$E$4:$E$66='BSM Input'!$G246,'TEA data'!U$4:U$66,""),""),""),""))</f>
        <v>22065.014893999996</v>
      </c>
      <c r="D246" t="s">
        <v>641</v>
      </c>
      <c r="E246" t="s">
        <v>639</v>
      </c>
      <c r="F246" t="s">
        <v>2</v>
      </c>
      <c r="G246" t="s">
        <v>48</v>
      </c>
    </row>
    <row r="247" spans="1:7" x14ac:dyDescent="0.25">
      <c r="A247" t="s">
        <v>337</v>
      </c>
      <c r="B247" s="23">
        <v>9999999</v>
      </c>
    </row>
    <row r="248" spans="1:7" x14ac:dyDescent="0.25">
      <c r="A248" t="s">
        <v>338</v>
      </c>
      <c r="B248">
        <f t="array" ref="B248">SUM(IF('TEA data'!$A$4:$A$66='BSM Input'!$D248,IF('TEA data'!$B$4:$B$66='BSM Input'!$E248,IF('TEA data'!$D$4:$D$66='BSM Input'!$F248,IF('TEA data'!$E$4:$E$66='BSM Input'!$G248,'TEA data'!U$4:U$66,""),""),""),""))</f>
        <v>14404.956921939998</v>
      </c>
      <c r="D248" t="s">
        <v>641</v>
      </c>
      <c r="E248" t="s">
        <v>639</v>
      </c>
      <c r="F248" t="s">
        <v>3</v>
      </c>
      <c r="G248" t="s">
        <v>46</v>
      </c>
    </row>
    <row r="249" spans="1:7" x14ac:dyDescent="0.25">
      <c r="A249" t="s">
        <v>339</v>
      </c>
      <c r="B249">
        <f t="array" ref="B249">SUM(IF('TEA data'!$A$4:$A$66='BSM Input'!$D249,IF('TEA data'!$B$4:$B$66='BSM Input'!$E249,IF('TEA data'!$D$4:$D$66='BSM Input'!$F249,IF('TEA data'!$E$4:$E$66='BSM Input'!$G249,'TEA data'!U$4:U$66,""),""),""),""))</f>
        <v>14404.956921939998</v>
      </c>
      <c r="D249" t="s">
        <v>641</v>
      </c>
      <c r="E249" t="s">
        <v>639</v>
      </c>
      <c r="F249" t="s">
        <v>3</v>
      </c>
      <c r="G249" t="s">
        <v>47</v>
      </c>
    </row>
    <row r="250" spans="1:7" x14ac:dyDescent="0.25">
      <c r="A250" t="s">
        <v>340</v>
      </c>
      <c r="B250">
        <f t="array" ref="B250">SUM(IF('TEA data'!$A$4:$A$66='BSM Input'!$D250,IF('TEA data'!$B$4:$B$66='BSM Input'!$E250,IF('TEA data'!$D$4:$D$66='BSM Input'!$F250,IF('TEA data'!$E$4:$E$66='BSM Input'!$G250,'TEA data'!U$4:U$66,""),""),""),""))</f>
        <v>14404.956921939998</v>
      </c>
      <c r="D250" t="s">
        <v>641</v>
      </c>
      <c r="E250" t="s">
        <v>639</v>
      </c>
      <c r="F250" t="s">
        <v>3</v>
      </c>
      <c r="G250" t="s">
        <v>48</v>
      </c>
    </row>
    <row r="251" spans="1:7" x14ac:dyDescent="0.25">
      <c r="A251" t="s">
        <v>341</v>
      </c>
      <c r="B251" s="23">
        <v>9999999</v>
      </c>
    </row>
    <row r="252" spans="1:7" x14ac:dyDescent="0.25">
      <c r="A252" t="s">
        <v>342</v>
      </c>
      <c r="B252">
        <f t="array" ref="B252">SUM(IF('TEA data'!$A$4:$A$66='BSM Input'!$D252,IF('TEA data'!$B$4:$B$66='BSM Input'!$E252,IF('TEA data'!$D$4:$D$66='BSM Input'!$F252,IF('TEA data'!$E$4:$E$66='BSM Input'!$G252,'TEA data'!U$4:U$66,""),""),""),""))</f>
        <v>22611.388116459999</v>
      </c>
      <c r="D252" t="s">
        <v>641</v>
      </c>
      <c r="E252" t="s">
        <v>639</v>
      </c>
      <c r="F252" t="s">
        <v>4</v>
      </c>
      <c r="G252" t="s">
        <v>46</v>
      </c>
    </row>
    <row r="253" spans="1:7" x14ac:dyDescent="0.25">
      <c r="A253" t="s">
        <v>343</v>
      </c>
      <c r="B253">
        <f t="array" ref="B253">SUM(IF('TEA data'!$A$4:$A$66='BSM Input'!$D253,IF('TEA data'!$B$4:$B$66='BSM Input'!$E253,IF('TEA data'!$D$4:$D$66='BSM Input'!$F253,IF('TEA data'!$E$4:$E$66='BSM Input'!$G253,'TEA data'!U$4:U$66,""),""),""),""))</f>
        <v>22611.388116459999</v>
      </c>
      <c r="D253" t="s">
        <v>641</v>
      </c>
      <c r="E253" t="s">
        <v>639</v>
      </c>
      <c r="F253" t="s">
        <v>4</v>
      </c>
      <c r="G253" t="s">
        <v>47</v>
      </c>
    </row>
    <row r="254" spans="1:7" x14ac:dyDescent="0.25">
      <c r="A254" t="s">
        <v>344</v>
      </c>
      <c r="B254">
        <f t="array" ref="B254">SUM(IF('TEA data'!$A$4:$A$66='BSM Input'!$D254,IF('TEA data'!$B$4:$B$66='BSM Input'!$E254,IF('TEA data'!$D$4:$D$66='BSM Input'!$F254,IF('TEA data'!$E$4:$E$66='BSM Input'!$G254,'TEA data'!U$4:U$66,""),""),""),""))</f>
        <v>22611.388116459999</v>
      </c>
      <c r="D254" t="s">
        <v>641</v>
      </c>
      <c r="E254" t="s">
        <v>639</v>
      </c>
      <c r="F254" t="s">
        <v>4</v>
      </c>
      <c r="G254" t="s">
        <v>48</v>
      </c>
    </row>
    <row r="255" spans="1:7" x14ac:dyDescent="0.25">
      <c r="A255" t="s">
        <v>345</v>
      </c>
      <c r="B255" s="23">
        <v>9999999</v>
      </c>
    </row>
    <row r="256" spans="1:7" x14ac:dyDescent="0.25">
      <c r="A256" t="s">
        <v>346</v>
      </c>
      <c r="B256" s="23">
        <v>9999999</v>
      </c>
      <c r="D256" t="s">
        <v>638</v>
      </c>
      <c r="E256" t="s">
        <v>642</v>
      </c>
      <c r="F256" t="s">
        <v>2</v>
      </c>
      <c r="G256" t="s">
        <v>46</v>
      </c>
    </row>
    <row r="257" spans="1:7" x14ac:dyDescent="0.25">
      <c r="A257" t="s">
        <v>347</v>
      </c>
      <c r="B257" s="23">
        <v>9999999</v>
      </c>
      <c r="D257" t="s">
        <v>638</v>
      </c>
      <c r="E257" t="s">
        <v>642</v>
      </c>
      <c r="F257" t="s">
        <v>2</v>
      </c>
      <c r="G257" t="s">
        <v>47</v>
      </c>
    </row>
    <row r="258" spans="1:7" x14ac:dyDescent="0.25">
      <c r="A258" t="s">
        <v>348</v>
      </c>
      <c r="B258" s="23">
        <v>9999999</v>
      </c>
      <c r="D258" t="s">
        <v>638</v>
      </c>
      <c r="E258" t="s">
        <v>642</v>
      </c>
      <c r="F258" t="s">
        <v>2</v>
      </c>
      <c r="G258" t="s">
        <v>48</v>
      </c>
    </row>
    <row r="259" spans="1:7" x14ac:dyDescent="0.25">
      <c r="A259" t="s">
        <v>349</v>
      </c>
      <c r="B259" s="23">
        <v>9999999</v>
      </c>
    </row>
    <row r="260" spans="1:7" x14ac:dyDescent="0.25">
      <c r="A260" t="s">
        <v>350</v>
      </c>
      <c r="B260" s="23">
        <v>9999999</v>
      </c>
      <c r="D260" t="s">
        <v>638</v>
      </c>
      <c r="E260" t="s">
        <v>642</v>
      </c>
      <c r="F260" t="s">
        <v>3</v>
      </c>
      <c r="G260" t="s">
        <v>46</v>
      </c>
    </row>
    <row r="261" spans="1:7" x14ac:dyDescent="0.25">
      <c r="A261" t="s">
        <v>351</v>
      </c>
      <c r="B261" s="23">
        <v>9999999</v>
      </c>
      <c r="D261" t="s">
        <v>638</v>
      </c>
      <c r="E261" t="s">
        <v>642</v>
      </c>
      <c r="F261" t="s">
        <v>3</v>
      </c>
      <c r="G261" t="s">
        <v>47</v>
      </c>
    </row>
    <row r="262" spans="1:7" x14ac:dyDescent="0.25">
      <c r="A262" t="s">
        <v>352</v>
      </c>
      <c r="B262" s="23">
        <v>9999999</v>
      </c>
      <c r="D262" t="s">
        <v>638</v>
      </c>
      <c r="E262" t="s">
        <v>642</v>
      </c>
      <c r="F262" t="s">
        <v>3</v>
      </c>
      <c r="G262" t="s">
        <v>48</v>
      </c>
    </row>
    <row r="263" spans="1:7" x14ac:dyDescent="0.25">
      <c r="A263" t="s">
        <v>353</v>
      </c>
      <c r="B263" s="23">
        <v>9999999</v>
      </c>
    </row>
    <row r="264" spans="1:7" x14ac:dyDescent="0.25">
      <c r="A264" t="s">
        <v>354</v>
      </c>
      <c r="B264">
        <f t="array" ref="B264">SUM(IF('TEA data'!$A$4:$A$66='BSM Input'!$D264,IF('TEA data'!$B$4:$B$66='BSM Input'!$E264,IF('TEA data'!$D$4:$D$66='BSM Input'!$F264,IF('TEA data'!$E$4:$E$66='BSM Input'!$G264,'TEA data'!U$4:U$66,""),""),""),""))</f>
        <v>25497.793573719999</v>
      </c>
      <c r="D264" t="s">
        <v>638</v>
      </c>
      <c r="E264" t="s">
        <v>642</v>
      </c>
      <c r="F264" t="s">
        <v>4</v>
      </c>
      <c r="G264" t="s">
        <v>46</v>
      </c>
    </row>
    <row r="265" spans="1:7" x14ac:dyDescent="0.25">
      <c r="A265" t="s">
        <v>355</v>
      </c>
      <c r="B265">
        <f t="array" ref="B265">SUM(IF('TEA data'!$A$4:$A$66='BSM Input'!$D265,IF('TEA data'!$B$4:$B$66='BSM Input'!$E265,IF('TEA data'!$D$4:$D$66='BSM Input'!$F265,IF('TEA data'!$E$4:$E$66='BSM Input'!$G265,'TEA data'!U$4:U$66,""),""),""),""))</f>
        <v>25497.793573719999</v>
      </c>
      <c r="D265" t="s">
        <v>638</v>
      </c>
      <c r="E265" t="s">
        <v>642</v>
      </c>
      <c r="F265" t="s">
        <v>4</v>
      </c>
      <c r="G265" t="s">
        <v>47</v>
      </c>
    </row>
    <row r="266" spans="1:7" x14ac:dyDescent="0.25">
      <c r="A266" t="s">
        <v>356</v>
      </c>
      <c r="B266">
        <f t="array" ref="B266">SUM(IF('TEA data'!$A$4:$A$66='BSM Input'!$D266,IF('TEA data'!$B$4:$B$66='BSM Input'!$E266,IF('TEA data'!$D$4:$D$66='BSM Input'!$F266,IF('TEA data'!$E$4:$E$66='BSM Input'!$G266,'TEA data'!U$4:U$66,""),""),""),""))</f>
        <v>25497.793573719999</v>
      </c>
      <c r="D266" t="s">
        <v>638</v>
      </c>
      <c r="E266" t="s">
        <v>642</v>
      </c>
      <c r="F266" t="s">
        <v>4</v>
      </c>
      <c r="G266" t="s">
        <v>48</v>
      </c>
    </row>
    <row r="267" spans="1:7" x14ac:dyDescent="0.25">
      <c r="A267" t="s">
        <v>357</v>
      </c>
      <c r="B267" s="23">
        <v>9999999</v>
      </c>
    </row>
    <row r="268" spans="1:7" x14ac:dyDescent="0.25">
      <c r="A268" t="s">
        <v>358</v>
      </c>
      <c r="B268">
        <f t="array" ref="B268">SUM(IF('TEA data'!$A$4:$A$66='BSM Input'!$D268,IF('TEA data'!$B$4:$B$66='BSM Input'!$E268,IF('TEA data'!$D$4:$D$66='BSM Input'!$F268,IF('TEA data'!$E$4:$E$66='BSM Input'!$G268,'TEA data'!U$4:U$66,""),""),""),""))</f>
        <v>36356.771541999995</v>
      </c>
      <c r="D268" t="s">
        <v>640</v>
      </c>
      <c r="E268" t="s">
        <v>642</v>
      </c>
      <c r="F268" t="s">
        <v>2</v>
      </c>
      <c r="G268" t="s">
        <v>46</v>
      </c>
    </row>
    <row r="269" spans="1:7" x14ac:dyDescent="0.25">
      <c r="A269" t="s">
        <v>359</v>
      </c>
      <c r="B269">
        <f t="array" ref="B269">SUM(IF('TEA data'!$A$4:$A$66='BSM Input'!$D269,IF('TEA data'!$B$4:$B$66='BSM Input'!$E269,IF('TEA data'!$D$4:$D$66='BSM Input'!$F269,IF('TEA data'!$E$4:$E$66='BSM Input'!$G269,'TEA data'!U$4:U$66,""),""),""),""))</f>
        <v>36356.771541999995</v>
      </c>
      <c r="D269" t="s">
        <v>640</v>
      </c>
      <c r="E269" t="s">
        <v>642</v>
      </c>
      <c r="F269" t="s">
        <v>2</v>
      </c>
      <c r="G269" t="s">
        <v>47</v>
      </c>
    </row>
    <row r="270" spans="1:7" x14ac:dyDescent="0.25">
      <c r="A270" t="s">
        <v>360</v>
      </c>
      <c r="B270">
        <f t="array" ref="B270">SUM(IF('TEA data'!$A$4:$A$66='BSM Input'!$D270,IF('TEA data'!$B$4:$B$66='BSM Input'!$E270,IF('TEA data'!$D$4:$D$66='BSM Input'!$F270,IF('TEA data'!$E$4:$E$66='BSM Input'!$G270,'TEA data'!U$4:U$66,""),""),""),""))</f>
        <v>36356.771541999995</v>
      </c>
      <c r="D270" t="s">
        <v>640</v>
      </c>
      <c r="E270" t="s">
        <v>642</v>
      </c>
      <c r="F270" t="s">
        <v>2</v>
      </c>
      <c r="G270" t="s">
        <v>48</v>
      </c>
    </row>
    <row r="271" spans="1:7" x14ac:dyDescent="0.25">
      <c r="A271" t="s">
        <v>361</v>
      </c>
      <c r="B271" s="23">
        <v>9999999</v>
      </c>
    </row>
    <row r="272" spans="1:7" x14ac:dyDescent="0.25">
      <c r="A272" t="s">
        <v>362</v>
      </c>
      <c r="B272">
        <f t="array" ref="B272">SUM(IF('TEA data'!$A$4:$A$66='BSM Input'!$D272,IF('TEA data'!$B$4:$B$66='BSM Input'!$E272,IF('TEA data'!$D$4:$D$66='BSM Input'!$F272,IF('TEA data'!$E$4:$E$66='BSM Input'!$G272,'TEA data'!U$4:U$66,""),""),""),""))</f>
        <v>34520.604403999998</v>
      </c>
      <c r="D272" t="s">
        <v>640</v>
      </c>
      <c r="E272" t="s">
        <v>642</v>
      </c>
      <c r="F272" t="s">
        <v>3</v>
      </c>
      <c r="G272" t="s">
        <v>46</v>
      </c>
    </row>
    <row r="273" spans="1:7" x14ac:dyDescent="0.25">
      <c r="A273" t="s">
        <v>363</v>
      </c>
      <c r="B273">
        <f t="array" ref="B273">SUM(IF('TEA data'!$A$4:$A$66='BSM Input'!$D273,IF('TEA data'!$B$4:$B$66='BSM Input'!$E273,IF('TEA data'!$D$4:$D$66='BSM Input'!$F273,IF('TEA data'!$E$4:$E$66='BSM Input'!$G273,'TEA data'!U$4:U$66,""),""),""),""))</f>
        <v>34520.604403999998</v>
      </c>
      <c r="D273" t="s">
        <v>640</v>
      </c>
      <c r="E273" t="s">
        <v>642</v>
      </c>
      <c r="F273" t="s">
        <v>3</v>
      </c>
      <c r="G273" t="s">
        <v>47</v>
      </c>
    </row>
    <row r="274" spans="1:7" x14ac:dyDescent="0.25">
      <c r="A274" t="s">
        <v>364</v>
      </c>
      <c r="B274">
        <f t="array" ref="B274">SUM(IF('TEA data'!$A$4:$A$66='BSM Input'!$D274,IF('TEA data'!$B$4:$B$66='BSM Input'!$E274,IF('TEA data'!$D$4:$D$66='BSM Input'!$F274,IF('TEA data'!$E$4:$E$66='BSM Input'!$G274,'TEA data'!U$4:U$66,""),""),""),""))</f>
        <v>34520.604403999998</v>
      </c>
      <c r="D274" t="s">
        <v>640</v>
      </c>
      <c r="E274" t="s">
        <v>642</v>
      </c>
      <c r="F274" t="s">
        <v>3</v>
      </c>
      <c r="G274" t="s">
        <v>48</v>
      </c>
    </row>
    <row r="275" spans="1:7" x14ac:dyDescent="0.25">
      <c r="A275" t="s">
        <v>365</v>
      </c>
      <c r="B275" s="23">
        <v>9999999</v>
      </c>
    </row>
    <row r="276" spans="1:7" x14ac:dyDescent="0.25">
      <c r="A276" t="s">
        <v>366</v>
      </c>
      <c r="B276">
        <f t="array" ref="B276">SUM(IF('TEA data'!$A$4:$A$66='BSM Input'!$D276,IF('TEA data'!$B$4:$B$66='BSM Input'!$E276,IF('TEA data'!$D$4:$D$66='BSM Input'!$F276,IF('TEA data'!$E$4:$E$66='BSM Input'!$G276,'TEA data'!U$4:U$66,""),""),""),""))</f>
        <v>44656.422745999997</v>
      </c>
      <c r="D276" t="s">
        <v>640</v>
      </c>
      <c r="E276" t="s">
        <v>642</v>
      </c>
      <c r="F276" t="s">
        <v>4</v>
      </c>
      <c r="G276" t="s">
        <v>46</v>
      </c>
    </row>
    <row r="277" spans="1:7" x14ac:dyDescent="0.25">
      <c r="A277" t="s">
        <v>367</v>
      </c>
      <c r="B277">
        <f t="array" ref="B277">SUM(IF('TEA data'!$A$4:$A$66='BSM Input'!$D277,IF('TEA data'!$B$4:$B$66='BSM Input'!$E277,IF('TEA data'!$D$4:$D$66='BSM Input'!$F277,IF('TEA data'!$E$4:$E$66='BSM Input'!$G277,'TEA data'!U$4:U$66,""),""),""),""))</f>
        <v>44656.422745999997</v>
      </c>
      <c r="D277" t="s">
        <v>640</v>
      </c>
      <c r="E277" t="s">
        <v>642</v>
      </c>
      <c r="F277" t="s">
        <v>4</v>
      </c>
      <c r="G277" t="s">
        <v>47</v>
      </c>
    </row>
    <row r="278" spans="1:7" x14ac:dyDescent="0.25">
      <c r="A278" t="s">
        <v>368</v>
      </c>
      <c r="B278">
        <f t="array" ref="B278">SUM(IF('TEA data'!$A$4:$A$66='BSM Input'!$D278,IF('TEA data'!$B$4:$B$66='BSM Input'!$E278,IF('TEA data'!$D$4:$D$66='BSM Input'!$F278,IF('TEA data'!$E$4:$E$66='BSM Input'!$G278,'TEA data'!U$4:U$66,""),""),""),""))</f>
        <v>44656.422745999997</v>
      </c>
      <c r="D278" t="s">
        <v>640</v>
      </c>
      <c r="E278" t="s">
        <v>642</v>
      </c>
      <c r="F278" t="s">
        <v>4</v>
      </c>
      <c r="G278" t="s">
        <v>48</v>
      </c>
    </row>
    <row r="279" spans="1:7" x14ac:dyDescent="0.25">
      <c r="A279" t="s">
        <v>369</v>
      </c>
      <c r="B279" s="23">
        <v>9999999</v>
      </c>
    </row>
    <row r="280" spans="1:7" x14ac:dyDescent="0.25">
      <c r="A280" t="s">
        <v>370</v>
      </c>
      <c r="B280">
        <f t="array" ref="B280">SUM(IF('TEA data'!$A$4:$A$66='BSM Input'!$D280,IF('TEA data'!$B$4:$B$66='BSM Input'!$E280,IF('TEA data'!$D$4:$D$66='BSM Input'!$F280,IF('TEA data'!$E$4:$E$66='BSM Input'!$G280,'TEA data'!U$4:U$66,""),""),""),""))</f>
        <v>24844.257645999998</v>
      </c>
      <c r="D280" t="s">
        <v>641</v>
      </c>
      <c r="E280" t="s">
        <v>642</v>
      </c>
      <c r="F280" t="s">
        <v>2</v>
      </c>
      <c r="G280" t="s">
        <v>46</v>
      </c>
    </row>
    <row r="281" spans="1:7" x14ac:dyDescent="0.25">
      <c r="A281" t="s">
        <v>371</v>
      </c>
      <c r="B281">
        <f t="array" ref="B281">SUM(IF('TEA data'!$A$4:$A$66='BSM Input'!$D281,IF('TEA data'!$B$4:$B$66='BSM Input'!$E281,IF('TEA data'!$D$4:$D$66='BSM Input'!$F281,IF('TEA data'!$E$4:$E$66='BSM Input'!$G281,'TEA data'!U$4:U$66,""),""),""),""))</f>
        <v>24844.257645999998</v>
      </c>
      <c r="D281" t="s">
        <v>641</v>
      </c>
      <c r="E281" t="s">
        <v>642</v>
      </c>
      <c r="F281" t="s">
        <v>2</v>
      </c>
      <c r="G281" t="s">
        <v>47</v>
      </c>
    </row>
    <row r="282" spans="1:7" x14ac:dyDescent="0.25">
      <c r="A282" t="s">
        <v>372</v>
      </c>
      <c r="B282">
        <f t="array" ref="B282">SUM(IF('TEA data'!$A$4:$A$66='BSM Input'!$D282,IF('TEA data'!$B$4:$B$66='BSM Input'!$E282,IF('TEA data'!$D$4:$D$66='BSM Input'!$F282,IF('TEA data'!$E$4:$E$66='BSM Input'!$G282,'TEA data'!U$4:U$66,""),""),""),""))</f>
        <v>24844.257645999998</v>
      </c>
      <c r="D282" t="s">
        <v>641</v>
      </c>
      <c r="E282" t="s">
        <v>642</v>
      </c>
      <c r="F282" t="s">
        <v>2</v>
      </c>
      <c r="G282" t="s">
        <v>48</v>
      </c>
    </row>
    <row r="283" spans="1:7" x14ac:dyDescent="0.25">
      <c r="A283" t="s">
        <v>373</v>
      </c>
      <c r="B283" s="23">
        <v>9999999</v>
      </c>
    </row>
    <row r="284" spans="1:7" x14ac:dyDescent="0.25">
      <c r="A284" t="s">
        <v>374</v>
      </c>
      <c r="B284">
        <f t="array" ref="B284">SUM(IF('TEA data'!$A$4:$A$66='BSM Input'!$D284,IF('TEA data'!$B$4:$B$66='BSM Input'!$E284,IF('TEA data'!$D$4:$D$66='BSM Input'!$F284,IF('TEA data'!$E$4:$E$66='BSM Input'!$G284,'TEA data'!U$4:U$66,""),""),""),""))</f>
        <v>18316.741095379995</v>
      </c>
      <c r="D284" t="s">
        <v>641</v>
      </c>
      <c r="E284" t="s">
        <v>642</v>
      </c>
      <c r="F284" t="s">
        <v>3</v>
      </c>
      <c r="G284" t="s">
        <v>46</v>
      </c>
    </row>
    <row r="285" spans="1:7" x14ac:dyDescent="0.25">
      <c r="A285" t="s">
        <v>375</v>
      </c>
      <c r="B285">
        <f t="array" ref="B285">SUM(IF('TEA data'!$A$4:$A$66='BSM Input'!$D285,IF('TEA data'!$B$4:$B$66='BSM Input'!$E285,IF('TEA data'!$D$4:$D$66='BSM Input'!$F285,IF('TEA data'!$E$4:$E$66='BSM Input'!$G285,'TEA data'!U$4:U$66,""),""),""),""))</f>
        <v>18316.741095379995</v>
      </c>
      <c r="D285" t="s">
        <v>641</v>
      </c>
      <c r="E285" t="s">
        <v>642</v>
      </c>
      <c r="F285" t="s">
        <v>3</v>
      </c>
      <c r="G285" t="s">
        <v>47</v>
      </c>
    </row>
    <row r="286" spans="1:7" x14ac:dyDescent="0.25">
      <c r="A286" t="s">
        <v>376</v>
      </c>
      <c r="B286">
        <f t="array" ref="B286">SUM(IF('TEA data'!$A$4:$A$66='BSM Input'!$D286,IF('TEA data'!$B$4:$B$66='BSM Input'!$E286,IF('TEA data'!$D$4:$D$66='BSM Input'!$F286,IF('TEA data'!$E$4:$E$66='BSM Input'!$G286,'TEA data'!U$4:U$66,""),""),""),""))</f>
        <v>18316.741095379995</v>
      </c>
      <c r="D286" t="s">
        <v>641</v>
      </c>
      <c r="E286" t="s">
        <v>642</v>
      </c>
      <c r="F286" t="s">
        <v>3</v>
      </c>
      <c r="G286" t="s">
        <v>48</v>
      </c>
    </row>
    <row r="287" spans="1:7" x14ac:dyDescent="0.25">
      <c r="A287" t="s">
        <v>377</v>
      </c>
      <c r="B287" s="23">
        <v>9999999</v>
      </c>
    </row>
    <row r="288" spans="1:7" x14ac:dyDescent="0.25">
      <c r="A288" t="s">
        <v>378</v>
      </c>
      <c r="B288">
        <f t="array" ref="B288">SUM(IF('TEA data'!$A$4:$A$66='BSM Input'!$D288,IF('TEA data'!$B$4:$B$66='BSM Input'!$E288,IF('TEA data'!$D$4:$D$66='BSM Input'!$F288,IF('TEA data'!$E$4:$E$66='BSM Input'!$G288,'TEA data'!U$4:U$66,""),""),""),""))</f>
        <v>26898.370061419995</v>
      </c>
      <c r="D288" t="s">
        <v>641</v>
      </c>
      <c r="E288" t="s">
        <v>642</v>
      </c>
      <c r="F288" t="s">
        <v>4</v>
      </c>
      <c r="G288" t="s">
        <v>46</v>
      </c>
    </row>
    <row r="289" spans="1:7" x14ac:dyDescent="0.25">
      <c r="A289" t="s">
        <v>379</v>
      </c>
      <c r="B289">
        <f t="array" ref="B289">SUM(IF('TEA data'!$A$4:$A$66='BSM Input'!$D289,IF('TEA data'!$B$4:$B$66='BSM Input'!$E289,IF('TEA data'!$D$4:$D$66='BSM Input'!$F289,IF('TEA data'!$E$4:$E$66='BSM Input'!$G289,'TEA data'!U$4:U$66,""),""),""),""))</f>
        <v>26898.370061419995</v>
      </c>
      <c r="D289" t="s">
        <v>641</v>
      </c>
      <c r="E289" t="s">
        <v>642</v>
      </c>
      <c r="F289" t="s">
        <v>4</v>
      </c>
      <c r="G289" t="s">
        <v>47</v>
      </c>
    </row>
    <row r="290" spans="1:7" x14ac:dyDescent="0.25">
      <c r="A290" t="s">
        <v>380</v>
      </c>
      <c r="B290">
        <f t="array" ref="B290">SUM(IF('TEA data'!$A$4:$A$66='BSM Input'!$D290,IF('TEA data'!$B$4:$B$66='BSM Input'!$E290,IF('TEA data'!$D$4:$D$66='BSM Input'!$F290,IF('TEA data'!$E$4:$E$66='BSM Input'!$G290,'TEA data'!U$4:U$66,""),""),""),""))</f>
        <v>26898.370061419995</v>
      </c>
      <c r="D290" t="s">
        <v>641</v>
      </c>
      <c r="E290" t="s">
        <v>642</v>
      </c>
      <c r="F290" t="s">
        <v>4</v>
      </c>
      <c r="G290" t="s">
        <v>48</v>
      </c>
    </row>
    <row r="291" spans="1:7" x14ac:dyDescent="0.25">
      <c r="A291" t="s">
        <v>381</v>
      </c>
      <c r="B291" s="23">
        <v>9999999</v>
      </c>
    </row>
    <row r="292" spans="1:7" x14ac:dyDescent="0.25">
      <c r="A292" t="s">
        <v>382</v>
      </c>
      <c r="B292" s="23">
        <v>9999999</v>
      </c>
      <c r="D292" t="s">
        <v>638</v>
      </c>
      <c r="E292" t="s">
        <v>643</v>
      </c>
      <c r="F292" t="s">
        <v>2</v>
      </c>
      <c r="G292" t="s">
        <v>46</v>
      </c>
    </row>
    <row r="293" spans="1:7" x14ac:dyDescent="0.25">
      <c r="A293" t="s">
        <v>383</v>
      </c>
      <c r="B293" s="23">
        <v>9999999</v>
      </c>
      <c r="D293" t="s">
        <v>638</v>
      </c>
      <c r="E293" t="s">
        <v>643</v>
      </c>
      <c r="F293" t="s">
        <v>2</v>
      </c>
      <c r="G293" t="s">
        <v>47</v>
      </c>
    </row>
    <row r="294" spans="1:7" x14ac:dyDescent="0.25">
      <c r="A294" t="s">
        <v>384</v>
      </c>
      <c r="B294" s="23">
        <v>9999999</v>
      </c>
      <c r="D294" t="s">
        <v>638</v>
      </c>
      <c r="E294" t="s">
        <v>643</v>
      </c>
      <c r="F294" t="s">
        <v>2</v>
      </c>
      <c r="G294" t="s">
        <v>48</v>
      </c>
    </row>
    <row r="295" spans="1:7" x14ac:dyDescent="0.25">
      <c r="A295" t="s">
        <v>385</v>
      </c>
      <c r="B295" s="23">
        <v>9999999</v>
      </c>
    </row>
    <row r="296" spans="1:7" x14ac:dyDescent="0.25">
      <c r="A296" t="s">
        <v>386</v>
      </c>
      <c r="B296" s="23">
        <v>9999999</v>
      </c>
      <c r="D296" t="s">
        <v>638</v>
      </c>
      <c r="E296" t="s">
        <v>643</v>
      </c>
      <c r="F296" t="s">
        <v>3</v>
      </c>
      <c r="G296" t="s">
        <v>46</v>
      </c>
    </row>
    <row r="297" spans="1:7" x14ac:dyDescent="0.25">
      <c r="A297" t="s">
        <v>387</v>
      </c>
      <c r="B297" s="23">
        <v>9999999</v>
      </c>
      <c r="D297" t="s">
        <v>638</v>
      </c>
      <c r="E297" t="s">
        <v>643</v>
      </c>
      <c r="F297" t="s">
        <v>3</v>
      </c>
      <c r="G297" t="s">
        <v>47</v>
      </c>
    </row>
    <row r="298" spans="1:7" x14ac:dyDescent="0.25">
      <c r="A298" t="s">
        <v>388</v>
      </c>
      <c r="B298" s="23">
        <v>9999999</v>
      </c>
      <c r="D298" t="s">
        <v>638</v>
      </c>
      <c r="E298" t="s">
        <v>643</v>
      </c>
      <c r="F298" t="s">
        <v>3</v>
      </c>
      <c r="G298" t="s">
        <v>48</v>
      </c>
    </row>
    <row r="299" spans="1:7" x14ac:dyDescent="0.25">
      <c r="A299" t="s">
        <v>389</v>
      </c>
      <c r="B299" s="23">
        <v>9999999</v>
      </c>
    </row>
    <row r="300" spans="1:7" x14ac:dyDescent="0.25">
      <c r="A300" t="s">
        <v>390</v>
      </c>
      <c r="B300">
        <f t="array" ref="B300">SUM(IF('TEA data'!$A$4:$A$66='BSM Input'!$D300,IF('TEA data'!$B$4:$B$66='BSM Input'!$E300,IF('TEA data'!$D$4:$D$66='BSM Input'!$F300,IF('TEA data'!$E$4:$E$66='BSM Input'!$G300,'TEA data'!U$4:U$66,""),""),""),""))</f>
        <v>46366.383240449999</v>
      </c>
      <c r="D300" t="s">
        <v>638</v>
      </c>
      <c r="E300" t="s">
        <v>643</v>
      </c>
      <c r="F300" t="s">
        <v>4</v>
      </c>
      <c r="G300" t="s">
        <v>46</v>
      </c>
    </row>
    <row r="301" spans="1:7" x14ac:dyDescent="0.25">
      <c r="A301" t="s">
        <v>391</v>
      </c>
      <c r="B301">
        <f t="array" ref="B301">SUM(IF('TEA data'!$A$4:$A$66='BSM Input'!$D301,IF('TEA data'!$B$4:$B$66='BSM Input'!$E301,IF('TEA data'!$D$4:$D$66='BSM Input'!$F301,IF('TEA data'!$E$4:$E$66='BSM Input'!$G301,'TEA data'!U$4:U$66,""),""),""),""))</f>
        <v>46366.383240449999</v>
      </c>
      <c r="D301" t="s">
        <v>638</v>
      </c>
      <c r="E301" t="s">
        <v>643</v>
      </c>
      <c r="F301" t="s">
        <v>4</v>
      </c>
      <c r="G301" t="s">
        <v>47</v>
      </c>
    </row>
    <row r="302" spans="1:7" x14ac:dyDescent="0.25">
      <c r="A302" t="s">
        <v>392</v>
      </c>
      <c r="B302">
        <f t="array" ref="B302">SUM(IF('TEA data'!$A$4:$A$66='BSM Input'!$D302,IF('TEA data'!$B$4:$B$66='BSM Input'!$E302,IF('TEA data'!$D$4:$D$66='BSM Input'!$F302,IF('TEA data'!$E$4:$E$66='BSM Input'!$G302,'TEA data'!U$4:U$66,""),""),""),""))</f>
        <v>46366.383240449999</v>
      </c>
      <c r="D302" t="s">
        <v>638</v>
      </c>
      <c r="E302" t="s">
        <v>643</v>
      </c>
      <c r="F302" t="s">
        <v>4</v>
      </c>
      <c r="G302" t="s">
        <v>48</v>
      </c>
    </row>
    <row r="303" spans="1:7" x14ac:dyDescent="0.25">
      <c r="A303" t="s">
        <v>393</v>
      </c>
      <c r="B303" s="23">
        <v>9999999</v>
      </c>
    </row>
    <row r="304" spans="1:7" x14ac:dyDescent="0.25">
      <c r="A304" t="s">
        <v>394</v>
      </c>
      <c r="B304">
        <f t="array" ref="B304">SUM(IF('TEA data'!$A$4:$A$66='BSM Input'!$D304,IF('TEA data'!$B$4:$B$66='BSM Input'!$E304,IF('TEA data'!$D$4:$D$66='BSM Input'!$F304,IF('TEA data'!$E$4:$E$66='BSM Input'!$G304,'TEA data'!U$4:U$66,""),""),""),""))</f>
        <v>68053.688741999984</v>
      </c>
      <c r="D304" t="s">
        <v>640</v>
      </c>
      <c r="E304" t="s">
        <v>643</v>
      </c>
      <c r="F304" t="s">
        <v>2</v>
      </c>
      <c r="G304" t="s">
        <v>46</v>
      </c>
    </row>
    <row r="305" spans="1:7" x14ac:dyDescent="0.25">
      <c r="A305" t="s">
        <v>395</v>
      </c>
      <c r="B305">
        <f t="array" ref="B305">SUM(IF('TEA data'!$A$4:$A$66='BSM Input'!$D305,IF('TEA data'!$B$4:$B$66='BSM Input'!$E305,IF('TEA data'!$D$4:$D$66='BSM Input'!$F305,IF('TEA data'!$E$4:$E$66='BSM Input'!$G305,'TEA data'!U$4:U$66,""),""),""),""))</f>
        <v>68053.688741999984</v>
      </c>
      <c r="D305" t="s">
        <v>640</v>
      </c>
      <c r="E305" t="s">
        <v>643</v>
      </c>
      <c r="F305" t="s">
        <v>2</v>
      </c>
      <c r="G305" t="s">
        <v>47</v>
      </c>
    </row>
    <row r="306" spans="1:7" x14ac:dyDescent="0.25">
      <c r="A306" t="s">
        <v>396</v>
      </c>
      <c r="B306">
        <f t="array" ref="B306">SUM(IF('TEA data'!$A$4:$A$66='BSM Input'!$D306,IF('TEA data'!$B$4:$B$66='BSM Input'!$E306,IF('TEA data'!$D$4:$D$66='BSM Input'!$F306,IF('TEA data'!$E$4:$E$66='BSM Input'!$G306,'TEA data'!U$4:U$66,""),""),""),""))</f>
        <v>68053.688741999984</v>
      </c>
      <c r="D306" t="s">
        <v>640</v>
      </c>
      <c r="E306" t="s">
        <v>643</v>
      </c>
      <c r="F306" t="s">
        <v>2</v>
      </c>
      <c r="G306" t="s">
        <v>48</v>
      </c>
    </row>
    <row r="307" spans="1:7" x14ac:dyDescent="0.25">
      <c r="A307" t="s">
        <v>397</v>
      </c>
      <c r="B307" s="23">
        <v>9999999</v>
      </c>
    </row>
    <row r="308" spans="1:7" x14ac:dyDescent="0.25">
      <c r="A308" t="s">
        <v>398</v>
      </c>
      <c r="B308">
        <f t="array" ref="B308">SUM(IF('TEA data'!$A$4:$A$66='BSM Input'!$D308,IF('TEA data'!$B$4:$B$66='BSM Input'!$E308,IF('TEA data'!$D$4:$D$66='BSM Input'!$F308,IF('TEA data'!$E$4:$E$66='BSM Input'!$G308,'TEA data'!U$4:U$66,""),""),""),""))</f>
        <v>79134.015362999999</v>
      </c>
      <c r="D308" t="s">
        <v>640</v>
      </c>
      <c r="E308" t="s">
        <v>643</v>
      </c>
      <c r="F308" t="s">
        <v>3</v>
      </c>
      <c r="G308" t="s">
        <v>46</v>
      </c>
    </row>
    <row r="309" spans="1:7" x14ac:dyDescent="0.25">
      <c r="A309" t="s">
        <v>399</v>
      </c>
      <c r="B309">
        <f t="array" ref="B309">SUM(IF('TEA data'!$A$4:$A$66='BSM Input'!$D309,IF('TEA data'!$B$4:$B$66='BSM Input'!$E309,IF('TEA data'!$D$4:$D$66='BSM Input'!$F309,IF('TEA data'!$E$4:$E$66='BSM Input'!$G309,'TEA data'!U$4:U$66,""),""),""),""))</f>
        <v>79134.015362999999</v>
      </c>
      <c r="D309" t="s">
        <v>640</v>
      </c>
      <c r="E309" t="s">
        <v>643</v>
      </c>
      <c r="F309" t="s">
        <v>3</v>
      </c>
      <c r="G309" t="s">
        <v>47</v>
      </c>
    </row>
    <row r="310" spans="1:7" x14ac:dyDescent="0.25">
      <c r="A310" t="s">
        <v>400</v>
      </c>
      <c r="B310">
        <f t="array" ref="B310">SUM(IF('TEA data'!$A$4:$A$66='BSM Input'!$D310,IF('TEA data'!$B$4:$B$66='BSM Input'!$E310,IF('TEA data'!$D$4:$D$66='BSM Input'!$F310,IF('TEA data'!$E$4:$E$66='BSM Input'!$G310,'TEA data'!U$4:U$66,""),""),""),""))</f>
        <v>79134.015362999999</v>
      </c>
      <c r="D310" t="s">
        <v>640</v>
      </c>
      <c r="E310" t="s">
        <v>643</v>
      </c>
      <c r="F310" t="s">
        <v>3</v>
      </c>
      <c r="G310" t="s">
        <v>48</v>
      </c>
    </row>
    <row r="311" spans="1:7" x14ac:dyDescent="0.25">
      <c r="A311" t="s">
        <v>401</v>
      </c>
      <c r="B311" s="23">
        <v>9999999</v>
      </c>
    </row>
    <row r="312" spans="1:7" x14ac:dyDescent="0.25">
      <c r="A312" t="s">
        <v>402</v>
      </c>
      <c r="B312">
        <f t="array" ref="B312">SUM(IF('TEA data'!$A$4:$A$66='BSM Input'!$D312,IF('TEA data'!$B$4:$B$66='BSM Input'!$E312,IF('TEA data'!$D$4:$D$66='BSM Input'!$F312,IF('TEA data'!$E$4:$E$66='BSM Input'!$G312,'TEA data'!U$4:U$66,""),""),""),""))</f>
        <v>93548.917526999983</v>
      </c>
      <c r="D312" t="s">
        <v>640</v>
      </c>
      <c r="E312" t="s">
        <v>643</v>
      </c>
      <c r="F312" t="s">
        <v>4</v>
      </c>
      <c r="G312" t="s">
        <v>46</v>
      </c>
    </row>
    <row r="313" spans="1:7" x14ac:dyDescent="0.25">
      <c r="A313" t="s">
        <v>403</v>
      </c>
      <c r="B313">
        <f t="array" ref="B313">SUM(IF('TEA data'!$A$4:$A$66='BSM Input'!$D313,IF('TEA data'!$B$4:$B$66='BSM Input'!$E313,IF('TEA data'!$D$4:$D$66='BSM Input'!$F313,IF('TEA data'!$E$4:$E$66='BSM Input'!$G313,'TEA data'!U$4:U$66,""),""),""),""))</f>
        <v>93548.917526999983</v>
      </c>
      <c r="D313" t="s">
        <v>640</v>
      </c>
      <c r="E313" t="s">
        <v>643</v>
      </c>
      <c r="F313" t="s">
        <v>4</v>
      </c>
      <c r="G313" t="s">
        <v>47</v>
      </c>
    </row>
    <row r="314" spans="1:7" x14ac:dyDescent="0.25">
      <c r="A314" t="s">
        <v>404</v>
      </c>
      <c r="B314">
        <f t="array" ref="B314">SUM(IF('TEA data'!$A$4:$A$66='BSM Input'!$D314,IF('TEA data'!$B$4:$B$66='BSM Input'!$E314,IF('TEA data'!$D$4:$D$66='BSM Input'!$F314,IF('TEA data'!$E$4:$E$66='BSM Input'!$G314,'TEA data'!U$4:U$66,""),""),""),""))</f>
        <v>93548.917526999983</v>
      </c>
      <c r="D314" t="s">
        <v>640</v>
      </c>
      <c r="E314" t="s">
        <v>643</v>
      </c>
      <c r="F314" t="s">
        <v>4</v>
      </c>
      <c r="G314" t="s">
        <v>48</v>
      </c>
    </row>
    <row r="315" spans="1:7" x14ac:dyDescent="0.25">
      <c r="A315" t="s">
        <v>405</v>
      </c>
      <c r="B315" s="23">
        <v>9999999</v>
      </c>
    </row>
    <row r="316" spans="1:7" x14ac:dyDescent="0.25">
      <c r="A316" t="s">
        <v>406</v>
      </c>
      <c r="B316">
        <f t="array" ref="B316">SUM(IF('TEA data'!$A$4:$A$66='BSM Input'!$D316,IF('TEA data'!$B$4:$B$66='BSM Input'!$E316,IF('TEA data'!$D$4:$D$66='BSM Input'!$F316,IF('TEA data'!$E$4:$E$66='BSM Input'!$G316,'TEA data'!U$4:U$66,""),""),""),""))</f>
        <v>49308.699881999994</v>
      </c>
      <c r="D316" t="s">
        <v>641</v>
      </c>
      <c r="E316" t="s">
        <v>643</v>
      </c>
      <c r="F316" t="s">
        <v>2</v>
      </c>
      <c r="G316" t="s">
        <v>46</v>
      </c>
    </row>
    <row r="317" spans="1:7" x14ac:dyDescent="0.25">
      <c r="A317" t="s">
        <v>407</v>
      </c>
      <c r="B317">
        <f t="array" ref="B317">SUM(IF('TEA data'!$A$4:$A$66='BSM Input'!$D317,IF('TEA data'!$B$4:$B$66='BSM Input'!$E317,IF('TEA data'!$D$4:$D$66='BSM Input'!$F317,IF('TEA data'!$E$4:$E$66='BSM Input'!$G317,'TEA data'!U$4:U$66,""),""),""),""))</f>
        <v>49308.699881999994</v>
      </c>
      <c r="D317" t="s">
        <v>641</v>
      </c>
      <c r="E317" t="s">
        <v>643</v>
      </c>
      <c r="F317" t="s">
        <v>2</v>
      </c>
      <c r="G317" t="s">
        <v>47</v>
      </c>
    </row>
    <row r="318" spans="1:7" x14ac:dyDescent="0.25">
      <c r="A318" t="s">
        <v>408</v>
      </c>
      <c r="B318">
        <f t="array" ref="B318">SUM(IF('TEA data'!$A$4:$A$66='BSM Input'!$D318,IF('TEA data'!$B$4:$B$66='BSM Input'!$E318,IF('TEA data'!$D$4:$D$66='BSM Input'!$F318,IF('TEA data'!$E$4:$E$66='BSM Input'!$G318,'TEA data'!U$4:U$66,""),""),""),""))</f>
        <v>49308.699881999994</v>
      </c>
      <c r="D318" t="s">
        <v>641</v>
      </c>
      <c r="E318" t="s">
        <v>643</v>
      </c>
      <c r="F318" t="s">
        <v>2</v>
      </c>
      <c r="G318" t="s">
        <v>48</v>
      </c>
    </row>
    <row r="319" spans="1:7" x14ac:dyDescent="0.25">
      <c r="A319" t="s">
        <v>409</v>
      </c>
      <c r="B319" s="23">
        <v>9999999</v>
      </c>
    </row>
    <row r="320" spans="1:7" x14ac:dyDescent="0.25">
      <c r="A320" t="s">
        <v>410</v>
      </c>
      <c r="B320">
        <f t="array" ref="B320">SUM(IF('TEA data'!$A$4:$A$66='BSM Input'!$D320,IF('TEA data'!$B$4:$B$66='BSM Input'!$E320,IF('TEA data'!$D$4:$D$66='BSM Input'!$F320,IF('TEA data'!$E$4:$E$66='BSM Input'!$G320,'TEA data'!U$4:U$66,""),""),""),""))</f>
        <v>52750.443542549991</v>
      </c>
      <c r="D320" t="s">
        <v>641</v>
      </c>
      <c r="E320" t="s">
        <v>643</v>
      </c>
      <c r="F320" t="s">
        <v>3</v>
      </c>
      <c r="G320" t="s">
        <v>46</v>
      </c>
    </row>
    <row r="321" spans="1:7" x14ac:dyDescent="0.25">
      <c r="A321" t="s">
        <v>411</v>
      </c>
      <c r="B321">
        <f t="array" ref="B321">SUM(IF('TEA data'!$A$4:$A$66='BSM Input'!$D321,IF('TEA data'!$B$4:$B$66='BSM Input'!$E321,IF('TEA data'!$D$4:$D$66='BSM Input'!$F321,IF('TEA data'!$E$4:$E$66='BSM Input'!$G321,'TEA data'!U$4:U$66,""),""),""),""))</f>
        <v>52750.443542549991</v>
      </c>
      <c r="D321" t="s">
        <v>641</v>
      </c>
      <c r="E321" t="s">
        <v>643</v>
      </c>
      <c r="F321" t="s">
        <v>3</v>
      </c>
      <c r="G321" t="s">
        <v>47</v>
      </c>
    </row>
    <row r="322" spans="1:7" x14ac:dyDescent="0.25">
      <c r="A322" t="s">
        <v>412</v>
      </c>
      <c r="B322">
        <f t="array" ref="B322">SUM(IF('TEA data'!$A$4:$A$66='BSM Input'!$D322,IF('TEA data'!$B$4:$B$66='BSM Input'!$E322,IF('TEA data'!$D$4:$D$66='BSM Input'!$F322,IF('TEA data'!$E$4:$E$66='BSM Input'!$G322,'TEA data'!U$4:U$66,""),""),""),""))</f>
        <v>52750.443542549991</v>
      </c>
      <c r="D322" t="s">
        <v>641</v>
      </c>
      <c r="E322" t="s">
        <v>643</v>
      </c>
      <c r="F322" t="s">
        <v>3</v>
      </c>
      <c r="G322" t="s">
        <v>48</v>
      </c>
    </row>
    <row r="323" spans="1:7" x14ac:dyDescent="0.25">
      <c r="A323" t="s">
        <v>413</v>
      </c>
      <c r="B323" s="23">
        <v>9999999</v>
      </c>
    </row>
    <row r="324" spans="1:7" x14ac:dyDescent="0.25">
      <c r="A324" t="s">
        <v>414</v>
      </c>
      <c r="B324">
        <f t="array" ref="B324">SUM(IF('TEA data'!$A$4:$A$66='BSM Input'!$D324,IF('TEA data'!$B$4:$B$66='BSM Input'!$E324,IF('TEA data'!$D$4:$D$66='BSM Input'!$F324,IF('TEA data'!$E$4:$E$66='BSM Input'!$G324,'TEA data'!U$4:U$66,""),""),""),""))</f>
        <v>64634.772210449992</v>
      </c>
      <c r="D324" t="s">
        <v>641</v>
      </c>
      <c r="E324" t="s">
        <v>643</v>
      </c>
      <c r="F324" t="s">
        <v>4</v>
      </c>
      <c r="G324" t="s">
        <v>46</v>
      </c>
    </row>
    <row r="325" spans="1:7" x14ac:dyDescent="0.25">
      <c r="A325" t="s">
        <v>415</v>
      </c>
      <c r="B325">
        <f t="array" ref="B325">SUM(IF('TEA data'!$A$4:$A$66='BSM Input'!$D325,IF('TEA data'!$B$4:$B$66='BSM Input'!$E325,IF('TEA data'!$D$4:$D$66='BSM Input'!$F325,IF('TEA data'!$E$4:$E$66='BSM Input'!$G325,'TEA data'!U$4:U$66,""),""),""),""))</f>
        <v>64634.772210449992</v>
      </c>
      <c r="D325" t="s">
        <v>641</v>
      </c>
      <c r="E325" t="s">
        <v>643</v>
      </c>
      <c r="F325" t="s">
        <v>4</v>
      </c>
      <c r="G325" t="s">
        <v>47</v>
      </c>
    </row>
    <row r="326" spans="1:7" x14ac:dyDescent="0.25">
      <c r="A326" t="s">
        <v>416</v>
      </c>
      <c r="B326">
        <f t="array" ref="B326">SUM(IF('TEA data'!$A$4:$A$66='BSM Input'!$D326,IF('TEA data'!$B$4:$B$66='BSM Input'!$E326,IF('TEA data'!$D$4:$D$66='BSM Input'!$F326,IF('TEA data'!$E$4:$E$66='BSM Input'!$G326,'TEA data'!U$4:U$66,""),""),""),""))</f>
        <v>64634.772210449992</v>
      </c>
      <c r="D326" t="s">
        <v>641</v>
      </c>
      <c r="E326" t="s">
        <v>643</v>
      </c>
      <c r="F326" t="s">
        <v>4</v>
      </c>
      <c r="G326" t="s">
        <v>48</v>
      </c>
    </row>
    <row r="327" spans="1:7" x14ac:dyDescent="0.25">
      <c r="A327" t="s">
        <v>417</v>
      </c>
      <c r="B327" s="23">
        <v>9999999</v>
      </c>
    </row>
    <row r="329" spans="1:7" x14ac:dyDescent="0.25">
      <c r="A329" t="s">
        <v>418</v>
      </c>
      <c r="B329" s="23">
        <v>9999999</v>
      </c>
      <c r="D329" t="s">
        <v>638</v>
      </c>
      <c r="E329" t="s">
        <v>639</v>
      </c>
      <c r="F329" t="s">
        <v>2</v>
      </c>
      <c r="G329" t="s">
        <v>46</v>
      </c>
    </row>
    <row r="330" spans="1:7" x14ac:dyDescent="0.25">
      <c r="A330" t="s">
        <v>419</v>
      </c>
      <c r="B330" s="23">
        <v>9999999</v>
      </c>
      <c r="D330" t="s">
        <v>638</v>
      </c>
      <c r="E330" t="s">
        <v>639</v>
      </c>
      <c r="F330" t="s">
        <v>2</v>
      </c>
      <c r="G330" t="s">
        <v>47</v>
      </c>
    </row>
    <row r="331" spans="1:7" x14ac:dyDescent="0.25">
      <c r="A331" t="s">
        <v>420</v>
      </c>
      <c r="B331" s="23">
        <v>9999999</v>
      </c>
      <c r="D331" t="s">
        <v>638</v>
      </c>
      <c r="E331" t="s">
        <v>639</v>
      </c>
      <c r="F331" t="s">
        <v>2</v>
      </c>
      <c r="G331" t="s">
        <v>48</v>
      </c>
    </row>
    <row r="332" spans="1:7" x14ac:dyDescent="0.25">
      <c r="A332" t="s">
        <v>421</v>
      </c>
      <c r="B332" s="23">
        <v>9999999</v>
      </c>
    </row>
    <row r="333" spans="1:7" x14ac:dyDescent="0.25">
      <c r="A333" t="s">
        <v>422</v>
      </c>
      <c r="B333" s="23">
        <v>9999999</v>
      </c>
      <c r="D333" t="s">
        <v>638</v>
      </c>
      <c r="E333" t="s">
        <v>639</v>
      </c>
      <c r="F333" t="s">
        <v>3</v>
      </c>
      <c r="G333" t="s">
        <v>46</v>
      </c>
    </row>
    <row r="334" spans="1:7" x14ac:dyDescent="0.25">
      <c r="A334" t="s">
        <v>423</v>
      </c>
      <c r="B334" s="23">
        <v>9999999</v>
      </c>
      <c r="D334" t="s">
        <v>638</v>
      </c>
      <c r="E334" t="s">
        <v>639</v>
      </c>
      <c r="F334" t="s">
        <v>3</v>
      </c>
      <c r="G334" t="s">
        <v>47</v>
      </c>
    </row>
    <row r="335" spans="1:7" x14ac:dyDescent="0.25">
      <c r="A335" t="s">
        <v>424</v>
      </c>
      <c r="B335" s="23">
        <v>9999999</v>
      </c>
      <c r="D335" t="s">
        <v>638</v>
      </c>
      <c r="E335" t="s">
        <v>639</v>
      </c>
      <c r="F335" t="s">
        <v>3</v>
      </c>
      <c r="G335" t="s">
        <v>48</v>
      </c>
    </row>
    <row r="336" spans="1:7" x14ac:dyDescent="0.25">
      <c r="A336" t="s">
        <v>425</v>
      </c>
      <c r="B336" s="23">
        <v>9999999</v>
      </c>
    </row>
    <row r="337" spans="1:7" x14ac:dyDescent="0.25">
      <c r="A337" t="s">
        <v>426</v>
      </c>
      <c r="B337">
        <f t="array" ref="B337">SUM(IF('TEA data'!$A$4:$A$66='BSM Input'!$D337,IF('TEA data'!$B$4:$B$66='BSM Input'!$E337,IF('TEA data'!$D$4:$D$66='BSM Input'!$F337,IF('TEA data'!$E$4:$E$66='BSM Input'!$G337,'TEA data'!V$4:V$66,""),""),""),""))</f>
        <v>45034.670378879993</v>
      </c>
      <c r="D337" t="s">
        <v>638</v>
      </c>
      <c r="E337" t="s">
        <v>639</v>
      </c>
      <c r="F337" t="s">
        <v>4</v>
      </c>
      <c r="G337" t="s">
        <v>46</v>
      </c>
    </row>
    <row r="338" spans="1:7" x14ac:dyDescent="0.25">
      <c r="A338" t="s">
        <v>427</v>
      </c>
      <c r="B338">
        <f t="array" ref="B338">SUM(IF('TEA data'!$A$4:$A$66='BSM Input'!$D338,IF('TEA data'!$B$4:$B$66='BSM Input'!$E338,IF('TEA data'!$D$4:$D$66='BSM Input'!$F338,IF('TEA data'!$E$4:$E$66='BSM Input'!$G338,'TEA data'!V$4:V$66,""),""),""),""))</f>
        <v>45034.670378879993</v>
      </c>
      <c r="D338" t="s">
        <v>638</v>
      </c>
      <c r="E338" t="s">
        <v>639</v>
      </c>
      <c r="F338" t="s">
        <v>4</v>
      </c>
      <c r="G338" t="s">
        <v>47</v>
      </c>
    </row>
    <row r="339" spans="1:7" x14ac:dyDescent="0.25">
      <c r="A339" t="s">
        <v>428</v>
      </c>
      <c r="B339">
        <f t="array" ref="B339">SUM(IF('TEA data'!$A$4:$A$66='BSM Input'!$D339,IF('TEA data'!$B$4:$B$66='BSM Input'!$E339,IF('TEA data'!$D$4:$D$66='BSM Input'!$F339,IF('TEA data'!$E$4:$E$66='BSM Input'!$G339,'TEA data'!V$4:V$66,""),""),""),""))</f>
        <v>45034.670378879993</v>
      </c>
      <c r="D339" t="s">
        <v>638</v>
      </c>
      <c r="E339" t="s">
        <v>639</v>
      </c>
      <c r="F339" t="s">
        <v>4</v>
      </c>
      <c r="G339" t="s">
        <v>48</v>
      </c>
    </row>
    <row r="340" spans="1:7" x14ac:dyDescent="0.25">
      <c r="A340" t="s">
        <v>429</v>
      </c>
      <c r="B340" s="23">
        <v>9999999</v>
      </c>
    </row>
    <row r="341" spans="1:7" x14ac:dyDescent="0.25">
      <c r="A341" t="s">
        <v>430</v>
      </c>
      <c r="B341">
        <f t="array" ref="B341">SUM(IF('TEA data'!$A$4:$A$66='BSM Input'!$D341,IF('TEA data'!$B$4:$B$66='BSM Input'!$E341,IF('TEA data'!$D$4:$D$66='BSM Input'!$F341,IF('TEA data'!$E$4:$E$66='BSM Input'!$G341,'TEA data'!V$4:V$66,""),""),""),""))</f>
        <v>57733.240447999997</v>
      </c>
      <c r="D341" t="s">
        <v>640</v>
      </c>
      <c r="E341" t="s">
        <v>639</v>
      </c>
      <c r="F341" t="s">
        <v>2</v>
      </c>
      <c r="G341" t="s">
        <v>46</v>
      </c>
    </row>
    <row r="342" spans="1:7" x14ac:dyDescent="0.25">
      <c r="A342" t="s">
        <v>431</v>
      </c>
      <c r="B342">
        <f t="array" ref="B342">SUM(IF('TEA data'!$A$4:$A$66='BSM Input'!$D342,IF('TEA data'!$B$4:$B$66='BSM Input'!$E342,IF('TEA data'!$D$4:$D$66='BSM Input'!$F342,IF('TEA data'!$E$4:$E$66='BSM Input'!$G342,'TEA data'!V$4:V$66,""),""),""),""))</f>
        <v>57733.240447999997</v>
      </c>
      <c r="D342" t="s">
        <v>640</v>
      </c>
      <c r="E342" t="s">
        <v>639</v>
      </c>
      <c r="F342" t="s">
        <v>2</v>
      </c>
      <c r="G342" t="s">
        <v>47</v>
      </c>
    </row>
    <row r="343" spans="1:7" x14ac:dyDescent="0.25">
      <c r="A343" t="s">
        <v>432</v>
      </c>
      <c r="B343">
        <f t="array" ref="B343">SUM(IF('TEA data'!$A$4:$A$66='BSM Input'!$D343,IF('TEA data'!$B$4:$B$66='BSM Input'!$E343,IF('TEA data'!$D$4:$D$66='BSM Input'!$F343,IF('TEA data'!$E$4:$E$66='BSM Input'!$G343,'TEA data'!V$4:V$66,""),""),""),""))</f>
        <v>57733.240447999997</v>
      </c>
      <c r="D343" t="s">
        <v>640</v>
      </c>
      <c r="E343" t="s">
        <v>639</v>
      </c>
      <c r="F343" t="s">
        <v>2</v>
      </c>
      <c r="G343" t="s">
        <v>48</v>
      </c>
    </row>
    <row r="344" spans="1:7" x14ac:dyDescent="0.25">
      <c r="A344" t="s">
        <v>433</v>
      </c>
      <c r="B344" s="23">
        <v>9999999</v>
      </c>
    </row>
    <row r="345" spans="1:7" x14ac:dyDescent="0.25">
      <c r="A345" t="s">
        <v>434</v>
      </c>
      <c r="B345">
        <f t="array" ref="B345">SUM(IF('TEA data'!$A$4:$A$66='BSM Input'!$D345,IF('TEA data'!$B$4:$B$66='BSM Input'!$E345,IF('TEA data'!$D$4:$D$66='BSM Input'!$F345,IF('TEA data'!$E$4:$E$66='BSM Input'!$G345,'TEA data'!V$4:V$66,""),""),""),""))</f>
        <v>46882.139199999998</v>
      </c>
      <c r="D345" t="s">
        <v>640</v>
      </c>
      <c r="E345" t="s">
        <v>639</v>
      </c>
      <c r="F345" t="s">
        <v>3</v>
      </c>
      <c r="G345" t="s">
        <v>46</v>
      </c>
    </row>
    <row r="346" spans="1:7" x14ac:dyDescent="0.25">
      <c r="A346" t="s">
        <v>435</v>
      </c>
      <c r="B346">
        <f t="array" ref="B346">SUM(IF('TEA data'!$A$4:$A$66='BSM Input'!$D346,IF('TEA data'!$B$4:$B$66='BSM Input'!$E346,IF('TEA data'!$D$4:$D$66='BSM Input'!$F346,IF('TEA data'!$E$4:$E$66='BSM Input'!$G346,'TEA data'!V$4:V$66,""),""),""),""))</f>
        <v>46882.139199999998</v>
      </c>
      <c r="D346" t="s">
        <v>640</v>
      </c>
      <c r="E346" t="s">
        <v>639</v>
      </c>
      <c r="F346" t="s">
        <v>3</v>
      </c>
      <c r="G346" t="s">
        <v>47</v>
      </c>
    </row>
    <row r="347" spans="1:7" x14ac:dyDescent="0.25">
      <c r="A347" t="s">
        <v>436</v>
      </c>
      <c r="B347">
        <f t="array" ref="B347">SUM(IF('TEA data'!$A$4:$A$66='BSM Input'!$D347,IF('TEA data'!$B$4:$B$66='BSM Input'!$E347,IF('TEA data'!$D$4:$D$66='BSM Input'!$F347,IF('TEA data'!$E$4:$E$66='BSM Input'!$G347,'TEA data'!V$4:V$66,""),""),""),""))</f>
        <v>46882.139199999998</v>
      </c>
      <c r="D347" t="s">
        <v>640</v>
      </c>
      <c r="E347" t="s">
        <v>639</v>
      </c>
      <c r="F347" t="s">
        <v>3</v>
      </c>
      <c r="G347" t="s">
        <v>48</v>
      </c>
    </row>
    <row r="348" spans="1:7" x14ac:dyDescent="0.25">
      <c r="A348" t="s">
        <v>437</v>
      </c>
      <c r="B348" s="23">
        <v>9999999</v>
      </c>
    </row>
    <row r="349" spans="1:7" x14ac:dyDescent="0.25">
      <c r="A349" t="s">
        <v>438</v>
      </c>
      <c r="B349">
        <f t="array" ref="B349">SUM(IF('TEA data'!$A$4:$A$66='BSM Input'!$D349,IF('TEA data'!$B$4:$B$66='BSM Input'!$E349,IF('TEA data'!$D$4:$D$66='BSM Input'!$F349,IF('TEA data'!$E$4:$E$66='BSM Input'!$G349,'TEA data'!V$4:V$66,""),""),""),""))</f>
        <v>65468.703039999993</v>
      </c>
      <c r="D349" t="s">
        <v>640</v>
      </c>
      <c r="E349" t="s">
        <v>639</v>
      </c>
      <c r="F349" t="s">
        <v>4</v>
      </c>
      <c r="G349" t="s">
        <v>46</v>
      </c>
    </row>
    <row r="350" spans="1:7" x14ac:dyDescent="0.25">
      <c r="A350" t="s">
        <v>439</v>
      </c>
      <c r="B350">
        <f t="array" ref="B350">SUM(IF('TEA data'!$A$4:$A$66='BSM Input'!$D350,IF('TEA data'!$B$4:$B$66='BSM Input'!$E350,IF('TEA data'!$D$4:$D$66='BSM Input'!$F350,IF('TEA data'!$E$4:$E$66='BSM Input'!$G350,'TEA data'!V$4:V$66,""),""),""),""))</f>
        <v>65468.703039999993</v>
      </c>
      <c r="D350" t="s">
        <v>640</v>
      </c>
      <c r="E350" t="s">
        <v>639</v>
      </c>
      <c r="F350" t="s">
        <v>4</v>
      </c>
      <c r="G350" t="s">
        <v>47</v>
      </c>
    </row>
    <row r="351" spans="1:7" x14ac:dyDescent="0.25">
      <c r="A351" t="s">
        <v>440</v>
      </c>
      <c r="B351">
        <f t="array" ref="B351">SUM(IF('TEA data'!$A$4:$A$66='BSM Input'!$D351,IF('TEA data'!$B$4:$B$66='BSM Input'!$E351,IF('TEA data'!$D$4:$D$66='BSM Input'!$F351,IF('TEA data'!$E$4:$E$66='BSM Input'!$G351,'TEA data'!V$4:V$66,""),""),""),""))</f>
        <v>65468.703039999993</v>
      </c>
      <c r="D351" t="s">
        <v>640</v>
      </c>
      <c r="E351" t="s">
        <v>639</v>
      </c>
      <c r="F351" t="s">
        <v>4</v>
      </c>
      <c r="G351" t="s">
        <v>48</v>
      </c>
    </row>
    <row r="352" spans="1:7" x14ac:dyDescent="0.25">
      <c r="A352" t="s">
        <v>441</v>
      </c>
      <c r="B352" s="23">
        <v>9999999</v>
      </c>
    </row>
    <row r="353" spans="1:7" x14ac:dyDescent="0.25">
      <c r="A353" t="s">
        <v>442</v>
      </c>
      <c r="B353">
        <f t="array" ref="B353">SUM(IF('TEA data'!$A$4:$A$66='BSM Input'!$D353,IF('TEA data'!$B$4:$B$66='BSM Input'!$E353,IF('TEA data'!$D$4:$D$66='BSM Input'!$F353,IF('TEA data'!$E$4:$E$66='BSM Input'!$G353,'TEA data'!V$4:V$66,""),""),""),""))</f>
        <v>0</v>
      </c>
      <c r="D353" t="s">
        <v>641</v>
      </c>
      <c r="E353" t="s">
        <v>639</v>
      </c>
      <c r="F353" t="s">
        <v>2</v>
      </c>
      <c r="G353" t="s">
        <v>46</v>
      </c>
    </row>
    <row r="354" spans="1:7" x14ac:dyDescent="0.25">
      <c r="A354" t="s">
        <v>443</v>
      </c>
      <c r="B354">
        <f t="array" ref="B354">SUM(IF('TEA data'!$A$4:$A$66='BSM Input'!$D354,IF('TEA data'!$B$4:$B$66='BSM Input'!$E354,IF('TEA data'!$D$4:$D$66='BSM Input'!$F354,IF('TEA data'!$E$4:$E$66='BSM Input'!$G354,'TEA data'!V$4:V$66,""),""),""),""))</f>
        <v>0</v>
      </c>
      <c r="D354" t="s">
        <v>641</v>
      </c>
      <c r="E354" t="s">
        <v>639</v>
      </c>
      <c r="F354" t="s">
        <v>2</v>
      </c>
      <c r="G354" t="s">
        <v>47</v>
      </c>
    </row>
    <row r="355" spans="1:7" x14ac:dyDescent="0.25">
      <c r="A355" t="s">
        <v>444</v>
      </c>
      <c r="B355">
        <f t="array" ref="B355">SUM(IF('TEA data'!$A$4:$A$66='BSM Input'!$D355,IF('TEA data'!$B$4:$B$66='BSM Input'!$E355,IF('TEA data'!$D$4:$D$66='BSM Input'!$F355,IF('TEA data'!$E$4:$E$66='BSM Input'!$G355,'TEA data'!V$4:V$66,""),""),""),""))</f>
        <v>0</v>
      </c>
      <c r="D355" t="s">
        <v>641</v>
      </c>
      <c r="E355" t="s">
        <v>639</v>
      </c>
      <c r="F355" t="s">
        <v>2</v>
      </c>
      <c r="G355" t="s">
        <v>48</v>
      </c>
    </row>
    <row r="356" spans="1:7" x14ac:dyDescent="0.25">
      <c r="A356" t="s">
        <v>445</v>
      </c>
      <c r="B356" s="23">
        <v>9999999</v>
      </c>
    </row>
    <row r="357" spans="1:7" x14ac:dyDescent="0.25">
      <c r="A357" t="s">
        <v>446</v>
      </c>
      <c r="B357">
        <f t="array" ref="B357">SUM(IF('TEA data'!$A$4:$A$66='BSM Input'!$D357,IF('TEA data'!$B$4:$B$66='BSM Input'!$E357,IF('TEA data'!$D$4:$D$66='BSM Input'!$F357,IF('TEA data'!$E$4:$E$66='BSM Input'!$G357,'TEA data'!V$4:V$66,""),""),""),""))</f>
        <v>0</v>
      </c>
      <c r="D357" t="s">
        <v>641</v>
      </c>
      <c r="E357" t="s">
        <v>639</v>
      </c>
      <c r="F357" t="s">
        <v>3</v>
      </c>
      <c r="G357" t="s">
        <v>46</v>
      </c>
    </row>
    <row r="358" spans="1:7" x14ac:dyDescent="0.25">
      <c r="A358" t="s">
        <v>447</v>
      </c>
      <c r="B358">
        <f t="array" ref="B358">SUM(IF('TEA data'!$A$4:$A$66='BSM Input'!$D358,IF('TEA data'!$B$4:$B$66='BSM Input'!$E358,IF('TEA data'!$D$4:$D$66='BSM Input'!$F358,IF('TEA data'!$E$4:$E$66='BSM Input'!$G358,'TEA data'!V$4:V$66,""),""),""),""))</f>
        <v>0</v>
      </c>
      <c r="D358" t="s">
        <v>641</v>
      </c>
      <c r="E358" t="s">
        <v>639</v>
      </c>
      <c r="F358" t="s">
        <v>3</v>
      </c>
      <c r="G358" t="s">
        <v>47</v>
      </c>
    </row>
    <row r="359" spans="1:7" x14ac:dyDescent="0.25">
      <c r="A359" t="s">
        <v>448</v>
      </c>
      <c r="B359">
        <f t="array" ref="B359">SUM(IF('TEA data'!$A$4:$A$66='BSM Input'!$D359,IF('TEA data'!$B$4:$B$66='BSM Input'!$E359,IF('TEA data'!$D$4:$D$66='BSM Input'!$F359,IF('TEA data'!$E$4:$E$66='BSM Input'!$G359,'TEA data'!V$4:V$66,""),""),""),""))</f>
        <v>0</v>
      </c>
      <c r="D359" t="s">
        <v>641</v>
      </c>
      <c r="E359" t="s">
        <v>639</v>
      </c>
      <c r="F359" t="s">
        <v>3</v>
      </c>
      <c r="G359" t="s">
        <v>48</v>
      </c>
    </row>
    <row r="360" spans="1:7" x14ac:dyDescent="0.25">
      <c r="A360" t="s">
        <v>449</v>
      </c>
      <c r="B360" s="23">
        <v>9999999</v>
      </c>
    </row>
    <row r="361" spans="1:7" x14ac:dyDescent="0.25">
      <c r="A361" t="s">
        <v>450</v>
      </c>
      <c r="B361">
        <f t="array" ref="B361">SUM(IF('TEA data'!$A$4:$A$66='BSM Input'!$D361,IF('TEA data'!$B$4:$B$66='BSM Input'!$E361,IF('TEA data'!$D$4:$D$66='BSM Input'!$F361,IF('TEA data'!$E$4:$E$66='BSM Input'!$G361,'TEA data'!V$4:V$66,""),""),""),""))</f>
        <v>0</v>
      </c>
      <c r="D361" t="s">
        <v>641</v>
      </c>
      <c r="E361" t="s">
        <v>639</v>
      </c>
      <c r="F361" t="s">
        <v>4</v>
      </c>
      <c r="G361" t="s">
        <v>46</v>
      </c>
    </row>
    <row r="362" spans="1:7" x14ac:dyDescent="0.25">
      <c r="A362" t="s">
        <v>451</v>
      </c>
      <c r="B362">
        <f t="array" ref="B362">SUM(IF('TEA data'!$A$4:$A$66='BSM Input'!$D362,IF('TEA data'!$B$4:$B$66='BSM Input'!$E362,IF('TEA data'!$D$4:$D$66='BSM Input'!$F362,IF('TEA data'!$E$4:$E$66='BSM Input'!$G362,'TEA data'!V$4:V$66,""),""),""),""))</f>
        <v>0</v>
      </c>
      <c r="D362" t="s">
        <v>641</v>
      </c>
      <c r="E362" t="s">
        <v>639</v>
      </c>
      <c r="F362" t="s">
        <v>4</v>
      </c>
      <c r="G362" t="s">
        <v>47</v>
      </c>
    </row>
    <row r="363" spans="1:7" x14ac:dyDescent="0.25">
      <c r="A363" t="s">
        <v>452</v>
      </c>
      <c r="B363">
        <f t="array" ref="B363">SUM(IF('TEA data'!$A$4:$A$66='BSM Input'!$D363,IF('TEA data'!$B$4:$B$66='BSM Input'!$E363,IF('TEA data'!$D$4:$D$66='BSM Input'!$F363,IF('TEA data'!$E$4:$E$66='BSM Input'!$G363,'TEA data'!V$4:V$66,""),""),""),""))</f>
        <v>0</v>
      </c>
      <c r="D363" t="s">
        <v>641</v>
      </c>
      <c r="E363" t="s">
        <v>639</v>
      </c>
      <c r="F363" t="s">
        <v>4</v>
      </c>
      <c r="G363" t="s">
        <v>48</v>
      </c>
    </row>
    <row r="364" spans="1:7" x14ac:dyDescent="0.25">
      <c r="A364" t="s">
        <v>453</v>
      </c>
      <c r="B364" s="23">
        <v>9999999</v>
      </c>
    </row>
    <row r="365" spans="1:7" x14ac:dyDescent="0.25">
      <c r="A365" t="s">
        <v>454</v>
      </c>
      <c r="B365" s="23">
        <v>9999999</v>
      </c>
      <c r="D365" t="s">
        <v>638</v>
      </c>
      <c r="E365" t="s">
        <v>642</v>
      </c>
      <c r="F365" t="s">
        <v>2</v>
      </c>
      <c r="G365" t="s">
        <v>46</v>
      </c>
    </row>
    <row r="366" spans="1:7" x14ac:dyDescent="0.25">
      <c r="A366" t="s">
        <v>455</v>
      </c>
      <c r="B366" s="23">
        <v>9999999</v>
      </c>
      <c r="D366" t="s">
        <v>638</v>
      </c>
      <c r="E366" t="s">
        <v>642</v>
      </c>
      <c r="F366" t="s">
        <v>2</v>
      </c>
      <c r="G366" t="s">
        <v>47</v>
      </c>
    </row>
    <row r="367" spans="1:7" x14ac:dyDescent="0.25">
      <c r="A367" t="s">
        <v>456</v>
      </c>
      <c r="B367" s="23">
        <v>9999999</v>
      </c>
      <c r="D367" t="s">
        <v>638</v>
      </c>
      <c r="E367" t="s">
        <v>642</v>
      </c>
      <c r="F367" t="s">
        <v>2</v>
      </c>
      <c r="G367" t="s">
        <v>48</v>
      </c>
    </row>
    <row r="368" spans="1:7" x14ac:dyDescent="0.25">
      <c r="A368" t="s">
        <v>457</v>
      </c>
      <c r="B368" s="23">
        <v>9999999</v>
      </c>
    </row>
    <row r="369" spans="1:7" x14ac:dyDescent="0.25">
      <c r="A369" t="s">
        <v>458</v>
      </c>
      <c r="B369" s="23">
        <v>9999999</v>
      </c>
      <c r="D369" t="s">
        <v>638</v>
      </c>
      <c r="E369" t="s">
        <v>642</v>
      </c>
      <c r="F369" t="s">
        <v>3</v>
      </c>
      <c r="G369" t="s">
        <v>46</v>
      </c>
    </row>
    <row r="370" spans="1:7" x14ac:dyDescent="0.25">
      <c r="A370" t="s">
        <v>459</v>
      </c>
      <c r="B370" s="23">
        <v>9999999</v>
      </c>
      <c r="D370" t="s">
        <v>638</v>
      </c>
      <c r="E370" t="s">
        <v>642</v>
      </c>
      <c r="F370" t="s">
        <v>3</v>
      </c>
      <c r="G370" t="s">
        <v>47</v>
      </c>
    </row>
    <row r="371" spans="1:7" x14ac:dyDescent="0.25">
      <c r="A371" t="s">
        <v>460</v>
      </c>
      <c r="B371" s="23">
        <v>9999999</v>
      </c>
      <c r="D371" t="s">
        <v>638</v>
      </c>
      <c r="E371" t="s">
        <v>642</v>
      </c>
      <c r="F371" t="s">
        <v>3</v>
      </c>
      <c r="G371" t="s">
        <v>48</v>
      </c>
    </row>
    <row r="372" spans="1:7" x14ac:dyDescent="0.25">
      <c r="A372" t="s">
        <v>461</v>
      </c>
      <c r="B372" s="23">
        <v>9999999</v>
      </c>
    </row>
    <row r="373" spans="1:7" x14ac:dyDescent="0.25">
      <c r="A373" t="s">
        <v>462</v>
      </c>
      <c r="B373">
        <f t="array" ref="B373">SUM(IF('TEA data'!$A$4:$A$66='BSM Input'!$D373,IF('TEA data'!$B$4:$B$66='BSM Input'!$E373,IF('TEA data'!$D$4:$D$66='BSM Input'!$F373,IF('TEA data'!$E$4:$E$66='BSM Input'!$G373,'TEA data'!V$4:V$66,""),""),""),""))</f>
        <v>52640.606087679997</v>
      </c>
      <c r="D373" t="s">
        <v>638</v>
      </c>
      <c r="E373" t="s">
        <v>642</v>
      </c>
      <c r="F373" t="s">
        <v>4</v>
      </c>
      <c r="G373" t="s">
        <v>46</v>
      </c>
    </row>
    <row r="374" spans="1:7" x14ac:dyDescent="0.25">
      <c r="A374" t="s">
        <v>463</v>
      </c>
      <c r="B374">
        <f t="array" ref="B374">SUM(IF('TEA data'!$A$4:$A$66='BSM Input'!$D374,IF('TEA data'!$B$4:$B$66='BSM Input'!$E374,IF('TEA data'!$D$4:$D$66='BSM Input'!$F374,IF('TEA data'!$E$4:$E$66='BSM Input'!$G374,'TEA data'!V$4:V$66,""),""),""),""))</f>
        <v>52640.606087679997</v>
      </c>
      <c r="D374" t="s">
        <v>638</v>
      </c>
      <c r="E374" t="s">
        <v>642</v>
      </c>
      <c r="F374" t="s">
        <v>4</v>
      </c>
      <c r="G374" t="s">
        <v>47</v>
      </c>
    </row>
    <row r="375" spans="1:7" x14ac:dyDescent="0.25">
      <c r="A375" t="s">
        <v>464</v>
      </c>
      <c r="B375">
        <f t="array" ref="B375">SUM(IF('TEA data'!$A$4:$A$66='BSM Input'!$D375,IF('TEA data'!$B$4:$B$66='BSM Input'!$E375,IF('TEA data'!$D$4:$D$66='BSM Input'!$F375,IF('TEA data'!$E$4:$E$66='BSM Input'!$G375,'TEA data'!V$4:V$66,""),""),""),""))</f>
        <v>52640.606087679997</v>
      </c>
      <c r="D375" t="s">
        <v>638</v>
      </c>
      <c r="E375" t="s">
        <v>642</v>
      </c>
      <c r="F375" t="s">
        <v>4</v>
      </c>
      <c r="G375" t="s">
        <v>48</v>
      </c>
    </row>
    <row r="376" spans="1:7" x14ac:dyDescent="0.25">
      <c r="A376" t="s">
        <v>465</v>
      </c>
      <c r="B376" s="23">
        <v>9999999</v>
      </c>
    </row>
    <row r="377" spans="1:7" x14ac:dyDescent="0.25">
      <c r="A377" t="s">
        <v>466</v>
      </c>
      <c r="B377">
        <f t="array" ref="B377">SUM(IF('TEA data'!$A$4:$A$66='BSM Input'!$D377,IF('TEA data'!$B$4:$B$66='BSM Input'!$E377,IF('TEA data'!$D$4:$D$66='BSM Input'!$F377,IF('TEA data'!$E$4:$E$66='BSM Input'!$G377,'TEA data'!V$4:V$66,""),""),""),""))</f>
        <v>75059.141248</v>
      </c>
      <c r="D377" t="s">
        <v>640</v>
      </c>
      <c r="E377" t="s">
        <v>642</v>
      </c>
      <c r="F377" t="s">
        <v>2</v>
      </c>
      <c r="G377" t="s">
        <v>46</v>
      </c>
    </row>
    <row r="378" spans="1:7" x14ac:dyDescent="0.25">
      <c r="A378" t="s">
        <v>467</v>
      </c>
      <c r="B378">
        <f t="array" ref="B378">SUM(IF('TEA data'!$A$4:$A$66='BSM Input'!$D378,IF('TEA data'!$B$4:$B$66='BSM Input'!$E378,IF('TEA data'!$D$4:$D$66='BSM Input'!$F378,IF('TEA data'!$E$4:$E$66='BSM Input'!$G378,'TEA data'!V$4:V$66,""),""),""),""))</f>
        <v>75059.141248</v>
      </c>
      <c r="D378" t="s">
        <v>640</v>
      </c>
      <c r="E378" t="s">
        <v>642</v>
      </c>
      <c r="F378" t="s">
        <v>2</v>
      </c>
      <c r="G378" t="s">
        <v>47</v>
      </c>
    </row>
    <row r="379" spans="1:7" x14ac:dyDescent="0.25">
      <c r="A379" t="s">
        <v>468</v>
      </c>
      <c r="B379">
        <f t="array" ref="B379">SUM(IF('TEA data'!$A$4:$A$66='BSM Input'!$D379,IF('TEA data'!$B$4:$B$66='BSM Input'!$E379,IF('TEA data'!$D$4:$D$66='BSM Input'!$F379,IF('TEA data'!$E$4:$E$66='BSM Input'!$G379,'TEA data'!V$4:V$66,""),""),""),""))</f>
        <v>75059.141248</v>
      </c>
      <c r="D379" t="s">
        <v>640</v>
      </c>
      <c r="E379" t="s">
        <v>642</v>
      </c>
      <c r="F379" t="s">
        <v>2</v>
      </c>
      <c r="G379" t="s">
        <v>48</v>
      </c>
    </row>
    <row r="380" spans="1:7" x14ac:dyDescent="0.25">
      <c r="A380" t="s">
        <v>469</v>
      </c>
      <c r="B380" s="23">
        <v>9999999</v>
      </c>
    </row>
    <row r="381" spans="1:7" x14ac:dyDescent="0.25">
      <c r="A381" t="s">
        <v>470</v>
      </c>
      <c r="B381">
        <f t="array" ref="B381">SUM(IF('TEA data'!$A$4:$A$66='BSM Input'!$D381,IF('TEA data'!$B$4:$B$66='BSM Input'!$E381,IF('TEA data'!$D$4:$D$66='BSM Input'!$F381,IF('TEA data'!$E$4:$E$66='BSM Input'!$G381,'TEA data'!V$4:V$66,""),""),""),""))</f>
        <v>71268.344575999989</v>
      </c>
      <c r="D381" t="s">
        <v>640</v>
      </c>
      <c r="E381" t="s">
        <v>642</v>
      </c>
      <c r="F381" t="s">
        <v>3</v>
      </c>
      <c r="G381" t="s">
        <v>46</v>
      </c>
    </row>
    <row r="382" spans="1:7" x14ac:dyDescent="0.25">
      <c r="A382" t="s">
        <v>471</v>
      </c>
      <c r="B382">
        <f t="array" ref="B382">SUM(IF('TEA data'!$A$4:$A$66='BSM Input'!$D382,IF('TEA data'!$B$4:$B$66='BSM Input'!$E382,IF('TEA data'!$D$4:$D$66='BSM Input'!$F382,IF('TEA data'!$E$4:$E$66='BSM Input'!$G382,'TEA data'!V$4:V$66,""),""),""),""))</f>
        <v>71268.344575999989</v>
      </c>
      <c r="D382" t="s">
        <v>640</v>
      </c>
      <c r="E382" t="s">
        <v>642</v>
      </c>
      <c r="F382" t="s">
        <v>3</v>
      </c>
      <c r="G382" t="s">
        <v>47</v>
      </c>
    </row>
    <row r="383" spans="1:7" x14ac:dyDescent="0.25">
      <c r="A383" t="s">
        <v>472</v>
      </c>
      <c r="B383">
        <f t="array" ref="B383">SUM(IF('TEA data'!$A$4:$A$66='BSM Input'!$D383,IF('TEA data'!$B$4:$B$66='BSM Input'!$E383,IF('TEA data'!$D$4:$D$66='BSM Input'!$F383,IF('TEA data'!$E$4:$E$66='BSM Input'!$G383,'TEA data'!V$4:V$66,""),""),""),""))</f>
        <v>71268.344575999989</v>
      </c>
      <c r="D383" t="s">
        <v>640</v>
      </c>
      <c r="E383" t="s">
        <v>642</v>
      </c>
      <c r="F383" t="s">
        <v>3</v>
      </c>
      <c r="G383" t="s">
        <v>48</v>
      </c>
    </row>
    <row r="384" spans="1:7" x14ac:dyDescent="0.25">
      <c r="A384" t="s">
        <v>473</v>
      </c>
      <c r="B384" s="23">
        <v>9999999</v>
      </c>
    </row>
    <row r="385" spans="1:7" x14ac:dyDescent="0.25">
      <c r="A385" t="s">
        <v>474</v>
      </c>
      <c r="B385">
        <f t="array" ref="B385">SUM(IF('TEA data'!$A$4:$A$66='BSM Input'!$D385,IF('TEA data'!$B$4:$B$66='BSM Input'!$E385,IF('TEA data'!$D$4:$D$66='BSM Input'!$F385,IF('TEA data'!$E$4:$E$66='BSM Input'!$G385,'TEA data'!V$4:V$66,""),""),""),""))</f>
        <v>92193.905023999992</v>
      </c>
      <c r="D385" t="s">
        <v>640</v>
      </c>
      <c r="E385" t="s">
        <v>642</v>
      </c>
      <c r="F385" t="s">
        <v>4</v>
      </c>
      <c r="G385" t="s">
        <v>46</v>
      </c>
    </row>
    <row r="386" spans="1:7" x14ac:dyDescent="0.25">
      <c r="A386" t="s">
        <v>475</v>
      </c>
      <c r="B386">
        <f t="array" ref="B386">SUM(IF('TEA data'!$A$4:$A$66='BSM Input'!$D386,IF('TEA data'!$B$4:$B$66='BSM Input'!$E386,IF('TEA data'!$D$4:$D$66='BSM Input'!$F386,IF('TEA data'!$E$4:$E$66='BSM Input'!$G386,'TEA data'!V$4:V$66,""),""),""),""))</f>
        <v>92193.905023999992</v>
      </c>
      <c r="D386" t="s">
        <v>640</v>
      </c>
      <c r="E386" t="s">
        <v>642</v>
      </c>
      <c r="F386" t="s">
        <v>4</v>
      </c>
      <c r="G386" t="s">
        <v>47</v>
      </c>
    </row>
    <row r="387" spans="1:7" x14ac:dyDescent="0.25">
      <c r="A387" t="s">
        <v>476</v>
      </c>
      <c r="B387">
        <f t="array" ref="B387">SUM(IF('TEA data'!$A$4:$A$66='BSM Input'!$D387,IF('TEA data'!$B$4:$B$66='BSM Input'!$E387,IF('TEA data'!$D$4:$D$66='BSM Input'!$F387,IF('TEA data'!$E$4:$E$66='BSM Input'!$G387,'TEA data'!V$4:V$66,""),""),""),""))</f>
        <v>92193.905023999992</v>
      </c>
      <c r="D387" t="s">
        <v>640</v>
      </c>
      <c r="E387" t="s">
        <v>642</v>
      </c>
      <c r="F387" t="s">
        <v>4</v>
      </c>
      <c r="G387" t="s">
        <v>48</v>
      </c>
    </row>
    <row r="388" spans="1:7" x14ac:dyDescent="0.25">
      <c r="A388" t="s">
        <v>477</v>
      </c>
      <c r="B388" s="23">
        <v>9999999</v>
      </c>
    </row>
    <row r="389" spans="1:7" x14ac:dyDescent="0.25">
      <c r="A389" t="s">
        <v>478</v>
      </c>
      <c r="B389">
        <f t="array" ref="B389">SUM(IF('TEA data'!$A$4:$A$66='BSM Input'!$D389,IF('TEA data'!$B$4:$B$66='BSM Input'!$E389,IF('TEA data'!$D$4:$D$66='BSM Input'!$F389,IF('TEA data'!$E$4:$E$66='BSM Input'!$G389,'TEA data'!V$4:V$66,""),""),""),""))</f>
        <v>0</v>
      </c>
      <c r="D389" t="s">
        <v>641</v>
      </c>
      <c r="E389" t="s">
        <v>642</v>
      </c>
      <c r="F389" t="s">
        <v>2</v>
      </c>
      <c r="G389" t="s">
        <v>46</v>
      </c>
    </row>
    <row r="390" spans="1:7" x14ac:dyDescent="0.25">
      <c r="A390" t="s">
        <v>479</v>
      </c>
      <c r="B390">
        <f t="array" ref="B390">SUM(IF('TEA data'!$A$4:$A$66='BSM Input'!$D390,IF('TEA data'!$B$4:$B$66='BSM Input'!$E390,IF('TEA data'!$D$4:$D$66='BSM Input'!$F390,IF('TEA data'!$E$4:$E$66='BSM Input'!$G390,'TEA data'!V$4:V$66,""),""),""),""))</f>
        <v>0</v>
      </c>
      <c r="D390" t="s">
        <v>641</v>
      </c>
      <c r="E390" t="s">
        <v>642</v>
      </c>
      <c r="F390" t="s">
        <v>2</v>
      </c>
      <c r="G390" t="s">
        <v>47</v>
      </c>
    </row>
    <row r="391" spans="1:7" x14ac:dyDescent="0.25">
      <c r="A391" t="s">
        <v>480</v>
      </c>
      <c r="B391">
        <f t="array" ref="B391">SUM(IF('TEA data'!$A$4:$A$66='BSM Input'!$D391,IF('TEA data'!$B$4:$B$66='BSM Input'!$E391,IF('TEA data'!$D$4:$D$66='BSM Input'!$F391,IF('TEA data'!$E$4:$E$66='BSM Input'!$G391,'TEA data'!V$4:V$66,""),""),""),""))</f>
        <v>0</v>
      </c>
      <c r="D391" t="s">
        <v>641</v>
      </c>
      <c r="E391" t="s">
        <v>642</v>
      </c>
      <c r="F391" t="s">
        <v>2</v>
      </c>
      <c r="G391" t="s">
        <v>48</v>
      </c>
    </row>
    <row r="392" spans="1:7" x14ac:dyDescent="0.25">
      <c r="A392" t="s">
        <v>481</v>
      </c>
      <c r="B392" s="23">
        <v>9999999</v>
      </c>
    </row>
    <row r="393" spans="1:7" x14ac:dyDescent="0.25">
      <c r="A393" t="s">
        <v>482</v>
      </c>
      <c r="B393">
        <f t="array" ref="B393">SUM(IF('TEA data'!$A$4:$A$66='BSM Input'!$D393,IF('TEA data'!$B$4:$B$66='BSM Input'!$E393,IF('TEA data'!$D$4:$D$66='BSM Input'!$F393,IF('TEA data'!$E$4:$E$66='BSM Input'!$G393,'TEA data'!V$4:V$66,""),""),""),""))</f>
        <v>0</v>
      </c>
      <c r="D393" t="s">
        <v>641</v>
      </c>
      <c r="E393" t="s">
        <v>642</v>
      </c>
      <c r="F393" t="s">
        <v>3</v>
      </c>
      <c r="G393" t="s">
        <v>46</v>
      </c>
    </row>
    <row r="394" spans="1:7" x14ac:dyDescent="0.25">
      <c r="A394" t="s">
        <v>483</v>
      </c>
      <c r="B394">
        <f t="array" ref="B394">SUM(IF('TEA data'!$A$4:$A$66='BSM Input'!$D394,IF('TEA data'!$B$4:$B$66='BSM Input'!$E394,IF('TEA data'!$D$4:$D$66='BSM Input'!$F394,IF('TEA data'!$E$4:$E$66='BSM Input'!$G394,'TEA data'!V$4:V$66,""),""),""),""))</f>
        <v>0</v>
      </c>
      <c r="D394" t="s">
        <v>641</v>
      </c>
      <c r="E394" t="s">
        <v>642</v>
      </c>
      <c r="F394" t="s">
        <v>3</v>
      </c>
      <c r="G394" t="s">
        <v>47</v>
      </c>
    </row>
    <row r="395" spans="1:7" x14ac:dyDescent="0.25">
      <c r="A395" t="s">
        <v>484</v>
      </c>
      <c r="B395">
        <f t="array" ref="B395">SUM(IF('TEA data'!$A$4:$A$66='BSM Input'!$D395,IF('TEA data'!$B$4:$B$66='BSM Input'!$E395,IF('TEA data'!$D$4:$D$66='BSM Input'!$F395,IF('TEA data'!$E$4:$E$66='BSM Input'!$G395,'TEA data'!V$4:V$66,""),""),""),""))</f>
        <v>0</v>
      </c>
      <c r="D395" t="s">
        <v>641</v>
      </c>
      <c r="E395" t="s">
        <v>642</v>
      </c>
      <c r="F395" t="s">
        <v>3</v>
      </c>
      <c r="G395" t="s">
        <v>48</v>
      </c>
    </row>
    <row r="396" spans="1:7" x14ac:dyDescent="0.25">
      <c r="A396" t="s">
        <v>485</v>
      </c>
      <c r="B396" s="23">
        <v>9999999</v>
      </c>
    </row>
    <row r="397" spans="1:7" x14ac:dyDescent="0.25">
      <c r="A397" t="s">
        <v>486</v>
      </c>
      <c r="B397">
        <f t="array" ref="B397">SUM(IF('TEA data'!$A$4:$A$66='BSM Input'!$D397,IF('TEA data'!$B$4:$B$66='BSM Input'!$E397,IF('TEA data'!$D$4:$D$66='BSM Input'!$F397,IF('TEA data'!$E$4:$E$66='BSM Input'!$G397,'TEA data'!V$4:V$66,""),""),""),""))</f>
        <v>0</v>
      </c>
      <c r="D397" t="s">
        <v>641</v>
      </c>
      <c r="E397" t="s">
        <v>642</v>
      </c>
      <c r="F397" t="s">
        <v>4</v>
      </c>
      <c r="G397" t="s">
        <v>46</v>
      </c>
    </row>
    <row r="398" spans="1:7" x14ac:dyDescent="0.25">
      <c r="A398" t="s">
        <v>487</v>
      </c>
      <c r="B398">
        <f t="array" ref="B398">SUM(IF('TEA data'!$A$4:$A$66='BSM Input'!$D398,IF('TEA data'!$B$4:$B$66='BSM Input'!$E398,IF('TEA data'!$D$4:$D$66='BSM Input'!$F398,IF('TEA data'!$E$4:$E$66='BSM Input'!$G398,'TEA data'!V$4:V$66,""),""),""),""))</f>
        <v>0</v>
      </c>
      <c r="D398" t="s">
        <v>641</v>
      </c>
      <c r="E398" t="s">
        <v>642</v>
      </c>
      <c r="F398" t="s">
        <v>4</v>
      </c>
      <c r="G398" t="s">
        <v>47</v>
      </c>
    </row>
    <row r="399" spans="1:7" x14ac:dyDescent="0.25">
      <c r="A399" t="s">
        <v>488</v>
      </c>
      <c r="B399">
        <f t="array" ref="B399">SUM(IF('TEA data'!$A$4:$A$66='BSM Input'!$D399,IF('TEA data'!$B$4:$B$66='BSM Input'!$E399,IF('TEA data'!$D$4:$D$66='BSM Input'!$F399,IF('TEA data'!$E$4:$E$66='BSM Input'!$G399,'TEA data'!V$4:V$66,""),""),""),""))</f>
        <v>0</v>
      </c>
      <c r="D399" t="s">
        <v>641</v>
      </c>
      <c r="E399" t="s">
        <v>642</v>
      </c>
      <c r="F399" t="s">
        <v>4</v>
      </c>
      <c r="G399" t="s">
        <v>48</v>
      </c>
    </row>
    <row r="400" spans="1:7" x14ac:dyDescent="0.25">
      <c r="A400" t="s">
        <v>489</v>
      </c>
      <c r="B400" s="23">
        <v>9999999</v>
      </c>
    </row>
    <row r="401" spans="1:7" x14ac:dyDescent="0.25">
      <c r="A401" t="s">
        <v>490</v>
      </c>
      <c r="B401" s="23">
        <v>9999999</v>
      </c>
      <c r="D401" t="s">
        <v>638</v>
      </c>
      <c r="E401" t="s">
        <v>643</v>
      </c>
      <c r="F401" t="s">
        <v>2</v>
      </c>
      <c r="G401" t="s">
        <v>46</v>
      </c>
    </row>
    <row r="402" spans="1:7" x14ac:dyDescent="0.25">
      <c r="A402" t="s">
        <v>491</v>
      </c>
      <c r="B402" s="23">
        <v>9999999</v>
      </c>
      <c r="D402" t="s">
        <v>638</v>
      </c>
      <c r="E402" t="s">
        <v>643</v>
      </c>
      <c r="F402" t="s">
        <v>2</v>
      </c>
      <c r="G402" t="s">
        <v>47</v>
      </c>
    </row>
    <row r="403" spans="1:7" x14ac:dyDescent="0.25">
      <c r="A403" t="s">
        <v>492</v>
      </c>
      <c r="B403" s="23">
        <v>9999999</v>
      </c>
      <c r="D403" t="s">
        <v>638</v>
      </c>
      <c r="E403" t="s">
        <v>643</v>
      </c>
      <c r="F403" t="s">
        <v>2</v>
      </c>
      <c r="G403" t="s">
        <v>48</v>
      </c>
    </row>
    <row r="404" spans="1:7" x14ac:dyDescent="0.25">
      <c r="A404" t="s">
        <v>493</v>
      </c>
      <c r="B404" s="23">
        <v>9999999</v>
      </c>
    </row>
    <row r="405" spans="1:7" x14ac:dyDescent="0.25">
      <c r="A405" t="s">
        <v>494</v>
      </c>
      <c r="B405" s="23">
        <v>9999999</v>
      </c>
      <c r="D405" t="s">
        <v>638</v>
      </c>
      <c r="E405" t="s">
        <v>643</v>
      </c>
      <c r="F405" t="s">
        <v>3</v>
      </c>
      <c r="G405" t="s">
        <v>46</v>
      </c>
    </row>
    <row r="406" spans="1:7" x14ac:dyDescent="0.25">
      <c r="A406" t="s">
        <v>495</v>
      </c>
      <c r="B406" s="23">
        <v>9999999</v>
      </c>
      <c r="D406" t="s">
        <v>638</v>
      </c>
      <c r="E406" t="s">
        <v>643</v>
      </c>
      <c r="F406" t="s">
        <v>3</v>
      </c>
      <c r="G406" t="s">
        <v>47</v>
      </c>
    </row>
    <row r="407" spans="1:7" x14ac:dyDescent="0.25">
      <c r="A407" t="s">
        <v>496</v>
      </c>
      <c r="B407" s="23">
        <v>9999999</v>
      </c>
      <c r="D407" t="s">
        <v>638</v>
      </c>
      <c r="E407" t="s">
        <v>643</v>
      </c>
      <c r="F407" t="s">
        <v>3</v>
      </c>
      <c r="G407" t="s">
        <v>48</v>
      </c>
    </row>
    <row r="408" spans="1:7" x14ac:dyDescent="0.25">
      <c r="A408" t="s">
        <v>497</v>
      </c>
      <c r="B408" s="23">
        <v>9999999</v>
      </c>
    </row>
    <row r="409" spans="1:7" x14ac:dyDescent="0.25">
      <c r="A409" t="s">
        <v>498</v>
      </c>
      <c r="B409">
        <f t="array" ref="B409">SUM(IF('TEA data'!$A$4:$A$66='BSM Input'!$D409,IF('TEA data'!$B$4:$B$66='BSM Input'!$E409,IF('TEA data'!$D$4:$D$66='BSM Input'!$F409,IF('TEA data'!$E$4:$E$66='BSM Input'!$G409,'TEA data'!V$4:V$66,""),""),""),""))</f>
        <v>95724.1460448</v>
      </c>
      <c r="D409" t="s">
        <v>638</v>
      </c>
      <c r="E409" t="s">
        <v>643</v>
      </c>
      <c r="F409" t="s">
        <v>4</v>
      </c>
      <c r="G409" t="s">
        <v>46</v>
      </c>
    </row>
    <row r="410" spans="1:7" x14ac:dyDescent="0.25">
      <c r="A410" t="s">
        <v>499</v>
      </c>
      <c r="B410">
        <f t="array" ref="B410">SUM(IF('TEA data'!$A$4:$A$66='BSM Input'!$D410,IF('TEA data'!$B$4:$B$66='BSM Input'!$E410,IF('TEA data'!$D$4:$D$66='BSM Input'!$F410,IF('TEA data'!$E$4:$E$66='BSM Input'!$G410,'TEA data'!V$4:V$66,""),""),""),""))</f>
        <v>95724.1460448</v>
      </c>
      <c r="D410" t="s">
        <v>638</v>
      </c>
      <c r="E410" t="s">
        <v>643</v>
      </c>
      <c r="F410" t="s">
        <v>4</v>
      </c>
      <c r="G410" t="s">
        <v>47</v>
      </c>
    </row>
    <row r="411" spans="1:7" x14ac:dyDescent="0.25">
      <c r="A411" t="s">
        <v>500</v>
      </c>
      <c r="B411">
        <f t="array" ref="B411">SUM(IF('TEA data'!$A$4:$A$66='BSM Input'!$D411,IF('TEA data'!$B$4:$B$66='BSM Input'!$E411,IF('TEA data'!$D$4:$D$66='BSM Input'!$F411,IF('TEA data'!$E$4:$E$66='BSM Input'!$G411,'TEA data'!V$4:V$66,""),""),""),""))</f>
        <v>95724.1460448</v>
      </c>
      <c r="D411" t="s">
        <v>638</v>
      </c>
      <c r="E411" t="s">
        <v>643</v>
      </c>
      <c r="F411" t="s">
        <v>4</v>
      </c>
      <c r="G411" t="s">
        <v>48</v>
      </c>
    </row>
    <row r="412" spans="1:7" x14ac:dyDescent="0.25">
      <c r="A412" t="s">
        <v>501</v>
      </c>
      <c r="B412" s="23">
        <v>9999999</v>
      </c>
    </row>
    <row r="413" spans="1:7" x14ac:dyDescent="0.25">
      <c r="A413" t="s">
        <v>502</v>
      </c>
      <c r="B413">
        <f t="array" ref="B413">SUM(IF('TEA data'!$A$4:$A$66='BSM Input'!$D413,IF('TEA data'!$B$4:$B$66='BSM Input'!$E413,IF('TEA data'!$D$4:$D$66='BSM Input'!$F413,IF('TEA data'!$E$4:$E$66='BSM Input'!$G413,'TEA data'!V$4:V$66,""),""),""),""))</f>
        <v>140497.93804799998</v>
      </c>
      <c r="D413" t="s">
        <v>640</v>
      </c>
      <c r="E413" t="s">
        <v>643</v>
      </c>
      <c r="F413" t="s">
        <v>2</v>
      </c>
      <c r="G413" t="s">
        <v>46</v>
      </c>
    </row>
    <row r="414" spans="1:7" x14ac:dyDescent="0.25">
      <c r="A414" t="s">
        <v>503</v>
      </c>
      <c r="B414">
        <f t="array" ref="B414">SUM(IF('TEA data'!$A$4:$A$66='BSM Input'!$D414,IF('TEA data'!$B$4:$B$66='BSM Input'!$E414,IF('TEA data'!$D$4:$D$66='BSM Input'!$F414,IF('TEA data'!$E$4:$E$66='BSM Input'!$G414,'TEA data'!V$4:V$66,""),""),""),""))</f>
        <v>140497.93804799998</v>
      </c>
      <c r="D414" t="s">
        <v>640</v>
      </c>
      <c r="E414" t="s">
        <v>643</v>
      </c>
      <c r="F414" t="s">
        <v>2</v>
      </c>
      <c r="G414" t="s">
        <v>47</v>
      </c>
    </row>
    <row r="415" spans="1:7" x14ac:dyDescent="0.25">
      <c r="A415" t="s">
        <v>504</v>
      </c>
      <c r="B415">
        <f t="array" ref="B415">SUM(IF('TEA data'!$A$4:$A$66='BSM Input'!$D415,IF('TEA data'!$B$4:$B$66='BSM Input'!$E415,IF('TEA data'!$D$4:$D$66='BSM Input'!$F415,IF('TEA data'!$E$4:$E$66='BSM Input'!$G415,'TEA data'!V$4:V$66,""),""),""),""))</f>
        <v>140497.93804799998</v>
      </c>
      <c r="D415" t="s">
        <v>640</v>
      </c>
      <c r="E415" t="s">
        <v>643</v>
      </c>
      <c r="F415" t="s">
        <v>2</v>
      </c>
      <c r="G415" t="s">
        <v>48</v>
      </c>
    </row>
    <row r="416" spans="1:7" x14ac:dyDescent="0.25">
      <c r="A416" t="s">
        <v>505</v>
      </c>
      <c r="B416" s="23">
        <v>9999999</v>
      </c>
    </row>
    <row r="417" spans="1:7" x14ac:dyDescent="0.25">
      <c r="A417" t="s">
        <v>506</v>
      </c>
      <c r="B417">
        <f t="array" ref="B417">SUM(IF('TEA data'!$A$4:$A$66='BSM Input'!$D417,IF('TEA data'!$B$4:$B$66='BSM Input'!$E417,IF('TEA data'!$D$4:$D$66='BSM Input'!$F417,IF('TEA data'!$E$4:$E$66='BSM Input'!$G417,'TEA data'!V$4:V$66,""),""),""),""))</f>
        <v>163373.451072</v>
      </c>
      <c r="D417" t="s">
        <v>640</v>
      </c>
      <c r="E417" t="s">
        <v>643</v>
      </c>
      <c r="F417" t="s">
        <v>3</v>
      </c>
      <c r="G417" t="s">
        <v>46</v>
      </c>
    </row>
    <row r="418" spans="1:7" x14ac:dyDescent="0.25">
      <c r="A418" t="s">
        <v>507</v>
      </c>
      <c r="B418">
        <f t="array" ref="B418">SUM(IF('TEA data'!$A$4:$A$66='BSM Input'!$D418,IF('TEA data'!$B$4:$B$66='BSM Input'!$E418,IF('TEA data'!$D$4:$D$66='BSM Input'!$F418,IF('TEA data'!$E$4:$E$66='BSM Input'!$G418,'TEA data'!V$4:V$66,""),""),""),""))</f>
        <v>163373.451072</v>
      </c>
      <c r="D418" t="s">
        <v>640</v>
      </c>
      <c r="E418" t="s">
        <v>643</v>
      </c>
      <c r="F418" t="s">
        <v>3</v>
      </c>
      <c r="G418" t="s">
        <v>47</v>
      </c>
    </row>
    <row r="419" spans="1:7" x14ac:dyDescent="0.25">
      <c r="A419" t="s">
        <v>508</v>
      </c>
      <c r="B419">
        <f t="array" ref="B419">SUM(IF('TEA data'!$A$4:$A$66='BSM Input'!$D419,IF('TEA data'!$B$4:$B$66='BSM Input'!$E419,IF('TEA data'!$D$4:$D$66='BSM Input'!$F419,IF('TEA data'!$E$4:$E$66='BSM Input'!$G419,'TEA data'!V$4:V$66,""),""),""),""))</f>
        <v>163373.451072</v>
      </c>
      <c r="D419" t="s">
        <v>640</v>
      </c>
      <c r="E419" t="s">
        <v>643</v>
      </c>
      <c r="F419" t="s">
        <v>3</v>
      </c>
      <c r="G419" t="s">
        <v>48</v>
      </c>
    </row>
    <row r="420" spans="1:7" x14ac:dyDescent="0.25">
      <c r="A420" t="s">
        <v>509</v>
      </c>
      <c r="B420" s="23">
        <v>9999999</v>
      </c>
    </row>
    <row r="421" spans="1:7" x14ac:dyDescent="0.25">
      <c r="A421" t="s">
        <v>510</v>
      </c>
      <c r="B421">
        <f t="array" ref="B421">SUM(IF('TEA data'!$A$4:$A$66='BSM Input'!$D421,IF('TEA data'!$B$4:$B$66='BSM Input'!$E421,IF('TEA data'!$D$4:$D$66='BSM Input'!$F421,IF('TEA data'!$E$4:$E$66='BSM Input'!$G421,'TEA data'!V$4:V$66,""),""),""),""))</f>
        <v>193133.24908799998</v>
      </c>
      <c r="D421" t="s">
        <v>640</v>
      </c>
      <c r="E421" t="s">
        <v>643</v>
      </c>
      <c r="F421" t="s">
        <v>4</v>
      </c>
      <c r="G421" t="s">
        <v>46</v>
      </c>
    </row>
    <row r="422" spans="1:7" x14ac:dyDescent="0.25">
      <c r="A422" t="s">
        <v>511</v>
      </c>
      <c r="B422">
        <f t="array" ref="B422">SUM(IF('TEA data'!$A$4:$A$66='BSM Input'!$D422,IF('TEA data'!$B$4:$B$66='BSM Input'!$E422,IF('TEA data'!$D$4:$D$66='BSM Input'!$F422,IF('TEA data'!$E$4:$E$66='BSM Input'!$G422,'TEA data'!V$4:V$66,""),""),""),""))</f>
        <v>193133.24908799998</v>
      </c>
      <c r="D422" t="s">
        <v>640</v>
      </c>
      <c r="E422" t="s">
        <v>643</v>
      </c>
      <c r="F422" t="s">
        <v>4</v>
      </c>
      <c r="G422" t="s">
        <v>47</v>
      </c>
    </row>
    <row r="423" spans="1:7" x14ac:dyDescent="0.25">
      <c r="A423" t="s">
        <v>512</v>
      </c>
      <c r="B423">
        <f t="array" ref="B423">SUM(IF('TEA data'!$A$4:$A$66='BSM Input'!$D423,IF('TEA data'!$B$4:$B$66='BSM Input'!$E423,IF('TEA data'!$D$4:$D$66='BSM Input'!$F423,IF('TEA data'!$E$4:$E$66='BSM Input'!$G423,'TEA data'!V$4:V$66,""),""),""),""))</f>
        <v>193133.24908799998</v>
      </c>
      <c r="D423" t="s">
        <v>640</v>
      </c>
      <c r="E423" t="s">
        <v>643</v>
      </c>
      <c r="F423" t="s">
        <v>4</v>
      </c>
      <c r="G423" t="s">
        <v>48</v>
      </c>
    </row>
    <row r="424" spans="1:7" x14ac:dyDescent="0.25">
      <c r="A424" t="s">
        <v>513</v>
      </c>
      <c r="B424" s="23">
        <v>9999999</v>
      </c>
    </row>
    <row r="425" spans="1:7" x14ac:dyDescent="0.25">
      <c r="A425" t="s">
        <v>514</v>
      </c>
      <c r="B425">
        <f t="array" ref="B425">SUM(IF('TEA data'!$A$4:$A$66='BSM Input'!$D425,IF('TEA data'!$B$4:$B$66='BSM Input'!$E425,IF('TEA data'!$D$4:$D$66='BSM Input'!$F425,IF('TEA data'!$E$4:$E$66='BSM Input'!$G425,'TEA data'!V$4:V$66,""),""),""),""))</f>
        <v>0</v>
      </c>
      <c r="D425" t="s">
        <v>641</v>
      </c>
      <c r="E425" t="s">
        <v>643</v>
      </c>
      <c r="F425" t="s">
        <v>2</v>
      </c>
      <c r="G425" t="s">
        <v>46</v>
      </c>
    </row>
    <row r="426" spans="1:7" x14ac:dyDescent="0.25">
      <c r="A426" t="s">
        <v>515</v>
      </c>
      <c r="B426">
        <f t="array" ref="B426">SUM(IF('TEA data'!$A$4:$A$66='BSM Input'!$D426,IF('TEA data'!$B$4:$B$66='BSM Input'!$E426,IF('TEA data'!$D$4:$D$66='BSM Input'!$F426,IF('TEA data'!$E$4:$E$66='BSM Input'!$G426,'TEA data'!V$4:V$66,""),""),""),""))</f>
        <v>0</v>
      </c>
      <c r="D426" t="s">
        <v>641</v>
      </c>
      <c r="E426" t="s">
        <v>643</v>
      </c>
      <c r="F426" t="s">
        <v>2</v>
      </c>
      <c r="G426" t="s">
        <v>47</v>
      </c>
    </row>
    <row r="427" spans="1:7" x14ac:dyDescent="0.25">
      <c r="A427" t="s">
        <v>516</v>
      </c>
      <c r="B427">
        <f t="array" ref="B427">SUM(IF('TEA data'!$A$4:$A$66='BSM Input'!$D427,IF('TEA data'!$B$4:$B$66='BSM Input'!$E427,IF('TEA data'!$D$4:$D$66='BSM Input'!$F427,IF('TEA data'!$E$4:$E$66='BSM Input'!$G427,'TEA data'!V$4:V$66,""),""),""),""))</f>
        <v>0</v>
      </c>
      <c r="D427" t="s">
        <v>641</v>
      </c>
      <c r="E427" t="s">
        <v>643</v>
      </c>
      <c r="F427" t="s">
        <v>2</v>
      </c>
      <c r="G427" t="s">
        <v>48</v>
      </c>
    </row>
    <row r="428" spans="1:7" x14ac:dyDescent="0.25">
      <c r="A428" t="s">
        <v>517</v>
      </c>
      <c r="B428" s="23">
        <v>9999999</v>
      </c>
    </row>
    <row r="429" spans="1:7" x14ac:dyDescent="0.25">
      <c r="A429" t="s">
        <v>518</v>
      </c>
      <c r="B429">
        <f t="array" ref="B429">SUM(IF('TEA data'!$A$4:$A$66='BSM Input'!$D429,IF('TEA data'!$B$4:$B$66='BSM Input'!$E429,IF('TEA data'!$D$4:$D$66='BSM Input'!$F429,IF('TEA data'!$E$4:$E$66='BSM Input'!$G429,'TEA data'!V$4:V$66,""),""),""),""))</f>
        <v>0</v>
      </c>
      <c r="D429" t="s">
        <v>641</v>
      </c>
      <c r="E429" t="s">
        <v>643</v>
      </c>
      <c r="F429" t="s">
        <v>3</v>
      </c>
      <c r="G429" t="s">
        <v>46</v>
      </c>
    </row>
    <row r="430" spans="1:7" x14ac:dyDescent="0.25">
      <c r="A430" t="s">
        <v>519</v>
      </c>
      <c r="B430">
        <f t="array" ref="B430">SUM(IF('TEA data'!$A$4:$A$66='BSM Input'!$D430,IF('TEA data'!$B$4:$B$66='BSM Input'!$E430,IF('TEA data'!$D$4:$D$66='BSM Input'!$F430,IF('TEA data'!$E$4:$E$66='BSM Input'!$G430,'TEA data'!V$4:V$66,""),""),""),""))</f>
        <v>0</v>
      </c>
      <c r="D430" t="s">
        <v>641</v>
      </c>
      <c r="E430" t="s">
        <v>643</v>
      </c>
      <c r="F430" t="s">
        <v>3</v>
      </c>
      <c r="G430" t="s">
        <v>47</v>
      </c>
    </row>
    <row r="431" spans="1:7" x14ac:dyDescent="0.25">
      <c r="A431" t="s">
        <v>520</v>
      </c>
      <c r="B431">
        <f t="array" ref="B431">SUM(IF('TEA data'!$A$4:$A$66='BSM Input'!$D431,IF('TEA data'!$B$4:$B$66='BSM Input'!$E431,IF('TEA data'!$D$4:$D$66='BSM Input'!$F431,IF('TEA data'!$E$4:$E$66='BSM Input'!$G431,'TEA data'!V$4:V$66,""),""),""),""))</f>
        <v>0</v>
      </c>
      <c r="D431" t="s">
        <v>641</v>
      </c>
      <c r="E431" t="s">
        <v>643</v>
      </c>
      <c r="F431" t="s">
        <v>3</v>
      </c>
      <c r="G431" t="s">
        <v>48</v>
      </c>
    </row>
    <row r="432" spans="1:7" x14ac:dyDescent="0.25">
      <c r="A432" t="s">
        <v>521</v>
      </c>
      <c r="B432" s="23">
        <v>9999999</v>
      </c>
    </row>
    <row r="433" spans="1:7" x14ac:dyDescent="0.25">
      <c r="A433" t="s">
        <v>522</v>
      </c>
      <c r="B433">
        <f t="array" ref="B433">SUM(IF('TEA data'!$A$4:$A$66='BSM Input'!$D433,IF('TEA data'!$B$4:$B$66='BSM Input'!$E433,IF('TEA data'!$D$4:$D$66='BSM Input'!$F433,IF('TEA data'!$E$4:$E$66='BSM Input'!$G433,'TEA data'!V$4:V$66,""),""),""),""))</f>
        <v>0</v>
      </c>
      <c r="D433" t="s">
        <v>641</v>
      </c>
      <c r="E433" t="s">
        <v>643</v>
      </c>
      <c r="F433" t="s">
        <v>4</v>
      </c>
      <c r="G433" t="s">
        <v>46</v>
      </c>
    </row>
    <row r="434" spans="1:7" x14ac:dyDescent="0.25">
      <c r="A434" t="s">
        <v>523</v>
      </c>
      <c r="B434">
        <f t="array" ref="B434">SUM(IF('TEA data'!$A$4:$A$66='BSM Input'!$D434,IF('TEA data'!$B$4:$B$66='BSM Input'!$E434,IF('TEA data'!$D$4:$D$66='BSM Input'!$F434,IF('TEA data'!$E$4:$E$66='BSM Input'!$G434,'TEA data'!V$4:V$66,""),""),""),""))</f>
        <v>0</v>
      </c>
      <c r="D434" t="s">
        <v>641</v>
      </c>
      <c r="E434" t="s">
        <v>643</v>
      </c>
      <c r="F434" t="s">
        <v>4</v>
      </c>
      <c r="G434" t="s">
        <v>47</v>
      </c>
    </row>
    <row r="435" spans="1:7" x14ac:dyDescent="0.25">
      <c r="A435" t="s">
        <v>524</v>
      </c>
      <c r="B435">
        <f t="array" ref="B435">SUM(IF('TEA data'!$A$4:$A$66='BSM Input'!$D435,IF('TEA data'!$B$4:$B$66='BSM Input'!$E435,IF('TEA data'!$D$4:$D$66='BSM Input'!$F435,IF('TEA data'!$E$4:$E$66='BSM Input'!$G435,'TEA data'!V$4:V$66,""),""),""),""))</f>
        <v>0</v>
      </c>
      <c r="D435" t="s">
        <v>641</v>
      </c>
      <c r="E435" t="s">
        <v>643</v>
      </c>
      <c r="F435" t="s">
        <v>4</v>
      </c>
      <c r="G435" t="s">
        <v>48</v>
      </c>
    </row>
    <row r="436" spans="1:7" x14ac:dyDescent="0.25">
      <c r="A436" t="s">
        <v>525</v>
      </c>
      <c r="B436" s="23">
        <v>9999999</v>
      </c>
    </row>
    <row r="438" spans="1:7" x14ac:dyDescent="0.25">
      <c r="A438" t="s">
        <v>526</v>
      </c>
      <c r="B438" s="23">
        <v>9999999</v>
      </c>
      <c r="D438" t="s">
        <v>638</v>
      </c>
      <c r="E438" t="s">
        <v>639</v>
      </c>
      <c r="F438" t="s">
        <v>2</v>
      </c>
      <c r="G438" t="s">
        <v>46</v>
      </c>
    </row>
    <row r="439" spans="1:7" x14ac:dyDescent="0.25">
      <c r="A439" t="s">
        <v>527</v>
      </c>
      <c r="B439" s="23">
        <v>9999999</v>
      </c>
      <c r="D439" t="s">
        <v>638</v>
      </c>
      <c r="E439" t="s">
        <v>639</v>
      </c>
      <c r="F439" t="s">
        <v>2</v>
      </c>
      <c r="G439" t="s">
        <v>47</v>
      </c>
    </row>
    <row r="440" spans="1:7" x14ac:dyDescent="0.25">
      <c r="A440" t="s">
        <v>528</v>
      </c>
      <c r="B440" s="23">
        <v>9999999</v>
      </c>
      <c r="D440" t="s">
        <v>638</v>
      </c>
      <c r="E440" t="s">
        <v>639</v>
      </c>
      <c r="F440" t="s">
        <v>2</v>
      </c>
      <c r="G440" t="s">
        <v>48</v>
      </c>
    </row>
    <row r="441" spans="1:7" x14ac:dyDescent="0.25">
      <c r="A441" t="s">
        <v>529</v>
      </c>
      <c r="B441" s="23">
        <v>9999999</v>
      </c>
    </row>
    <row r="442" spans="1:7" x14ac:dyDescent="0.25">
      <c r="A442" t="s">
        <v>530</v>
      </c>
      <c r="B442" s="23">
        <v>9999999</v>
      </c>
      <c r="D442" t="s">
        <v>638</v>
      </c>
      <c r="E442" t="s">
        <v>639</v>
      </c>
      <c r="F442" t="s">
        <v>3</v>
      </c>
      <c r="G442" t="s">
        <v>46</v>
      </c>
    </row>
    <row r="443" spans="1:7" x14ac:dyDescent="0.25">
      <c r="A443" t="s">
        <v>531</v>
      </c>
      <c r="B443" s="23">
        <v>9999999</v>
      </c>
      <c r="D443" t="s">
        <v>638</v>
      </c>
      <c r="E443" t="s">
        <v>639</v>
      </c>
      <c r="F443" t="s">
        <v>3</v>
      </c>
      <c r="G443" t="s">
        <v>47</v>
      </c>
    </row>
    <row r="444" spans="1:7" x14ac:dyDescent="0.25">
      <c r="A444" t="s">
        <v>532</v>
      </c>
      <c r="B444" s="23">
        <v>9999999</v>
      </c>
      <c r="D444" t="s">
        <v>638</v>
      </c>
      <c r="E444" t="s">
        <v>639</v>
      </c>
      <c r="F444" t="s">
        <v>3</v>
      </c>
      <c r="G444" t="s">
        <v>48</v>
      </c>
    </row>
    <row r="445" spans="1:7" x14ac:dyDescent="0.25">
      <c r="A445" t="s">
        <v>533</v>
      </c>
      <c r="B445" s="23">
        <v>9999999</v>
      </c>
    </row>
    <row r="446" spans="1:7" x14ac:dyDescent="0.25">
      <c r="A446" t="s">
        <v>534</v>
      </c>
      <c r="B446">
        <f t="array" ref="B446">SUM(IF('TEA data'!$A$4:$A$66='BSM Input'!$D446,IF('TEA data'!$B$4:$B$66='BSM Input'!$E446,IF('TEA data'!$D$4:$D$66='BSM Input'!$F446,IF('TEA data'!$E$4:$E$66='BSM Input'!$G446,'TEA data'!P$4:P$66,""),""),""),""))</f>
        <v>740961.06107750989</v>
      </c>
      <c r="D446" t="s">
        <v>638</v>
      </c>
      <c r="E446" t="s">
        <v>639</v>
      </c>
      <c r="F446" t="s">
        <v>4</v>
      </c>
      <c r="G446" t="s">
        <v>46</v>
      </c>
    </row>
    <row r="447" spans="1:7" x14ac:dyDescent="0.25">
      <c r="A447" t="s">
        <v>535</v>
      </c>
      <c r="B447">
        <f t="array" ref="B447">SUM(IF('TEA data'!$A$4:$A$66='BSM Input'!$D447,IF('TEA data'!$B$4:$B$66='BSM Input'!$E447,IF('TEA data'!$D$4:$D$66='BSM Input'!$F447,IF('TEA data'!$E$4:$E$66='BSM Input'!$G447,'TEA data'!P$4:P$66,""),""),""),""))</f>
        <v>873461.06107750989</v>
      </c>
      <c r="D447" t="s">
        <v>638</v>
      </c>
      <c r="E447" t="s">
        <v>639</v>
      </c>
      <c r="F447" t="s">
        <v>4</v>
      </c>
      <c r="G447" t="s">
        <v>47</v>
      </c>
    </row>
    <row r="448" spans="1:7" x14ac:dyDescent="0.25">
      <c r="A448" t="s">
        <v>536</v>
      </c>
      <c r="B448">
        <f t="array" ref="B448">SUM(IF('TEA data'!$A$4:$A$66='BSM Input'!$D448,IF('TEA data'!$B$4:$B$66='BSM Input'!$E448,IF('TEA data'!$D$4:$D$66='BSM Input'!$F448,IF('TEA data'!$E$4:$E$66='BSM Input'!$G448,'TEA data'!P$4:P$66,""),""),""),""))</f>
        <v>1773461.06107751</v>
      </c>
      <c r="D448" t="s">
        <v>638</v>
      </c>
      <c r="E448" t="s">
        <v>639</v>
      </c>
      <c r="F448" t="s">
        <v>4</v>
      </c>
      <c r="G448" t="s">
        <v>48</v>
      </c>
    </row>
    <row r="449" spans="1:7" x14ac:dyDescent="0.25">
      <c r="A449" t="s">
        <v>537</v>
      </c>
      <c r="B449" s="23">
        <v>9999999</v>
      </c>
    </row>
    <row r="450" spans="1:7" x14ac:dyDescent="0.25">
      <c r="A450" t="s">
        <v>538</v>
      </c>
      <c r="B450">
        <f t="array" ref="B450">SUM(IF('TEA data'!$A$4:$A$66='BSM Input'!$D450,IF('TEA data'!$B$4:$B$66='BSM Input'!$E450,IF('TEA data'!$D$4:$D$66='BSM Input'!$F450,IF('TEA data'!$E$4:$E$66='BSM Input'!$G450,'TEA data'!P$4:P$66,""),""),""),""))</f>
        <v>949892.221746</v>
      </c>
      <c r="D450" t="s">
        <v>640</v>
      </c>
      <c r="E450" t="s">
        <v>639</v>
      </c>
      <c r="F450" t="s">
        <v>2</v>
      </c>
      <c r="G450" t="s">
        <v>46</v>
      </c>
    </row>
    <row r="451" spans="1:7" x14ac:dyDescent="0.25">
      <c r="A451" t="s">
        <v>539</v>
      </c>
      <c r="B451">
        <f t="array" ref="B451">SUM(IF('TEA data'!$A$4:$A$66='BSM Input'!$D451,IF('TEA data'!$B$4:$B$66='BSM Input'!$E451,IF('TEA data'!$D$4:$D$66='BSM Input'!$F451,IF('TEA data'!$E$4:$E$66='BSM Input'!$G451,'TEA data'!P$4:P$66,""),""),""),""))</f>
        <v>1082392.221746</v>
      </c>
      <c r="D451" t="s">
        <v>640</v>
      </c>
      <c r="E451" t="s">
        <v>639</v>
      </c>
      <c r="F451" t="s">
        <v>2</v>
      </c>
      <c r="G451" t="s">
        <v>47</v>
      </c>
    </row>
    <row r="452" spans="1:7" x14ac:dyDescent="0.25">
      <c r="A452" t="s">
        <v>540</v>
      </c>
      <c r="B452">
        <f t="array" ref="B452">SUM(IF('TEA data'!$A$4:$A$66='BSM Input'!$D452,IF('TEA data'!$B$4:$B$66='BSM Input'!$E452,IF('TEA data'!$D$4:$D$66='BSM Input'!$F452,IF('TEA data'!$E$4:$E$66='BSM Input'!$G452,'TEA data'!P$4:P$66,""),""),""),""))</f>
        <v>1982392.221746</v>
      </c>
      <c r="D452" t="s">
        <v>640</v>
      </c>
      <c r="E452" t="s">
        <v>639</v>
      </c>
      <c r="F452" t="s">
        <v>2</v>
      </c>
      <c r="G452" t="s">
        <v>48</v>
      </c>
    </row>
    <row r="453" spans="1:7" x14ac:dyDescent="0.25">
      <c r="A453" t="s">
        <v>541</v>
      </c>
      <c r="B453" s="23">
        <v>9999999</v>
      </c>
    </row>
    <row r="454" spans="1:7" x14ac:dyDescent="0.25">
      <c r="A454" t="s">
        <v>542</v>
      </c>
      <c r="B454">
        <f t="array" ref="B454">SUM(IF('TEA data'!$A$4:$A$66='BSM Input'!$D454,IF('TEA data'!$B$4:$B$66='BSM Input'!$E454,IF('TEA data'!$D$4:$D$66='BSM Input'!$F454,IF('TEA data'!$E$4:$E$66='BSM Input'!$G454,'TEA data'!P$4:P$66,""),""),""),""))</f>
        <v>771357.69652499992</v>
      </c>
      <c r="D454" t="s">
        <v>640</v>
      </c>
      <c r="E454" t="s">
        <v>639</v>
      </c>
      <c r="F454" t="s">
        <v>3</v>
      </c>
      <c r="G454" t="s">
        <v>46</v>
      </c>
    </row>
    <row r="455" spans="1:7" x14ac:dyDescent="0.25">
      <c r="A455" t="s">
        <v>543</v>
      </c>
      <c r="B455">
        <f t="array" ref="B455">SUM(IF('TEA data'!$A$4:$A$66='BSM Input'!$D455,IF('TEA data'!$B$4:$B$66='BSM Input'!$E455,IF('TEA data'!$D$4:$D$66='BSM Input'!$F455,IF('TEA data'!$E$4:$E$66='BSM Input'!$G455,'TEA data'!P$4:P$66,""),""),""),""))</f>
        <v>903857.69652499992</v>
      </c>
      <c r="D455" t="s">
        <v>640</v>
      </c>
      <c r="E455" t="s">
        <v>639</v>
      </c>
      <c r="F455" t="s">
        <v>3</v>
      </c>
      <c r="G455" t="s">
        <v>47</v>
      </c>
    </row>
    <row r="456" spans="1:7" x14ac:dyDescent="0.25">
      <c r="A456" t="s">
        <v>544</v>
      </c>
      <c r="B456">
        <f t="array" ref="B456">SUM(IF('TEA data'!$A$4:$A$66='BSM Input'!$D456,IF('TEA data'!$B$4:$B$66='BSM Input'!$E456,IF('TEA data'!$D$4:$D$66='BSM Input'!$F456,IF('TEA data'!$E$4:$E$66='BSM Input'!$G456,'TEA data'!P$4:P$66,""),""),""),""))</f>
        <v>1803857.6965249998</v>
      </c>
      <c r="D456" t="s">
        <v>640</v>
      </c>
      <c r="E456" t="s">
        <v>639</v>
      </c>
      <c r="F456" t="s">
        <v>3</v>
      </c>
      <c r="G456" t="s">
        <v>48</v>
      </c>
    </row>
    <row r="457" spans="1:7" x14ac:dyDescent="0.25">
      <c r="A457" t="s">
        <v>545</v>
      </c>
      <c r="B457" s="23">
        <v>9999999</v>
      </c>
    </row>
    <row r="458" spans="1:7" x14ac:dyDescent="0.25">
      <c r="A458" t="s">
        <v>546</v>
      </c>
      <c r="B458">
        <f t="array" ref="B458">SUM(IF('TEA data'!$A$4:$A$66='BSM Input'!$D458,IF('TEA data'!$B$4:$B$66='BSM Input'!$E458,IF('TEA data'!$D$4:$D$66='BSM Input'!$F458,IF('TEA data'!$E$4:$E$66='BSM Input'!$G458,'TEA data'!P$4:P$66,""),""),""),""))</f>
        <v>1077164.754705</v>
      </c>
      <c r="D458" t="s">
        <v>640</v>
      </c>
      <c r="E458" t="s">
        <v>639</v>
      </c>
      <c r="F458" t="s">
        <v>4</v>
      </c>
      <c r="G458" t="s">
        <v>46</v>
      </c>
    </row>
    <row r="459" spans="1:7" x14ac:dyDescent="0.25">
      <c r="A459" t="s">
        <v>547</v>
      </c>
      <c r="B459">
        <f t="array" ref="B459">SUM(IF('TEA data'!$A$4:$A$66='BSM Input'!$D459,IF('TEA data'!$B$4:$B$66='BSM Input'!$E459,IF('TEA data'!$D$4:$D$66='BSM Input'!$F459,IF('TEA data'!$E$4:$E$66='BSM Input'!$G459,'TEA data'!P$4:P$66,""),""),""),""))</f>
        <v>1209664.754705</v>
      </c>
      <c r="D459" t="s">
        <v>640</v>
      </c>
      <c r="E459" t="s">
        <v>639</v>
      </c>
      <c r="F459" t="s">
        <v>4</v>
      </c>
      <c r="G459" t="s">
        <v>47</v>
      </c>
    </row>
    <row r="460" spans="1:7" x14ac:dyDescent="0.25">
      <c r="A460" t="s">
        <v>548</v>
      </c>
      <c r="B460">
        <f t="array" ref="B460">SUM(IF('TEA data'!$A$4:$A$66='BSM Input'!$D460,IF('TEA data'!$B$4:$B$66='BSM Input'!$E460,IF('TEA data'!$D$4:$D$66='BSM Input'!$F460,IF('TEA data'!$E$4:$E$66='BSM Input'!$G460,'TEA data'!P$4:P$66,""),""),""),""))</f>
        <v>2109664.7547049997</v>
      </c>
      <c r="D460" t="s">
        <v>640</v>
      </c>
      <c r="E460" t="s">
        <v>639</v>
      </c>
      <c r="F460" t="s">
        <v>4</v>
      </c>
      <c r="G460" t="s">
        <v>48</v>
      </c>
    </row>
    <row r="461" spans="1:7" x14ac:dyDescent="0.25">
      <c r="A461" t="s">
        <v>549</v>
      </c>
      <c r="B461" s="23">
        <v>9999999</v>
      </c>
    </row>
    <row r="462" spans="1:7" x14ac:dyDescent="0.25">
      <c r="A462" t="s">
        <v>550</v>
      </c>
      <c r="B462">
        <f t="array" ref="B462">SUM(IF('TEA data'!$A$4:$A$66='BSM Input'!$D462,IF('TEA data'!$B$4:$B$66='BSM Input'!$E462,IF('TEA data'!$D$4:$D$66='BSM Input'!$F462,IF('TEA data'!$E$4:$E$66='BSM Input'!$G462,'TEA data'!P$4:P$66,""),""),""),""))</f>
        <v>749498.73172199982</v>
      </c>
      <c r="D462" t="s">
        <v>641</v>
      </c>
      <c r="E462" t="s">
        <v>639</v>
      </c>
      <c r="F462" t="s">
        <v>2</v>
      </c>
      <c r="G462" t="s">
        <v>46</v>
      </c>
    </row>
    <row r="463" spans="1:7" x14ac:dyDescent="0.25">
      <c r="A463" t="s">
        <v>551</v>
      </c>
      <c r="B463">
        <f t="array" ref="B463">SUM(IF('TEA data'!$A$4:$A$66='BSM Input'!$D463,IF('TEA data'!$B$4:$B$66='BSM Input'!$E463,IF('TEA data'!$D$4:$D$66='BSM Input'!$F463,IF('TEA data'!$E$4:$E$66='BSM Input'!$G463,'TEA data'!P$4:P$66,""),""),""),""))</f>
        <v>881998.73172199982</v>
      </c>
      <c r="D463" t="s">
        <v>641</v>
      </c>
      <c r="E463" t="s">
        <v>639</v>
      </c>
      <c r="F463" t="s">
        <v>2</v>
      </c>
      <c r="G463" t="s">
        <v>47</v>
      </c>
    </row>
    <row r="464" spans="1:7" x14ac:dyDescent="0.25">
      <c r="A464" t="s">
        <v>552</v>
      </c>
      <c r="B464">
        <f t="array" ref="B464">SUM(IF('TEA data'!$A$4:$A$66='BSM Input'!$D464,IF('TEA data'!$B$4:$B$66='BSM Input'!$E464,IF('TEA data'!$D$4:$D$66='BSM Input'!$F464,IF('TEA data'!$E$4:$E$66='BSM Input'!$G464,'TEA data'!P$4:P$66,""),""),""),""))</f>
        <v>1781998.7317219998</v>
      </c>
      <c r="D464" t="s">
        <v>641</v>
      </c>
      <c r="E464" t="s">
        <v>639</v>
      </c>
      <c r="F464" t="s">
        <v>2</v>
      </c>
      <c r="G464" t="s">
        <v>48</v>
      </c>
    </row>
    <row r="465" spans="1:7" x14ac:dyDescent="0.25">
      <c r="A465" t="s">
        <v>553</v>
      </c>
      <c r="B465" s="23">
        <v>9999999</v>
      </c>
    </row>
    <row r="466" spans="1:7" x14ac:dyDescent="0.25">
      <c r="A466" t="s">
        <v>554</v>
      </c>
      <c r="B466">
        <f t="array" ref="B466">SUM(IF('TEA data'!$A$4:$A$66='BSM Input'!$D466,IF('TEA data'!$B$4:$B$66='BSM Input'!$E466,IF('TEA data'!$D$4:$D$66='BSM Input'!$F466,IF('TEA data'!$E$4:$E$66='BSM Input'!$G466,'TEA data'!P$4:P$66,""),""),""),""))</f>
        <v>489303.85931621998</v>
      </c>
      <c r="D466" t="s">
        <v>641</v>
      </c>
      <c r="E466" t="s">
        <v>639</v>
      </c>
      <c r="F466" t="s">
        <v>3</v>
      </c>
      <c r="G466" t="s">
        <v>46</v>
      </c>
    </row>
    <row r="467" spans="1:7" x14ac:dyDescent="0.25">
      <c r="A467" t="s">
        <v>555</v>
      </c>
      <c r="B467">
        <f t="array" ref="B467">SUM(IF('TEA data'!$A$4:$A$66='BSM Input'!$D467,IF('TEA data'!$B$4:$B$66='BSM Input'!$E467,IF('TEA data'!$D$4:$D$66='BSM Input'!$F467,IF('TEA data'!$E$4:$E$66='BSM Input'!$G467,'TEA data'!P$4:P$66,""),""),""),""))</f>
        <v>621803.85931621992</v>
      </c>
      <c r="D467" t="s">
        <v>641</v>
      </c>
      <c r="E467" t="s">
        <v>639</v>
      </c>
      <c r="F467" t="s">
        <v>3</v>
      </c>
      <c r="G467" t="s">
        <v>47</v>
      </c>
    </row>
    <row r="468" spans="1:7" x14ac:dyDescent="0.25">
      <c r="A468" t="s">
        <v>556</v>
      </c>
      <c r="B468">
        <f t="array" ref="B468">SUM(IF('TEA data'!$A$4:$A$66='BSM Input'!$D468,IF('TEA data'!$B$4:$B$66='BSM Input'!$E468,IF('TEA data'!$D$4:$D$66='BSM Input'!$F468,IF('TEA data'!$E$4:$E$66='BSM Input'!$G468,'TEA data'!P$4:P$66,""),""),""),""))</f>
        <v>1521803.8593162198</v>
      </c>
      <c r="D468" t="s">
        <v>641</v>
      </c>
      <c r="E468" t="s">
        <v>639</v>
      </c>
      <c r="F468" t="s">
        <v>3</v>
      </c>
      <c r="G468" t="s">
        <v>48</v>
      </c>
    </row>
    <row r="469" spans="1:7" x14ac:dyDescent="0.25">
      <c r="A469" t="s">
        <v>557</v>
      </c>
      <c r="B469" s="23">
        <v>9999999</v>
      </c>
    </row>
    <row r="470" spans="1:7" x14ac:dyDescent="0.25">
      <c r="A470" t="s">
        <v>558</v>
      </c>
      <c r="B470">
        <f t="array" ref="B470">SUM(IF('TEA data'!$A$4:$A$66='BSM Input'!$D470,IF('TEA data'!$B$4:$B$66='BSM Input'!$E470,IF('TEA data'!$D$4:$D$66='BSM Input'!$F470,IF('TEA data'!$E$4:$E$66='BSM Input'!$G470,'TEA data'!P$4:P$66,""),""),""),""))</f>
        <v>768057.79634297988</v>
      </c>
      <c r="D470" t="s">
        <v>641</v>
      </c>
      <c r="E470" t="s">
        <v>639</v>
      </c>
      <c r="F470" t="s">
        <v>4</v>
      </c>
      <c r="G470" t="s">
        <v>46</v>
      </c>
    </row>
    <row r="471" spans="1:7" x14ac:dyDescent="0.25">
      <c r="A471" t="s">
        <v>559</v>
      </c>
      <c r="B471">
        <f t="array" ref="B471">SUM(IF('TEA data'!$A$4:$A$66='BSM Input'!$D471,IF('TEA data'!$B$4:$B$66='BSM Input'!$E471,IF('TEA data'!$D$4:$D$66='BSM Input'!$F471,IF('TEA data'!$E$4:$E$66='BSM Input'!$G471,'TEA data'!P$4:P$66,""),""),""),""))</f>
        <v>900557.79634297988</v>
      </c>
      <c r="D471" t="s">
        <v>641</v>
      </c>
      <c r="E471" t="s">
        <v>639</v>
      </c>
      <c r="F471" t="s">
        <v>4</v>
      </c>
      <c r="G471" t="s">
        <v>47</v>
      </c>
    </row>
    <row r="472" spans="1:7" x14ac:dyDescent="0.25">
      <c r="A472" t="s">
        <v>560</v>
      </c>
      <c r="B472">
        <f t="array" ref="B472">SUM(IF('TEA data'!$A$4:$A$66='BSM Input'!$D472,IF('TEA data'!$B$4:$B$66='BSM Input'!$E472,IF('TEA data'!$D$4:$D$66='BSM Input'!$F472,IF('TEA data'!$E$4:$E$66='BSM Input'!$G472,'TEA data'!P$4:P$66,""),""),""),""))</f>
        <v>1800557.7963429799</v>
      </c>
      <c r="D472" t="s">
        <v>641</v>
      </c>
      <c r="E472" t="s">
        <v>639</v>
      </c>
      <c r="F472" t="s">
        <v>4</v>
      </c>
      <c r="G472" t="s">
        <v>48</v>
      </c>
    </row>
    <row r="473" spans="1:7" x14ac:dyDescent="0.25">
      <c r="A473" t="s">
        <v>561</v>
      </c>
      <c r="B473" s="23">
        <v>9999999</v>
      </c>
    </row>
    <row r="474" spans="1:7" x14ac:dyDescent="0.25">
      <c r="A474" t="s">
        <v>562</v>
      </c>
      <c r="B474" s="23">
        <v>9999999</v>
      </c>
      <c r="D474" t="s">
        <v>638</v>
      </c>
      <c r="E474" t="s">
        <v>642</v>
      </c>
      <c r="F474" t="s">
        <v>2</v>
      </c>
      <c r="G474" t="s">
        <v>46</v>
      </c>
    </row>
    <row r="475" spans="1:7" x14ac:dyDescent="0.25">
      <c r="A475" t="s">
        <v>563</v>
      </c>
      <c r="B475" s="23">
        <v>9999999</v>
      </c>
      <c r="D475" t="s">
        <v>638</v>
      </c>
      <c r="E475" t="s">
        <v>642</v>
      </c>
      <c r="F475" t="s">
        <v>2</v>
      </c>
      <c r="G475" t="s">
        <v>47</v>
      </c>
    </row>
    <row r="476" spans="1:7" x14ac:dyDescent="0.25">
      <c r="A476" t="s">
        <v>564</v>
      </c>
      <c r="B476" s="23">
        <v>9999999</v>
      </c>
      <c r="D476" t="s">
        <v>638</v>
      </c>
      <c r="E476" t="s">
        <v>642</v>
      </c>
      <c r="F476" t="s">
        <v>2</v>
      </c>
      <c r="G476" t="s">
        <v>48</v>
      </c>
    </row>
    <row r="477" spans="1:7" x14ac:dyDescent="0.25">
      <c r="A477" t="s">
        <v>565</v>
      </c>
      <c r="B477" s="23">
        <v>9999999</v>
      </c>
    </row>
    <row r="478" spans="1:7" x14ac:dyDescent="0.25">
      <c r="A478" t="s">
        <v>566</v>
      </c>
      <c r="B478" s="23">
        <v>9999999</v>
      </c>
      <c r="D478" t="s">
        <v>638</v>
      </c>
      <c r="E478" t="s">
        <v>642</v>
      </c>
      <c r="F478" t="s">
        <v>3</v>
      </c>
      <c r="G478" t="s">
        <v>46</v>
      </c>
    </row>
    <row r="479" spans="1:7" x14ac:dyDescent="0.25">
      <c r="A479" t="s">
        <v>567</v>
      </c>
      <c r="B479" s="23">
        <v>9999999</v>
      </c>
      <c r="D479" t="s">
        <v>638</v>
      </c>
      <c r="E479" t="s">
        <v>642</v>
      </c>
      <c r="F479" t="s">
        <v>3</v>
      </c>
      <c r="G479" t="s">
        <v>47</v>
      </c>
    </row>
    <row r="480" spans="1:7" x14ac:dyDescent="0.25">
      <c r="A480" t="s">
        <v>568</v>
      </c>
      <c r="B480" s="23">
        <v>9999999</v>
      </c>
      <c r="D480" t="s">
        <v>638</v>
      </c>
      <c r="E480" t="s">
        <v>642</v>
      </c>
      <c r="F480" t="s">
        <v>3</v>
      </c>
      <c r="G480" t="s">
        <v>48</v>
      </c>
    </row>
    <row r="481" spans="1:7" x14ac:dyDescent="0.25">
      <c r="A481" t="s">
        <v>569</v>
      </c>
      <c r="B481" s="23">
        <v>9999999</v>
      </c>
    </row>
    <row r="482" spans="1:7" x14ac:dyDescent="0.25">
      <c r="A482" t="s">
        <v>570</v>
      </c>
      <c r="B482">
        <f t="array" ref="B482">SUM(IF('TEA data'!$A$4:$A$66='BSM Input'!$D482,IF('TEA data'!$B$4:$B$66='BSM Input'!$E482,IF('TEA data'!$D$4:$D$66='BSM Input'!$F482,IF('TEA data'!$E$4:$E$66='BSM Input'!$G482,'TEA data'!P$4:P$66,""),""),""),""))</f>
        <v>866102.47203635995</v>
      </c>
      <c r="D482" t="s">
        <v>638</v>
      </c>
      <c r="E482" t="s">
        <v>642</v>
      </c>
      <c r="F482" t="s">
        <v>4</v>
      </c>
      <c r="G482" t="s">
        <v>46</v>
      </c>
    </row>
    <row r="483" spans="1:7" x14ac:dyDescent="0.25">
      <c r="A483" t="s">
        <v>571</v>
      </c>
      <c r="B483">
        <f t="array" ref="B483">SUM(IF('TEA data'!$A$4:$A$66='BSM Input'!$D483,IF('TEA data'!$B$4:$B$66='BSM Input'!$E483,IF('TEA data'!$D$4:$D$66='BSM Input'!$F483,IF('TEA data'!$E$4:$E$66='BSM Input'!$G483,'TEA data'!P$4:P$66,""),""),""),""))</f>
        <v>998602.47203635995</v>
      </c>
      <c r="D483" t="s">
        <v>638</v>
      </c>
      <c r="E483" t="s">
        <v>642</v>
      </c>
      <c r="F483" t="s">
        <v>4</v>
      </c>
      <c r="G483" t="s">
        <v>47</v>
      </c>
    </row>
    <row r="484" spans="1:7" x14ac:dyDescent="0.25">
      <c r="A484" t="s">
        <v>572</v>
      </c>
      <c r="B484">
        <f t="array" ref="B484">SUM(IF('TEA data'!$A$4:$A$66='BSM Input'!$D484,IF('TEA data'!$B$4:$B$66='BSM Input'!$E484,IF('TEA data'!$D$4:$D$66='BSM Input'!$F484,IF('TEA data'!$E$4:$E$66='BSM Input'!$G484,'TEA data'!P$4:P$66,""),""),""),""))</f>
        <v>1898602.4720363598</v>
      </c>
      <c r="D484" t="s">
        <v>638</v>
      </c>
      <c r="E484" t="s">
        <v>642</v>
      </c>
      <c r="F484" t="s">
        <v>4</v>
      </c>
      <c r="G484" t="s">
        <v>48</v>
      </c>
    </row>
    <row r="485" spans="1:7" x14ac:dyDescent="0.25">
      <c r="A485" t="s">
        <v>573</v>
      </c>
      <c r="B485" s="23">
        <v>9999999</v>
      </c>
    </row>
    <row r="486" spans="1:7" x14ac:dyDescent="0.25">
      <c r="A486" t="s">
        <v>574</v>
      </c>
      <c r="B486">
        <f t="array" ref="B486">SUM(IF('TEA data'!$A$4:$A$66='BSM Input'!$D486,IF('TEA data'!$B$4:$B$66='BSM Input'!$E486,IF('TEA data'!$D$4:$D$66='BSM Input'!$F486,IF('TEA data'!$E$4:$E$66='BSM Input'!$G486,'TEA data'!P$4:P$66,""),""),""),""))</f>
        <v>1234957.433346</v>
      </c>
      <c r="D486" t="s">
        <v>640</v>
      </c>
      <c r="E486" t="s">
        <v>642</v>
      </c>
      <c r="F486" t="s">
        <v>2</v>
      </c>
      <c r="G486" t="s">
        <v>46</v>
      </c>
    </row>
    <row r="487" spans="1:7" x14ac:dyDescent="0.25">
      <c r="A487" t="s">
        <v>575</v>
      </c>
      <c r="B487">
        <f t="array" ref="B487">SUM(IF('TEA data'!$A$4:$A$66='BSM Input'!$D487,IF('TEA data'!$B$4:$B$66='BSM Input'!$E487,IF('TEA data'!$D$4:$D$66='BSM Input'!$F487,IF('TEA data'!$E$4:$E$66='BSM Input'!$G487,'TEA data'!P$4:P$66,""),""),""),""))</f>
        <v>1367457.433346</v>
      </c>
      <c r="D487" t="s">
        <v>640</v>
      </c>
      <c r="E487" t="s">
        <v>642</v>
      </c>
      <c r="F487" t="s">
        <v>2</v>
      </c>
      <c r="G487" t="s">
        <v>47</v>
      </c>
    </row>
    <row r="488" spans="1:7" x14ac:dyDescent="0.25">
      <c r="A488" t="s">
        <v>576</v>
      </c>
      <c r="B488">
        <f t="array" ref="B488">SUM(IF('TEA data'!$A$4:$A$66='BSM Input'!$D488,IF('TEA data'!$B$4:$B$66='BSM Input'!$E488,IF('TEA data'!$D$4:$D$66='BSM Input'!$F488,IF('TEA data'!$E$4:$E$66='BSM Input'!$G488,'TEA data'!P$4:P$66,""),""),""),""))</f>
        <v>2267457.433346</v>
      </c>
      <c r="D488" t="s">
        <v>640</v>
      </c>
      <c r="E488" t="s">
        <v>642</v>
      </c>
      <c r="F488" t="s">
        <v>2</v>
      </c>
      <c r="G488" t="s">
        <v>48</v>
      </c>
    </row>
    <row r="489" spans="1:7" x14ac:dyDescent="0.25">
      <c r="A489" t="s">
        <v>577</v>
      </c>
      <c r="B489" s="23">
        <v>9999999</v>
      </c>
    </row>
    <row r="490" spans="1:7" x14ac:dyDescent="0.25">
      <c r="A490" t="s">
        <v>578</v>
      </c>
      <c r="B490">
        <f t="array" ref="B490">SUM(IF('TEA data'!$A$4:$A$66='BSM Input'!$D490,IF('TEA data'!$B$4:$B$66='BSM Input'!$E490,IF('TEA data'!$D$4:$D$66='BSM Input'!$F490,IF('TEA data'!$E$4:$E$66='BSM Input'!$G490,'TEA data'!P$4:P$66,""),""),""),""))</f>
        <v>1172586.9818519999</v>
      </c>
      <c r="D490" t="s">
        <v>640</v>
      </c>
      <c r="E490" t="s">
        <v>642</v>
      </c>
      <c r="F490" t="s">
        <v>3</v>
      </c>
      <c r="G490" t="s">
        <v>46</v>
      </c>
    </row>
    <row r="491" spans="1:7" x14ac:dyDescent="0.25">
      <c r="A491" t="s">
        <v>579</v>
      </c>
      <c r="B491">
        <f t="array" ref="B491">SUM(IF('TEA data'!$A$4:$A$66='BSM Input'!$D491,IF('TEA data'!$B$4:$B$66='BSM Input'!$E491,IF('TEA data'!$D$4:$D$66='BSM Input'!$F491,IF('TEA data'!$E$4:$E$66='BSM Input'!$G491,'TEA data'!P$4:P$66,""),""),""),""))</f>
        <v>1305086.9818519999</v>
      </c>
      <c r="D491" t="s">
        <v>640</v>
      </c>
      <c r="E491" t="s">
        <v>642</v>
      </c>
      <c r="F491" t="s">
        <v>3</v>
      </c>
      <c r="G491" t="s">
        <v>47</v>
      </c>
    </row>
    <row r="492" spans="1:7" x14ac:dyDescent="0.25">
      <c r="A492" t="s">
        <v>580</v>
      </c>
      <c r="B492">
        <f t="array" ref="B492">SUM(IF('TEA data'!$A$4:$A$66='BSM Input'!$D492,IF('TEA data'!$B$4:$B$66='BSM Input'!$E492,IF('TEA data'!$D$4:$D$66='BSM Input'!$F492,IF('TEA data'!$E$4:$E$66='BSM Input'!$G492,'TEA data'!P$4:P$66,""),""),""),""))</f>
        <v>2205086.9818519996</v>
      </c>
      <c r="D492" t="s">
        <v>640</v>
      </c>
      <c r="E492" t="s">
        <v>642</v>
      </c>
      <c r="F492" t="s">
        <v>3</v>
      </c>
      <c r="G492" t="s">
        <v>48</v>
      </c>
    </row>
    <row r="493" spans="1:7" x14ac:dyDescent="0.25">
      <c r="A493" t="s">
        <v>581</v>
      </c>
      <c r="B493" s="23">
        <v>9999999</v>
      </c>
    </row>
    <row r="494" spans="1:7" x14ac:dyDescent="0.25">
      <c r="A494" t="s">
        <v>582</v>
      </c>
      <c r="B494">
        <f t="array" ref="B494">SUM(IF('TEA data'!$A$4:$A$66='BSM Input'!$D494,IF('TEA data'!$B$4:$B$66='BSM Input'!$E494,IF('TEA data'!$D$4:$D$66='BSM Input'!$F494,IF('TEA data'!$E$4:$E$66='BSM Input'!$G494,'TEA data'!P$4:P$66,""),""),""),""))</f>
        <v>1516877.8435979998</v>
      </c>
      <c r="D494" t="s">
        <v>640</v>
      </c>
      <c r="E494" t="s">
        <v>642</v>
      </c>
      <c r="F494" t="s">
        <v>4</v>
      </c>
      <c r="G494" t="s">
        <v>46</v>
      </c>
    </row>
    <row r="495" spans="1:7" x14ac:dyDescent="0.25">
      <c r="A495" t="s">
        <v>583</v>
      </c>
      <c r="B495">
        <f t="array" ref="B495">SUM(IF('TEA data'!$A$4:$A$66='BSM Input'!$D495,IF('TEA data'!$B$4:$B$66='BSM Input'!$E495,IF('TEA data'!$D$4:$D$66='BSM Input'!$F495,IF('TEA data'!$E$4:$E$66='BSM Input'!$G495,'TEA data'!P$4:P$66,""),""),""),""))</f>
        <v>1649377.8435979998</v>
      </c>
      <c r="D495" t="s">
        <v>640</v>
      </c>
      <c r="E495" t="s">
        <v>642</v>
      </c>
      <c r="F495" t="s">
        <v>4</v>
      </c>
      <c r="G495" t="s">
        <v>47</v>
      </c>
    </row>
    <row r="496" spans="1:7" x14ac:dyDescent="0.25">
      <c r="A496" t="s">
        <v>584</v>
      </c>
      <c r="B496">
        <f t="array" ref="B496">SUM(IF('TEA data'!$A$4:$A$66='BSM Input'!$D496,IF('TEA data'!$B$4:$B$66='BSM Input'!$E496,IF('TEA data'!$D$4:$D$66='BSM Input'!$F496,IF('TEA data'!$E$4:$E$66='BSM Input'!$G496,'TEA data'!P$4:P$66,""),""),""),""))</f>
        <v>2549377.8435979998</v>
      </c>
      <c r="D496" t="s">
        <v>640</v>
      </c>
      <c r="E496" t="s">
        <v>642</v>
      </c>
      <c r="F496" t="s">
        <v>4</v>
      </c>
      <c r="G496" t="s">
        <v>48</v>
      </c>
    </row>
    <row r="497" spans="1:7" x14ac:dyDescent="0.25">
      <c r="A497" t="s">
        <v>585</v>
      </c>
      <c r="B497" s="23">
        <v>9999999</v>
      </c>
    </row>
    <row r="498" spans="1:7" x14ac:dyDescent="0.25">
      <c r="A498" t="s">
        <v>586</v>
      </c>
      <c r="B498">
        <f t="array" ref="B498">SUM(IF('TEA data'!$A$4:$A$66='BSM Input'!$D498,IF('TEA data'!$B$4:$B$66='BSM Input'!$E498,IF('TEA data'!$D$4:$D$66='BSM Input'!$F498,IF('TEA data'!$E$4:$E$66='BSM Input'!$G498,'TEA data'!P$4:P$66,""),""),""),""))</f>
        <v>843903.33229799999</v>
      </c>
      <c r="D498" t="s">
        <v>641</v>
      </c>
      <c r="E498" t="s">
        <v>642</v>
      </c>
      <c r="F498" t="s">
        <v>2</v>
      </c>
      <c r="G498" t="s">
        <v>46</v>
      </c>
    </row>
    <row r="499" spans="1:7" x14ac:dyDescent="0.25">
      <c r="A499" t="s">
        <v>587</v>
      </c>
      <c r="B499">
        <f t="array" ref="B499">SUM(IF('TEA data'!$A$4:$A$66='BSM Input'!$D499,IF('TEA data'!$B$4:$B$66='BSM Input'!$E499,IF('TEA data'!$D$4:$D$66='BSM Input'!$F499,IF('TEA data'!$E$4:$E$66='BSM Input'!$G499,'TEA data'!P$4:P$66,""),""),""),""))</f>
        <v>976403.33229799999</v>
      </c>
      <c r="D499" t="s">
        <v>641</v>
      </c>
      <c r="E499" t="s">
        <v>642</v>
      </c>
      <c r="F499" t="s">
        <v>2</v>
      </c>
      <c r="G499" t="s">
        <v>47</v>
      </c>
    </row>
    <row r="500" spans="1:7" x14ac:dyDescent="0.25">
      <c r="A500" t="s">
        <v>588</v>
      </c>
      <c r="B500">
        <f t="array" ref="B500">SUM(IF('TEA data'!$A$4:$A$66='BSM Input'!$D500,IF('TEA data'!$B$4:$B$66='BSM Input'!$E500,IF('TEA data'!$D$4:$D$66='BSM Input'!$F500,IF('TEA data'!$E$4:$E$66='BSM Input'!$G500,'TEA data'!P$4:P$66,""),""),""),""))</f>
        <v>1876403.3322979999</v>
      </c>
      <c r="D500" t="s">
        <v>641</v>
      </c>
      <c r="E500" t="s">
        <v>642</v>
      </c>
      <c r="F500" t="s">
        <v>2</v>
      </c>
      <c r="G500" t="s">
        <v>48</v>
      </c>
    </row>
    <row r="501" spans="1:7" x14ac:dyDescent="0.25">
      <c r="A501" t="s">
        <v>589</v>
      </c>
      <c r="B501" s="23">
        <v>9999999</v>
      </c>
    </row>
    <row r="502" spans="1:7" x14ac:dyDescent="0.25">
      <c r="A502" t="s">
        <v>590</v>
      </c>
      <c r="B502">
        <f t="array" ref="B502">SUM(IF('TEA data'!$A$4:$A$66='BSM Input'!$D502,IF('TEA data'!$B$4:$B$66='BSM Input'!$E502,IF('TEA data'!$D$4:$D$66='BSM Input'!$F502,IF('TEA data'!$E$4:$E$66='BSM Input'!$G502,'TEA data'!P$4:P$66,""),""),""),""))</f>
        <v>622178.33462693985</v>
      </c>
      <c r="D502" t="s">
        <v>641</v>
      </c>
      <c r="E502" t="s">
        <v>642</v>
      </c>
      <c r="F502" t="s">
        <v>3</v>
      </c>
      <c r="G502" t="s">
        <v>46</v>
      </c>
    </row>
    <row r="503" spans="1:7" x14ac:dyDescent="0.25">
      <c r="A503" t="s">
        <v>591</v>
      </c>
      <c r="B503">
        <f t="array" ref="B503">SUM(IF('TEA data'!$A$4:$A$66='BSM Input'!$D503,IF('TEA data'!$B$4:$B$66='BSM Input'!$E503,IF('TEA data'!$D$4:$D$66='BSM Input'!$F503,IF('TEA data'!$E$4:$E$66='BSM Input'!$G503,'TEA data'!P$4:P$66,""),""),""),""))</f>
        <v>754678.33462693985</v>
      </c>
      <c r="D503" t="s">
        <v>641</v>
      </c>
      <c r="E503" t="s">
        <v>642</v>
      </c>
      <c r="F503" t="s">
        <v>3</v>
      </c>
      <c r="G503" t="s">
        <v>47</v>
      </c>
    </row>
    <row r="504" spans="1:7" x14ac:dyDescent="0.25">
      <c r="A504" t="s">
        <v>592</v>
      </c>
      <c r="B504">
        <f t="array" ref="B504">SUM(IF('TEA data'!$A$4:$A$66='BSM Input'!$D504,IF('TEA data'!$B$4:$B$66='BSM Input'!$E504,IF('TEA data'!$D$4:$D$66='BSM Input'!$F504,IF('TEA data'!$E$4:$E$66='BSM Input'!$G504,'TEA data'!P$4:P$66,""),""),""),""))</f>
        <v>1654678.3346269398</v>
      </c>
      <c r="D504" t="s">
        <v>641</v>
      </c>
      <c r="E504" t="s">
        <v>642</v>
      </c>
      <c r="F504" t="s">
        <v>3</v>
      </c>
      <c r="G504" t="s">
        <v>48</v>
      </c>
    </row>
    <row r="505" spans="1:7" x14ac:dyDescent="0.25">
      <c r="A505" t="s">
        <v>593</v>
      </c>
      <c r="B505" s="23">
        <v>9999999</v>
      </c>
    </row>
    <row r="506" spans="1:7" x14ac:dyDescent="0.25">
      <c r="A506" t="s">
        <v>594</v>
      </c>
      <c r="B506">
        <f t="array" ref="B506">SUM(IF('TEA data'!$A$4:$A$66='BSM Input'!$D506,IF('TEA data'!$B$4:$B$66='BSM Input'!$E506,IF('TEA data'!$D$4:$D$66='BSM Input'!$F506,IF('TEA data'!$E$4:$E$66='BSM Input'!$G506,'TEA data'!P$4:P$66,""),""),""),""))</f>
        <v>913676.89273145981</v>
      </c>
      <c r="D506" t="s">
        <v>641</v>
      </c>
      <c r="E506" t="s">
        <v>642</v>
      </c>
      <c r="F506" t="s">
        <v>4</v>
      </c>
      <c r="G506" t="s">
        <v>46</v>
      </c>
    </row>
    <row r="507" spans="1:7" x14ac:dyDescent="0.25">
      <c r="A507" t="s">
        <v>595</v>
      </c>
      <c r="B507">
        <f t="array" ref="B507">SUM(IF('TEA data'!$A$4:$A$66='BSM Input'!$D507,IF('TEA data'!$B$4:$B$66='BSM Input'!$E507,IF('TEA data'!$D$4:$D$66='BSM Input'!$F507,IF('TEA data'!$E$4:$E$66='BSM Input'!$G507,'TEA data'!P$4:P$66,""),""),""),""))</f>
        <v>1046176.8927314598</v>
      </c>
      <c r="D507" t="s">
        <v>641</v>
      </c>
      <c r="E507" t="s">
        <v>642</v>
      </c>
      <c r="F507" t="s">
        <v>4</v>
      </c>
      <c r="G507" t="s">
        <v>47</v>
      </c>
    </row>
    <row r="508" spans="1:7" x14ac:dyDescent="0.25">
      <c r="A508" t="s">
        <v>596</v>
      </c>
      <c r="B508">
        <f t="array" ref="B508">SUM(IF('TEA data'!$A$4:$A$66='BSM Input'!$D508,IF('TEA data'!$B$4:$B$66='BSM Input'!$E508,IF('TEA data'!$D$4:$D$66='BSM Input'!$F508,IF('TEA data'!$E$4:$E$66='BSM Input'!$G508,'TEA data'!P$4:P$66,""),""),""),""))</f>
        <v>1946176.8927314598</v>
      </c>
      <c r="D508" t="s">
        <v>641</v>
      </c>
      <c r="E508" t="s">
        <v>642</v>
      </c>
      <c r="F508" t="s">
        <v>4</v>
      </c>
      <c r="G508" t="s">
        <v>48</v>
      </c>
    </row>
    <row r="509" spans="1:7" x14ac:dyDescent="0.25">
      <c r="A509" t="s">
        <v>597</v>
      </c>
      <c r="B509" s="23">
        <v>9999999</v>
      </c>
    </row>
    <row r="510" spans="1:7" x14ac:dyDescent="0.25">
      <c r="A510" t="s">
        <v>598</v>
      </c>
      <c r="B510" s="23">
        <v>9999999</v>
      </c>
      <c r="D510" t="s">
        <v>638</v>
      </c>
      <c r="E510" t="s">
        <v>643</v>
      </c>
      <c r="F510" t="s">
        <v>2</v>
      </c>
      <c r="G510" t="s">
        <v>46</v>
      </c>
    </row>
    <row r="511" spans="1:7" x14ac:dyDescent="0.25">
      <c r="A511" t="s">
        <v>599</v>
      </c>
      <c r="B511" s="23">
        <v>9999999</v>
      </c>
      <c r="D511" t="s">
        <v>638</v>
      </c>
      <c r="E511" t="s">
        <v>643</v>
      </c>
      <c r="F511" t="s">
        <v>2</v>
      </c>
      <c r="G511" t="s">
        <v>47</v>
      </c>
    </row>
    <row r="512" spans="1:7" x14ac:dyDescent="0.25">
      <c r="A512" t="s">
        <v>600</v>
      </c>
      <c r="B512" s="23">
        <v>9999999</v>
      </c>
      <c r="D512" t="s">
        <v>638</v>
      </c>
      <c r="E512" t="s">
        <v>643</v>
      </c>
      <c r="F512" t="s">
        <v>2</v>
      </c>
      <c r="G512" t="s">
        <v>48</v>
      </c>
    </row>
    <row r="513" spans="1:7" x14ac:dyDescent="0.25">
      <c r="A513" t="s">
        <v>601</v>
      </c>
      <c r="B513" s="23">
        <v>9999999</v>
      </c>
    </row>
    <row r="514" spans="1:7" x14ac:dyDescent="0.25">
      <c r="A514" t="s">
        <v>602</v>
      </c>
      <c r="B514" s="23">
        <v>9999999</v>
      </c>
      <c r="D514" t="s">
        <v>638</v>
      </c>
      <c r="E514" t="s">
        <v>643</v>
      </c>
      <c r="F514" t="s">
        <v>3</v>
      </c>
      <c r="G514" t="s">
        <v>46</v>
      </c>
    </row>
    <row r="515" spans="1:7" x14ac:dyDescent="0.25">
      <c r="A515" t="s">
        <v>603</v>
      </c>
      <c r="B515" s="23">
        <v>9999999</v>
      </c>
      <c r="D515" t="s">
        <v>638</v>
      </c>
      <c r="E515" t="s">
        <v>643</v>
      </c>
      <c r="F515" t="s">
        <v>3</v>
      </c>
      <c r="G515" t="s">
        <v>47</v>
      </c>
    </row>
    <row r="516" spans="1:7" x14ac:dyDescent="0.25">
      <c r="A516" t="s">
        <v>604</v>
      </c>
      <c r="B516" s="23">
        <v>9999999</v>
      </c>
      <c r="D516" t="s">
        <v>638</v>
      </c>
      <c r="E516" t="s">
        <v>643</v>
      </c>
      <c r="F516" t="s">
        <v>3</v>
      </c>
      <c r="G516" t="s">
        <v>48</v>
      </c>
    </row>
    <row r="517" spans="1:7" x14ac:dyDescent="0.25">
      <c r="A517" t="s">
        <v>605</v>
      </c>
      <c r="B517" s="23">
        <v>9999999</v>
      </c>
    </row>
    <row r="518" spans="1:7" x14ac:dyDescent="0.25">
      <c r="A518" t="s">
        <v>606</v>
      </c>
      <c r="B518">
        <f t="array" ref="B518">SUM(IF('TEA data'!$A$4:$A$66='BSM Input'!$D518,IF('TEA data'!$B$4:$B$66='BSM Input'!$E518,IF('TEA data'!$D$4:$D$66='BSM Input'!$F518,IF('TEA data'!$E$4:$E$66='BSM Input'!$G518,'TEA data'!P$4:P$66,""),""),""),""))</f>
        <v>1574961.34039335</v>
      </c>
      <c r="D518" t="s">
        <v>638</v>
      </c>
      <c r="E518" t="s">
        <v>643</v>
      </c>
      <c r="F518" t="s">
        <v>4</v>
      </c>
      <c r="G518" t="s">
        <v>46</v>
      </c>
    </row>
    <row r="519" spans="1:7" x14ac:dyDescent="0.25">
      <c r="A519" t="s">
        <v>607</v>
      </c>
      <c r="B519">
        <f t="array" ref="B519">SUM(IF('TEA data'!$A$4:$A$66='BSM Input'!$D519,IF('TEA data'!$B$4:$B$66='BSM Input'!$E519,IF('TEA data'!$D$4:$D$66='BSM Input'!$F519,IF('TEA data'!$E$4:$E$66='BSM Input'!$G519,'TEA data'!P$4:P$66,""),""),""),""))</f>
        <v>1774961.34039335</v>
      </c>
      <c r="D519" t="s">
        <v>638</v>
      </c>
      <c r="E519" t="s">
        <v>643</v>
      </c>
      <c r="F519" t="s">
        <v>4</v>
      </c>
      <c r="G519" t="s">
        <v>47</v>
      </c>
    </row>
    <row r="520" spans="1:7" x14ac:dyDescent="0.25">
      <c r="A520" t="s">
        <v>608</v>
      </c>
      <c r="B520">
        <f t="array" ref="B520">SUM(IF('TEA data'!$A$4:$A$66='BSM Input'!$D520,IF('TEA data'!$B$4:$B$66='BSM Input'!$E520,IF('TEA data'!$D$4:$D$66='BSM Input'!$F520,IF('TEA data'!$E$4:$E$66='BSM Input'!$G520,'TEA data'!P$4:P$66,""),""),""),""))</f>
        <v>2674961.3403933495</v>
      </c>
      <c r="D520" t="s">
        <v>638</v>
      </c>
      <c r="E520" t="s">
        <v>643</v>
      </c>
      <c r="F520" t="s">
        <v>4</v>
      </c>
      <c r="G520" t="s">
        <v>48</v>
      </c>
    </row>
    <row r="521" spans="1:7" x14ac:dyDescent="0.25">
      <c r="A521" t="s">
        <v>609</v>
      </c>
      <c r="B521" s="23">
        <v>9999999</v>
      </c>
    </row>
    <row r="522" spans="1:7" x14ac:dyDescent="0.25">
      <c r="A522" t="s">
        <v>610</v>
      </c>
      <c r="B522">
        <f t="array" ref="B522">SUM(IF('TEA data'!$A$4:$A$66='BSM Input'!$D522,IF('TEA data'!$B$4:$B$66='BSM Input'!$E522,IF('TEA data'!$D$4:$D$66='BSM Input'!$F522,IF('TEA data'!$E$4:$E$66='BSM Input'!$G522,'TEA data'!P$4:P$66,""),""),""),""))</f>
        <v>2311630.1369459997</v>
      </c>
      <c r="D522" t="s">
        <v>640</v>
      </c>
      <c r="E522" t="s">
        <v>643</v>
      </c>
      <c r="F522" t="s">
        <v>2</v>
      </c>
      <c r="G522" t="s">
        <v>46</v>
      </c>
    </row>
    <row r="523" spans="1:7" x14ac:dyDescent="0.25">
      <c r="A523" t="s">
        <v>611</v>
      </c>
      <c r="B523">
        <f t="array" ref="B523">SUM(IF('TEA data'!$A$4:$A$66='BSM Input'!$D523,IF('TEA data'!$B$4:$B$66='BSM Input'!$E523,IF('TEA data'!$D$4:$D$66='BSM Input'!$F523,IF('TEA data'!$E$4:$E$66='BSM Input'!$G523,'TEA data'!P$4:P$66,""),""),""),""))</f>
        <v>2511630.1369459997</v>
      </c>
      <c r="D523" t="s">
        <v>640</v>
      </c>
      <c r="E523" t="s">
        <v>643</v>
      </c>
      <c r="F523" t="s">
        <v>2</v>
      </c>
      <c r="G523" t="s">
        <v>47</v>
      </c>
    </row>
    <row r="524" spans="1:7" x14ac:dyDescent="0.25">
      <c r="A524" t="s">
        <v>612</v>
      </c>
      <c r="B524">
        <f t="array" ref="B524">SUM(IF('TEA data'!$A$4:$A$66='BSM Input'!$D524,IF('TEA data'!$B$4:$B$66='BSM Input'!$E524,IF('TEA data'!$D$4:$D$66='BSM Input'!$F524,IF('TEA data'!$E$4:$E$66='BSM Input'!$G524,'TEA data'!P$4:P$66,""),""),""),""))</f>
        <v>3411630.1369459997</v>
      </c>
      <c r="D524" t="s">
        <v>640</v>
      </c>
      <c r="E524" t="s">
        <v>643</v>
      </c>
      <c r="F524" t="s">
        <v>2</v>
      </c>
      <c r="G524" t="s">
        <v>48</v>
      </c>
    </row>
    <row r="525" spans="1:7" x14ac:dyDescent="0.25">
      <c r="A525" t="s">
        <v>613</v>
      </c>
      <c r="B525" s="23">
        <v>9999999</v>
      </c>
    </row>
    <row r="526" spans="1:7" x14ac:dyDescent="0.25">
      <c r="A526" t="s">
        <v>614</v>
      </c>
      <c r="B526">
        <f t="array" ref="B526">SUM(IF('TEA data'!$A$4:$A$66='BSM Input'!$D526,IF('TEA data'!$B$4:$B$66='BSM Input'!$E526,IF('TEA data'!$D$4:$D$66='BSM Input'!$F526,IF('TEA data'!$E$4:$E$66='BSM Input'!$G526,'TEA data'!P$4:P$66,""),""),""),""))</f>
        <v>2688003.812169</v>
      </c>
      <c r="D526" t="s">
        <v>640</v>
      </c>
      <c r="E526" t="s">
        <v>643</v>
      </c>
      <c r="F526" t="s">
        <v>3</v>
      </c>
      <c r="G526" t="s">
        <v>46</v>
      </c>
    </row>
    <row r="527" spans="1:7" x14ac:dyDescent="0.25">
      <c r="A527" t="s">
        <v>615</v>
      </c>
      <c r="B527">
        <f t="array" ref="B527">SUM(IF('TEA data'!$A$4:$A$66='BSM Input'!$D527,IF('TEA data'!$B$4:$B$66='BSM Input'!$E527,IF('TEA data'!$D$4:$D$66='BSM Input'!$F527,IF('TEA data'!$E$4:$E$66='BSM Input'!$G527,'TEA data'!P$4:P$66,""),""),""),""))</f>
        <v>2888003.812169</v>
      </c>
      <c r="D527" t="s">
        <v>640</v>
      </c>
      <c r="E527" t="s">
        <v>643</v>
      </c>
      <c r="F527" t="s">
        <v>3</v>
      </c>
      <c r="G527" t="s">
        <v>47</v>
      </c>
    </row>
    <row r="528" spans="1:7" x14ac:dyDescent="0.25">
      <c r="A528" t="s">
        <v>616</v>
      </c>
      <c r="B528">
        <f t="array" ref="B528">SUM(IF('TEA data'!$A$4:$A$66='BSM Input'!$D528,IF('TEA data'!$B$4:$B$66='BSM Input'!$E528,IF('TEA data'!$D$4:$D$66='BSM Input'!$F528,IF('TEA data'!$E$4:$E$66='BSM Input'!$G528,'TEA data'!P$4:P$66,""),""),""),""))</f>
        <v>3788003.812169</v>
      </c>
      <c r="D528" t="s">
        <v>640</v>
      </c>
      <c r="E528" t="s">
        <v>643</v>
      </c>
      <c r="F528" t="s">
        <v>3</v>
      </c>
      <c r="G528" t="s">
        <v>48</v>
      </c>
    </row>
    <row r="529" spans="1:7" x14ac:dyDescent="0.25">
      <c r="A529" t="s">
        <v>617</v>
      </c>
      <c r="B529" s="23">
        <v>9999999</v>
      </c>
    </row>
    <row r="530" spans="1:7" x14ac:dyDescent="0.25">
      <c r="A530" t="s">
        <v>618</v>
      </c>
      <c r="B530">
        <f t="array" ref="B530">SUM(IF('TEA data'!$A$4:$A$66='BSM Input'!$D530,IF('TEA data'!$B$4:$B$66='BSM Input'!$E530,IF('TEA data'!$D$4:$D$66='BSM Input'!$F530,IF('TEA data'!$E$4:$E$66='BSM Input'!$G530,'TEA data'!P$4:P$66,""),""),""),""))</f>
        <v>3177645.4889009995</v>
      </c>
      <c r="D530" t="s">
        <v>640</v>
      </c>
      <c r="E530" t="s">
        <v>643</v>
      </c>
      <c r="F530" t="s">
        <v>4</v>
      </c>
      <c r="G530" t="s">
        <v>46</v>
      </c>
    </row>
    <row r="531" spans="1:7" x14ac:dyDescent="0.25">
      <c r="A531" t="s">
        <v>619</v>
      </c>
      <c r="B531">
        <f t="array" ref="B531">SUM(IF('TEA data'!$A$4:$A$66='BSM Input'!$D531,IF('TEA data'!$B$4:$B$66='BSM Input'!$E531,IF('TEA data'!$D$4:$D$66='BSM Input'!$F531,IF('TEA data'!$E$4:$E$66='BSM Input'!$G531,'TEA data'!P$4:P$66,""),""),""),""))</f>
        <v>3377645.4889009995</v>
      </c>
      <c r="D531" t="s">
        <v>640</v>
      </c>
      <c r="E531" t="s">
        <v>643</v>
      </c>
      <c r="F531" t="s">
        <v>4</v>
      </c>
      <c r="G531" t="s">
        <v>47</v>
      </c>
    </row>
    <row r="532" spans="1:7" x14ac:dyDescent="0.25">
      <c r="A532" t="s">
        <v>620</v>
      </c>
      <c r="B532">
        <f t="array" ref="B532">SUM(IF('TEA data'!$A$4:$A$66='BSM Input'!$D532,IF('TEA data'!$B$4:$B$66='BSM Input'!$E532,IF('TEA data'!$D$4:$D$66='BSM Input'!$F532,IF('TEA data'!$E$4:$E$66='BSM Input'!$G532,'TEA data'!P$4:P$66,""),""),""),""))</f>
        <v>4277645.4889009995</v>
      </c>
      <c r="D532" t="s">
        <v>640</v>
      </c>
      <c r="E532" t="s">
        <v>643</v>
      </c>
      <c r="F532" t="s">
        <v>4</v>
      </c>
      <c r="G532" t="s">
        <v>48</v>
      </c>
    </row>
    <row r="533" spans="1:7" x14ac:dyDescent="0.25">
      <c r="A533" t="s">
        <v>621</v>
      </c>
      <c r="B533" s="23">
        <v>9999999</v>
      </c>
    </row>
    <row r="534" spans="1:7" x14ac:dyDescent="0.25">
      <c r="A534" t="s">
        <v>622</v>
      </c>
      <c r="B534">
        <f t="array" ref="B534">SUM(IF('TEA data'!$A$4:$A$66='BSM Input'!$D534,IF('TEA data'!$B$4:$B$66='BSM Input'!$E534,IF('TEA data'!$D$4:$D$66='BSM Input'!$F534,IF('TEA data'!$E$4:$E$66='BSM Input'!$G534,'TEA data'!P$4:P$66,""),""),""),""))</f>
        <v>1674905.1927659998</v>
      </c>
      <c r="D534" t="s">
        <v>641</v>
      </c>
      <c r="E534" t="s">
        <v>643</v>
      </c>
      <c r="F534" t="s">
        <v>2</v>
      </c>
      <c r="G534" t="s">
        <v>46</v>
      </c>
    </row>
    <row r="535" spans="1:7" x14ac:dyDescent="0.25">
      <c r="A535" t="s">
        <v>623</v>
      </c>
      <c r="B535">
        <f t="array" ref="B535">SUM(IF('TEA data'!$A$4:$A$66='BSM Input'!$D535,IF('TEA data'!$B$4:$B$66='BSM Input'!$E535,IF('TEA data'!$D$4:$D$66='BSM Input'!$F535,IF('TEA data'!$E$4:$E$66='BSM Input'!$G535,'TEA data'!P$4:P$66,""),""),""),""))</f>
        <v>1874905.1927659998</v>
      </c>
      <c r="D535" t="s">
        <v>641</v>
      </c>
      <c r="E535" t="s">
        <v>643</v>
      </c>
      <c r="F535" t="s">
        <v>2</v>
      </c>
      <c r="G535" t="s">
        <v>47</v>
      </c>
    </row>
    <row r="536" spans="1:7" x14ac:dyDescent="0.25">
      <c r="A536" t="s">
        <v>624</v>
      </c>
      <c r="B536">
        <f t="array" ref="B536">SUM(IF('TEA data'!$A$4:$A$66='BSM Input'!$D536,IF('TEA data'!$B$4:$B$66='BSM Input'!$E536,IF('TEA data'!$D$4:$D$66='BSM Input'!$F536,IF('TEA data'!$E$4:$E$66='BSM Input'!$G536,'TEA data'!P$4:P$66,""),""),""),""))</f>
        <v>2774905.1927660001</v>
      </c>
      <c r="D536" t="s">
        <v>641</v>
      </c>
      <c r="E536" t="s">
        <v>643</v>
      </c>
      <c r="F536" t="s">
        <v>2</v>
      </c>
      <c r="G536" t="s">
        <v>48</v>
      </c>
    </row>
    <row r="537" spans="1:7" x14ac:dyDescent="0.25">
      <c r="A537" t="s">
        <v>625</v>
      </c>
      <c r="B537" s="23">
        <v>9999999</v>
      </c>
    </row>
    <row r="538" spans="1:7" x14ac:dyDescent="0.25">
      <c r="A538" t="s">
        <v>626</v>
      </c>
      <c r="B538">
        <f t="array" ref="B538">SUM(IF('TEA data'!$A$4:$A$66='BSM Input'!$D538,IF('TEA data'!$B$4:$B$66='BSM Input'!$E538,IF('TEA data'!$D$4:$D$66='BSM Input'!$F538,IF('TEA data'!$E$4:$E$66='BSM Input'!$G538,'TEA data'!P$4:P$66,""),""),""),""))</f>
        <v>1791813.4532356497</v>
      </c>
      <c r="D538" t="s">
        <v>641</v>
      </c>
      <c r="E538" t="s">
        <v>643</v>
      </c>
      <c r="F538" t="s">
        <v>3</v>
      </c>
      <c r="G538" t="s">
        <v>46</v>
      </c>
    </row>
    <row r="539" spans="1:7" x14ac:dyDescent="0.25">
      <c r="A539" t="s">
        <v>627</v>
      </c>
      <c r="B539">
        <f t="array" ref="B539">SUM(IF('TEA data'!$A$4:$A$66='BSM Input'!$D539,IF('TEA data'!$B$4:$B$66='BSM Input'!$E539,IF('TEA data'!$D$4:$D$66='BSM Input'!$F539,IF('TEA data'!$E$4:$E$66='BSM Input'!$G539,'TEA data'!P$4:P$66,""),""),""),""))</f>
        <v>1991813.4532356497</v>
      </c>
      <c r="D539" t="s">
        <v>641</v>
      </c>
      <c r="E539" t="s">
        <v>643</v>
      </c>
      <c r="F539" t="s">
        <v>3</v>
      </c>
      <c r="G539" t="s">
        <v>47</v>
      </c>
    </row>
    <row r="540" spans="1:7" x14ac:dyDescent="0.25">
      <c r="A540" t="s">
        <v>628</v>
      </c>
      <c r="B540">
        <f t="array" ref="B540">SUM(IF('TEA data'!$A$4:$A$66='BSM Input'!$D540,IF('TEA data'!$B$4:$B$66='BSM Input'!$E540,IF('TEA data'!$D$4:$D$66='BSM Input'!$F540,IF('TEA data'!$E$4:$E$66='BSM Input'!$G540,'TEA data'!P$4:P$66,""),""),""),""))</f>
        <v>2891813.45323565</v>
      </c>
      <c r="D540" t="s">
        <v>641</v>
      </c>
      <c r="E540" t="s">
        <v>643</v>
      </c>
      <c r="F540" t="s">
        <v>3</v>
      </c>
      <c r="G540" t="s">
        <v>48</v>
      </c>
    </row>
    <row r="541" spans="1:7" x14ac:dyDescent="0.25">
      <c r="A541" t="s">
        <v>629</v>
      </c>
      <c r="B541" s="23">
        <v>9999999</v>
      </c>
    </row>
    <row r="542" spans="1:7" x14ac:dyDescent="0.25">
      <c r="A542" t="s">
        <v>630</v>
      </c>
      <c r="B542">
        <f t="array" ref="B542">SUM(IF('TEA data'!$A$4:$A$66='BSM Input'!$D542,IF('TEA data'!$B$4:$B$66='BSM Input'!$E542,IF('TEA data'!$D$4:$D$66='BSM Input'!$F542,IF('TEA data'!$E$4:$E$66='BSM Input'!$G542,'TEA data'!P$4:P$66,""),""),""),""))</f>
        <v>2195497.2625033497</v>
      </c>
      <c r="D542" t="s">
        <v>641</v>
      </c>
      <c r="E542" t="s">
        <v>643</v>
      </c>
      <c r="F542" t="s">
        <v>4</v>
      </c>
      <c r="G542" t="s">
        <v>46</v>
      </c>
    </row>
    <row r="543" spans="1:7" x14ac:dyDescent="0.25">
      <c r="A543" t="s">
        <v>631</v>
      </c>
      <c r="B543">
        <f t="array" ref="B543">SUM(IF('TEA data'!$A$4:$A$66='BSM Input'!$D543,IF('TEA data'!$B$4:$B$66='BSM Input'!$E543,IF('TEA data'!$D$4:$D$66='BSM Input'!$F543,IF('TEA data'!$E$4:$E$66='BSM Input'!$G543,'TEA data'!P$4:P$66,""),""),""),""))</f>
        <v>2395497.2625033497</v>
      </c>
      <c r="D543" t="s">
        <v>641</v>
      </c>
      <c r="E543" t="s">
        <v>643</v>
      </c>
      <c r="F543" t="s">
        <v>4</v>
      </c>
      <c r="G543" t="s">
        <v>47</v>
      </c>
    </row>
    <row r="544" spans="1:7" x14ac:dyDescent="0.25">
      <c r="A544" t="s">
        <v>632</v>
      </c>
      <c r="B544">
        <f t="array" ref="B544">SUM(IF('TEA data'!$A$4:$A$66='BSM Input'!$D544,IF('TEA data'!$B$4:$B$66='BSM Input'!$E544,IF('TEA data'!$D$4:$D$66='BSM Input'!$F544,IF('TEA data'!$E$4:$E$66='BSM Input'!$G544,'TEA data'!P$4:P$66,""),""),""),""))</f>
        <v>3295497.2625033497</v>
      </c>
      <c r="D544" t="s">
        <v>641</v>
      </c>
      <c r="E544" t="s">
        <v>643</v>
      </c>
      <c r="F544" t="s">
        <v>4</v>
      </c>
      <c r="G544" t="s">
        <v>48</v>
      </c>
    </row>
    <row r="545" spans="1:2" x14ac:dyDescent="0.25">
      <c r="A545" t="s">
        <v>633</v>
      </c>
      <c r="B545" s="23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data</vt:lpstr>
      <vt:lpstr># Oper</vt:lpstr>
      <vt:lpstr>Finance Assumptions</vt:lpstr>
      <vt:lpstr>BSM Input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ewarner</cp:lastModifiedBy>
  <dcterms:created xsi:type="dcterms:W3CDTF">2015-12-10T23:39:15Z</dcterms:created>
  <dcterms:modified xsi:type="dcterms:W3CDTF">2016-03-09T00:26:42Z</dcterms:modified>
</cp:coreProperties>
</file>