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hidePivotFieldList="1" autoCompressPictures="0"/>
  <bookViews>
    <workbookView xWindow="10580" yWindow="160" windowWidth="25440" windowHeight="15940" tabRatio="659" activeTab="3"/>
  </bookViews>
  <sheets>
    <sheet name="Average Retail Fuel Prices" sheetId="1" r:id="rId1"/>
    <sheet name="Condensed" sheetId="3" state="hidden" r:id="rId2"/>
    <sheet name="Conversion Factors" sheetId="4" state="hidden" r:id="rId3"/>
    <sheet name="Conversion" sheetId="5" r:id="rId4"/>
    <sheet name="Currency" sheetId="6"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4" i="5" l="1"/>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3" i="5"/>
  <c r="D56" i="5"/>
  <c r="D57" i="5"/>
  <c r="D58" i="5"/>
  <c r="D59" i="5"/>
  <c r="D60" i="5"/>
  <c r="D61" i="5"/>
  <c r="D62" i="5"/>
  <c r="D63" i="5"/>
  <c r="D64" i="5"/>
  <c r="D65" i="5"/>
  <c r="D66" i="5"/>
  <c r="D67" i="5"/>
  <c r="D68" i="5"/>
  <c r="D69" i="5"/>
  <c r="D70" i="5"/>
  <c r="D71" i="5"/>
  <c r="D72" i="5"/>
  <c r="D73" i="5"/>
  <c r="D74" i="5"/>
  <c r="D75" i="5"/>
  <c r="D76" i="5"/>
  <c r="D77" i="5"/>
  <c r="D78" i="5"/>
  <c r="D55" i="5"/>
  <c r="D54" i="5"/>
  <c r="I18" i="5"/>
  <c r="I17" i="5"/>
  <c r="I16" i="5"/>
  <c r="I15" i="5"/>
  <c r="I14" i="5"/>
  <c r="I13" i="5"/>
  <c r="I12" i="5"/>
  <c r="I11" i="5"/>
  <c r="I10" i="5"/>
  <c r="I9" i="5"/>
  <c r="I8" i="5"/>
  <c r="I7" i="5"/>
  <c r="I6" i="5"/>
  <c r="I5" i="5"/>
  <c r="I4" i="5"/>
  <c r="I3" i="5"/>
  <c r="G43" i="5"/>
  <c r="G42"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 i="5"/>
  <c r="D51" i="5"/>
  <c r="D47" i="5"/>
  <c r="D43" i="5"/>
  <c r="D39" i="5"/>
  <c r="D35" i="5"/>
  <c r="D31" i="5"/>
  <c r="D27" i="5"/>
  <c r="D23" i="5"/>
  <c r="D19" i="5"/>
  <c r="D15" i="5"/>
  <c r="D11" i="5"/>
  <c r="D7" i="5"/>
  <c r="D3" i="5"/>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B2" i="6"/>
  <c r="E57" i="5"/>
  <c r="E58" i="5"/>
  <c r="E59" i="5"/>
  <c r="E60" i="5"/>
  <c r="E61" i="5"/>
  <c r="E62" i="5"/>
  <c r="E63" i="5"/>
  <c r="E64" i="5"/>
  <c r="E65" i="5"/>
  <c r="E66" i="5"/>
  <c r="E67" i="5"/>
  <c r="E68" i="5"/>
  <c r="E69" i="5"/>
  <c r="E70" i="5"/>
  <c r="E71" i="5"/>
  <c r="E72" i="5"/>
  <c r="E73" i="5"/>
  <c r="E74" i="5"/>
  <c r="E75" i="5"/>
  <c r="E76" i="5"/>
  <c r="E77" i="5"/>
  <c r="E78" i="5"/>
  <c r="E56" i="5"/>
  <c r="E55" i="5"/>
  <c r="A78" i="5"/>
  <c r="A77" i="5"/>
  <c r="A76" i="5"/>
  <c r="A75" i="5"/>
  <c r="A74" i="5"/>
  <c r="A73" i="5"/>
  <c r="A72" i="5"/>
  <c r="A71" i="5"/>
  <c r="A70" i="5"/>
  <c r="A69" i="5"/>
  <c r="A68" i="5"/>
  <c r="A67" i="5"/>
  <c r="A66" i="5"/>
  <c r="A65" i="5"/>
  <c r="A64" i="5"/>
  <c r="A63" i="5"/>
  <c r="A62" i="5"/>
  <c r="A61" i="5"/>
  <c r="A60" i="5"/>
  <c r="A59" i="5"/>
  <c r="A58" i="5"/>
  <c r="A57" i="5"/>
  <c r="A56" i="5"/>
  <c r="A55" i="5"/>
  <c r="C53" i="5"/>
  <c r="D53" i="5"/>
  <c r="C51" i="5"/>
  <c r="C50" i="5"/>
  <c r="D50" i="5"/>
  <c r="C49" i="5"/>
  <c r="D49" i="5"/>
  <c r="C47" i="5"/>
  <c r="C46" i="5"/>
  <c r="D46" i="5"/>
  <c r="C45" i="5"/>
  <c r="D45" i="5"/>
  <c r="C43" i="5"/>
  <c r="C42" i="5"/>
  <c r="D42" i="5"/>
  <c r="C41" i="5"/>
  <c r="D41" i="5"/>
  <c r="C39" i="5"/>
  <c r="C38" i="5"/>
  <c r="D38" i="5"/>
  <c r="C37" i="5"/>
  <c r="D37" i="5"/>
  <c r="C35" i="5"/>
  <c r="C34" i="5"/>
  <c r="D34" i="5"/>
  <c r="C33" i="5"/>
  <c r="D33" i="5"/>
  <c r="C31" i="5"/>
  <c r="C30" i="5"/>
  <c r="D30" i="5"/>
  <c r="C29" i="5"/>
  <c r="D29" i="5"/>
  <c r="C27" i="5"/>
  <c r="C26" i="5"/>
  <c r="D26" i="5"/>
  <c r="C25" i="5"/>
  <c r="D25" i="5"/>
  <c r="C23" i="5"/>
  <c r="C22" i="5"/>
  <c r="D22" i="5"/>
  <c r="C21" i="5"/>
  <c r="D21" i="5"/>
  <c r="C19" i="5"/>
  <c r="C18" i="5"/>
  <c r="D18" i="5"/>
  <c r="C17" i="5"/>
  <c r="D17" i="5"/>
  <c r="C15" i="5"/>
  <c r="C14" i="5"/>
  <c r="D14" i="5"/>
  <c r="C13" i="5"/>
  <c r="D13" i="5"/>
  <c r="H7" i="5"/>
  <c r="C11" i="5"/>
  <c r="C10" i="5"/>
  <c r="D10" i="5"/>
  <c r="C9" i="5"/>
  <c r="D9" i="5"/>
  <c r="C7" i="5"/>
  <c r="C6" i="5"/>
  <c r="D6" i="5"/>
  <c r="C5" i="5"/>
  <c r="D5" i="5"/>
  <c r="C3" i="5"/>
  <c r="B53" i="5"/>
  <c r="B52" i="5"/>
  <c r="C52" i="5"/>
  <c r="D52" i="5"/>
  <c r="H18" i="5"/>
  <c r="B51" i="5"/>
  <c r="B50" i="5"/>
  <c r="B49" i="5"/>
  <c r="B48" i="5"/>
  <c r="C48" i="5"/>
  <c r="D48" i="5"/>
  <c r="H17" i="5"/>
  <c r="B47" i="5"/>
  <c r="B46" i="5"/>
  <c r="B45" i="5"/>
  <c r="B44" i="5"/>
  <c r="C44" i="5"/>
  <c r="D44" i="5"/>
  <c r="H16" i="5"/>
  <c r="B43" i="5"/>
  <c r="B42" i="5"/>
  <c r="B41" i="5"/>
  <c r="B40" i="5"/>
  <c r="C40" i="5"/>
  <c r="D40" i="5"/>
  <c r="H15" i="5"/>
  <c r="B39" i="5"/>
  <c r="B38" i="5"/>
  <c r="B37" i="5"/>
  <c r="B36" i="5"/>
  <c r="C36" i="5"/>
  <c r="D36" i="5"/>
  <c r="H14" i="5"/>
  <c r="B35" i="5"/>
  <c r="B34" i="5"/>
  <c r="B33" i="5"/>
  <c r="B32" i="5"/>
  <c r="C32" i="5"/>
  <c r="D32" i="5"/>
  <c r="H13" i="5"/>
  <c r="B31" i="5"/>
  <c r="B30" i="5"/>
  <c r="B29" i="5"/>
  <c r="B28" i="5"/>
  <c r="C28" i="5"/>
  <c r="D28" i="5"/>
  <c r="H12" i="5"/>
  <c r="B27" i="5"/>
  <c r="B26" i="5"/>
  <c r="B25" i="5"/>
  <c r="B24" i="5"/>
  <c r="C24" i="5"/>
  <c r="D24" i="5"/>
  <c r="H11" i="5"/>
  <c r="B23" i="5"/>
  <c r="B22" i="5"/>
  <c r="B21" i="5"/>
  <c r="B20" i="5"/>
  <c r="C20" i="5"/>
  <c r="D20" i="5"/>
  <c r="B19" i="5"/>
  <c r="B18" i="5"/>
  <c r="B17" i="5"/>
  <c r="B16" i="5"/>
  <c r="C16" i="5"/>
  <c r="D16" i="5"/>
  <c r="H8" i="5"/>
  <c r="B15" i="5"/>
  <c r="B14" i="5"/>
  <c r="B13" i="5"/>
  <c r="B12" i="5"/>
  <c r="C12" i="5"/>
  <c r="D12" i="5"/>
  <c r="B11" i="5"/>
  <c r="B10" i="5"/>
  <c r="B9" i="5"/>
  <c r="B8" i="5"/>
  <c r="C8" i="5"/>
  <c r="D8" i="5"/>
  <c r="B7" i="5"/>
  <c r="B6" i="5"/>
  <c r="B5" i="5"/>
  <c r="B4" i="5"/>
  <c r="C4" i="5"/>
  <c r="D4" i="5"/>
  <c r="B3" i="5"/>
  <c r="H9" i="5"/>
  <c r="H4" i="5"/>
  <c r="H10" i="5"/>
  <c r="H5" i="5"/>
  <c r="H3" i="5"/>
  <c r="H6" i="5"/>
  <c r="H20" i="5"/>
  <c r="I20" i="5"/>
  <c r="H24" i="5"/>
  <c r="I24" i="5"/>
  <c r="H28" i="5"/>
  <c r="I28" i="5"/>
  <c r="H32" i="5"/>
  <c r="I32" i="5"/>
  <c r="H36" i="5"/>
  <c r="I36" i="5"/>
  <c r="H40" i="5"/>
  <c r="I40" i="5"/>
  <c r="H21" i="5"/>
  <c r="I21" i="5"/>
  <c r="H25" i="5"/>
  <c r="I25" i="5"/>
  <c r="H29" i="5"/>
  <c r="I29" i="5"/>
  <c r="H33" i="5"/>
  <c r="I33" i="5"/>
  <c r="H37" i="5"/>
  <c r="I37" i="5"/>
  <c r="H41" i="5"/>
  <c r="I41" i="5"/>
  <c r="H22" i="5"/>
  <c r="I22" i="5"/>
  <c r="H26" i="5"/>
  <c r="I26" i="5"/>
  <c r="H30" i="5"/>
  <c r="I30" i="5"/>
  <c r="H34" i="5"/>
  <c r="I34" i="5"/>
  <c r="H38" i="5"/>
  <c r="I38" i="5"/>
  <c r="H42" i="5"/>
  <c r="I42" i="5"/>
  <c r="H19" i="5"/>
  <c r="I19" i="5"/>
  <c r="H23" i="5"/>
  <c r="I23" i="5"/>
  <c r="H27" i="5"/>
  <c r="I27" i="5"/>
  <c r="H31" i="5"/>
  <c r="I31" i="5"/>
  <c r="H35" i="5"/>
  <c r="I35" i="5"/>
  <c r="H39" i="5"/>
  <c r="I39" i="5"/>
  <c r="H43" i="5"/>
  <c r="I43" i="5"/>
  <c r="V3" i="1"/>
  <c r="W3" i="1"/>
  <c r="X3" i="1"/>
  <c r="V4" i="1"/>
  <c r="W4" i="1"/>
  <c r="X4" i="1"/>
  <c r="K50" i="1"/>
  <c r="C9" i="4"/>
  <c r="C8" i="4"/>
  <c r="C6" i="4"/>
  <c r="C5" i="4"/>
  <c r="C4" i="4"/>
</calcChain>
</file>

<file path=xl/sharedStrings.xml><?xml version="1.0" encoding="utf-8"?>
<sst xmlns="http://schemas.openxmlformats.org/spreadsheetml/2006/main" count="97" uniqueCount="56">
  <si>
    <t>Survey Start Date</t>
  </si>
  <si>
    <t>Gasoline</t>
  </si>
  <si>
    <t>E85</t>
  </si>
  <si>
    <t>CNG</t>
  </si>
  <si>
    <t>Propane</t>
  </si>
  <si>
    <t>Diesel</t>
  </si>
  <si>
    <t>B20</t>
  </si>
  <si>
    <t>B2/B5</t>
  </si>
  <si>
    <t>B99/B100</t>
  </si>
  <si>
    <t>Notes:</t>
  </si>
  <si>
    <t xml:space="preserve">Propane </t>
  </si>
  <si>
    <t xml:space="preserve">Biodiesel (B20) </t>
  </si>
  <si>
    <t xml:space="preserve">Biodiesel (B2-5) </t>
  </si>
  <si>
    <t>Biodiesel (B100)</t>
  </si>
  <si>
    <t>Average U.S. Retail Fuel Prices per Gasoline Gallon Equivalent (GGE)</t>
  </si>
  <si>
    <t>CNG, Propane, E85, and B20 prices were median prices before 9/1/05 and mean prices after this date.</t>
  </si>
  <si>
    <t>Conversion factor from $/Gallon to $/GGE:</t>
  </si>
  <si>
    <t>na</t>
  </si>
  <si>
    <t>-</t>
  </si>
  <si>
    <t>Beninning 9/1/05</t>
  </si>
  <si>
    <t xml:space="preserve"> Prior to 9/1/05</t>
  </si>
  <si>
    <t>Worksheet available at www.afdc.energy.gov/data/</t>
  </si>
  <si>
    <t>Electricity*</t>
  </si>
  <si>
    <r>
      <t>Data Sources:</t>
    </r>
    <r>
      <rPr>
        <sz val="10"/>
        <rFont val="Arial"/>
      </rPr>
      <t xml:space="preserve"> </t>
    </r>
  </si>
  <si>
    <t>**Propane prices reflect the weighted average of "primary" and "secondary" stations. Primary stations have dedicated vehicle services and tend to be less expensive. Secondary stations are priced for the tanks and bottles market, and tend to be more expensive. Secondary stations are over-represented in the above chart because they comprise only 56% of the propane stations registered in the AFDC but approximately 75% of the stations in the price report.</t>
  </si>
  <si>
    <t>Propane**</t>
  </si>
  <si>
    <t>Clean Cities Alternative Fuel Price Reports, (http://www.afdc.energy.gov/fuels/prices.html)</t>
  </si>
  <si>
    <t xml:space="preserve">Electricity prices are taken from EIA's Real Prices Viewer (http://www.eia.gov/forecasts/steo/realprices/). </t>
  </si>
  <si>
    <t>Fuel type</t>
  </si>
  <si>
    <t>Prices were reported in gallons (except for CNG) and translated to GGEs with the above conversion factors.</t>
  </si>
  <si>
    <t>The number of stations surveyed, and therefore the quality of the data, increase throughout time.  The most notable increase was for the 9/1/05 report.</t>
  </si>
  <si>
    <t>Starting in the 9/1/05 issue, prices were averaged over longer periods (generally 1 month rather than 1 week).</t>
  </si>
  <si>
    <t>For data collection methodology, please see the actual price report.</t>
  </si>
  <si>
    <t>7/1//14</t>
  </si>
  <si>
    <t>*Electricity prices are reduced by a factor of 3.4 because electric motors are 3.4 times as efficient (on a BTU basis) as internal combustion engines. Efficiency adjustments were not made for other fuels because they are much smaller and inconsistent. Residential electricity prices were used because most recharging events occur at home. Residential real prices were converted to $/GGEs at a conversion of 33.7 kWh per GGE (per AFDC www.afdc.energy.gov/fuels/fuel_properties.php), then adjusted for efficiency because electric vehicles are 3.4 times as efficient as internal combustion engines (per GREET 1 2012 rev2 http://greet.es.anl.gov/)</t>
  </si>
  <si>
    <t>Last updated 6/1/2015</t>
  </si>
  <si>
    <t>New England</t>
  </si>
  <si>
    <t>Central Atlantic</t>
  </si>
  <si>
    <t>Lower Atlantic</t>
  </si>
  <si>
    <t>Midwest</t>
  </si>
  <si>
    <t>Gulf Coast</t>
  </si>
  <si>
    <t>Rocky Mountain</t>
  </si>
  <si>
    <t>West Coast</t>
  </si>
  <si>
    <t>NATIONAL AVERAGE</t>
  </si>
  <si>
    <t>MIN</t>
  </si>
  <si>
    <t>MAX</t>
  </si>
  <si>
    <t>Range</t>
  </si>
  <si>
    <t>$/GGE</t>
  </si>
  <si>
    <t>$/m3</t>
  </si>
  <si>
    <t>m3/GGE</t>
  </si>
  <si>
    <t>CNG Real</t>
  </si>
  <si>
    <t>$2010 USD Inflators</t>
  </si>
  <si>
    <t>$/GJ</t>
  </si>
  <si>
    <t>GJ/m3</t>
  </si>
  <si>
    <t>AEO 2015 Growth Rate</t>
  </si>
  <si>
    <t>2010 dollars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</si>
</sst>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164" formatCode="m/d/yy;@"/>
    <numFmt numFmtId="165" formatCode="&quot;$&quot;#,##0.00"/>
    <numFmt numFmtId="166" formatCode="0.000"/>
  </numFmts>
  <fonts count="16" x14ac:knownFonts="1">
    <font>
      <sz val="10"/>
      <name val="Arial"/>
    </font>
    <font>
      <sz val="11"/>
      <color theme="1"/>
      <name val="Calibri"/>
      <family val="2"/>
      <scheme val="minor"/>
    </font>
    <font>
      <sz val="11"/>
      <color theme="1"/>
      <name val="Calibri"/>
      <family val="2"/>
      <scheme val="minor"/>
    </font>
    <font>
      <sz val="10"/>
      <name val="Arial"/>
      <family val="2"/>
    </font>
    <font>
      <b/>
      <sz val="11"/>
      <color indexed="56"/>
      <name val="Calibri"/>
      <family val="2"/>
    </font>
    <font>
      <sz val="10"/>
      <name val="Arial"/>
      <family val="2"/>
    </font>
    <font>
      <b/>
      <sz val="10"/>
      <name val="Arial"/>
      <family val="2"/>
    </font>
    <font>
      <b/>
      <sz val="12"/>
      <name val="Arial"/>
      <family val="2"/>
    </font>
    <font>
      <b/>
      <sz val="10"/>
      <color indexed="8"/>
      <name val="Arial"/>
      <family val="2"/>
    </font>
    <font>
      <sz val="10"/>
      <name val="Arial"/>
      <family val="2"/>
    </font>
    <font>
      <sz val="10"/>
      <name val="Arial"/>
      <family val="2"/>
    </font>
    <font>
      <u/>
      <sz val="10"/>
      <color theme="10"/>
      <name val="Arial"/>
      <family val="2"/>
    </font>
    <font>
      <u/>
      <sz val="10"/>
      <color theme="11"/>
      <name val="Arial"/>
      <family val="2"/>
    </font>
    <font>
      <sz val="10"/>
      <name val="Arial"/>
      <family val="2"/>
    </font>
    <font>
      <sz val="8"/>
      <name val="Arial"/>
      <family val="2"/>
    </font>
    <font>
      <sz val="12.1"/>
      <color rgb="FF333333"/>
      <name val="Arial"/>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29">
    <border>
      <left/>
      <right/>
      <top/>
      <bottom/>
      <diagonal/>
    </border>
    <border>
      <left/>
      <right/>
      <top/>
      <bottom style="medium">
        <color indexed="30"/>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bottom/>
      <diagonal/>
    </border>
    <border>
      <left style="medium">
        <color auto="1"/>
      </left>
      <right style="medium">
        <color auto="1"/>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s>
  <cellStyleXfs count="67">
    <xf numFmtId="0" fontId="0" fillId="0" borderId="0"/>
    <xf numFmtId="0" fontId="4" fillId="0" borderId="1"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2" fillId="0" borderId="0"/>
    <xf numFmtId="0" fontId="13" fillId="0" borderId="0"/>
    <xf numFmtId="0" fontId="4" fillId="0" borderId="1"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3" fillId="0" borderId="0"/>
  </cellStyleXfs>
  <cellXfs count="109">
    <xf numFmtId="0" fontId="0" fillId="0" borderId="0" xfId="0"/>
    <xf numFmtId="166" fontId="0" fillId="0" borderId="0" xfId="0" applyNumberFormat="1"/>
    <xf numFmtId="0" fontId="6" fillId="0" borderId="0" xfId="0" applyFont="1"/>
    <xf numFmtId="165" fontId="5" fillId="0" borderId="2" xfId="0" applyNumberFormat="1" applyFont="1" applyBorder="1"/>
    <xf numFmtId="0" fontId="0" fillId="0" borderId="0" xfId="0" applyBorder="1"/>
    <xf numFmtId="14" fontId="6" fillId="0" borderId="0" xfId="0" applyNumberFormat="1" applyFont="1" applyBorder="1"/>
    <xf numFmtId="8" fontId="0" fillId="0" borderId="0" xfId="0" applyNumberFormat="1" applyFill="1" applyBorder="1"/>
    <xf numFmtId="0" fontId="0" fillId="0" borderId="0" xfId="0" applyFont="1" applyFill="1" applyBorder="1"/>
    <xf numFmtId="0" fontId="0" fillId="0" borderId="0" xfId="0" applyAlignment="1">
      <alignment wrapText="1"/>
    </xf>
    <xf numFmtId="2" fontId="10" fillId="0" borderId="0" xfId="0" applyNumberFormat="1" applyFont="1" applyAlignment="1">
      <alignment horizontal="center"/>
    </xf>
    <xf numFmtId="0" fontId="0" fillId="0" borderId="0" xfId="0" applyNumberFormat="1"/>
    <xf numFmtId="0" fontId="0" fillId="0" borderId="7" xfId="0" applyNumberFormat="1" applyBorder="1"/>
    <xf numFmtId="0" fontId="0" fillId="0" borderId="0" xfId="0" applyNumberFormat="1" applyBorder="1"/>
    <xf numFmtId="0" fontId="6" fillId="0" borderId="0" xfId="0" applyNumberFormat="1" applyFont="1" applyBorder="1"/>
    <xf numFmtId="0" fontId="0" fillId="0" borderId="0" xfId="0" applyNumberFormat="1" applyFill="1" applyBorder="1"/>
    <xf numFmtId="0" fontId="0" fillId="0" borderId="0" xfId="0" applyNumberFormat="1" applyFill="1" applyBorder="1" applyAlignment="1">
      <alignment horizontal="left"/>
    </xf>
    <xf numFmtId="0" fontId="0" fillId="0" borderId="0" xfId="0" applyNumberFormat="1" applyFont="1" applyFill="1" applyBorder="1"/>
    <xf numFmtId="14" fontId="0" fillId="0" borderId="0" xfId="0" applyNumberFormat="1" applyAlignment="1">
      <alignment horizontal="right"/>
    </xf>
    <xf numFmtId="165" fontId="0" fillId="0" borderId="2" xfId="0" applyNumberFormat="1" applyBorder="1"/>
    <xf numFmtId="0" fontId="3" fillId="0" borderId="0" xfId="0" applyFont="1" applyFill="1" applyBorder="1"/>
    <xf numFmtId="3" fontId="3" fillId="0" borderId="0" xfId="0" applyNumberFormat="1" applyFont="1"/>
    <xf numFmtId="165" fontId="13" fillId="0" borderId="6" xfId="29" applyNumberFormat="1" applyBorder="1"/>
    <xf numFmtId="165" fontId="0" fillId="0" borderId="2" xfId="0" applyNumberFormat="1" applyFill="1" applyBorder="1"/>
    <xf numFmtId="165" fontId="13" fillId="0" borderId="0" xfId="29" applyNumberFormat="1" applyBorder="1"/>
    <xf numFmtId="165" fontId="0" fillId="0" borderId="0" xfId="0" applyNumberFormat="1" applyBorder="1"/>
    <xf numFmtId="164" fontId="6" fillId="0" borderId="3" xfId="1" applyNumberFormat="1" applyFont="1" applyBorder="1" applyAlignment="1">
      <alignment horizontal="center"/>
    </xf>
    <xf numFmtId="164" fontId="6" fillId="0" borderId="3" xfId="0" applyNumberFormat="1" applyFont="1" applyBorder="1" applyAlignment="1">
      <alignment horizontal="center"/>
    </xf>
    <xf numFmtId="164" fontId="8" fillId="0" borderId="3" xfId="0" applyNumberFormat="1" applyFont="1" applyBorder="1" applyAlignment="1">
      <alignment horizontal="center"/>
    </xf>
    <xf numFmtId="14" fontId="6" fillId="0" borderId="3" xfId="0" applyNumberFormat="1" applyFont="1" applyBorder="1" applyAlignment="1">
      <alignment horizontal="center"/>
    </xf>
    <xf numFmtId="14" fontId="6" fillId="0" borderId="4" xfId="0" applyNumberFormat="1" applyFont="1" applyBorder="1" applyAlignment="1">
      <alignment horizontal="center"/>
    </xf>
    <xf numFmtId="165" fontId="5" fillId="0" borderId="2" xfId="0" applyNumberFormat="1" applyFont="1" applyBorder="1" applyAlignment="1">
      <alignment horizontal="right"/>
    </xf>
    <xf numFmtId="165" fontId="13" fillId="0" borderId="6" xfId="29" applyNumberFormat="1" applyBorder="1" applyAlignment="1">
      <alignment horizontal="right"/>
    </xf>
    <xf numFmtId="165" fontId="0" fillId="0" borderId="2" xfId="0" applyNumberFormat="1" applyBorder="1" applyAlignment="1">
      <alignment horizontal="right"/>
    </xf>
    <xf numFmtId="165" fontId="0" fillId="0" borderId="5" xfId="0" applyNumberFormat="1" applyFill="1" applyBorder="1" applyAlignment="1">
      <alignment horizontal="right"/>
    </xf>
    <xf numFmtId="165" fontId="0" fillId="0" borderId="17" xfId="0" applyNumberFormat="1" applyBorder="1" applyAlignment="1">
      <alignment horizontal="right"/>
    </xf>
    <xf numFmtId="165" fontId="0" fillId="0" borderId="2" xfId="0" applyNumberFormat="1" applyFill="1" applyBorder="1" applyAlignment="1">
      <alignment horizontal="right"/>
    </xf>
    <xf numFmtId="165" fontId="3" fillId="0" borderId="2" xfId="0" applyNumberFormat="1" applyFont="1" applyBorder="1" applyAlignment="1">
      <alignment horizontal="right"/>
    </xf>
    <xf numFmtId="165" fontId="9" fillId="0" borderId="2" xfId="0" applyNumberFormat="1" applyFont="1" applyBorder="1" applyAlignment="1">
      <alignment horizontal="right"/>
    </xf>
    <xf numFmtId="165" fontId="5" fillId="0" borderId="2" xfId="0" applyNumberFormat="1" applyFont="1" applyFill="1" applyBorder="1" applyAlignment="1">
      <alignment horizontal="right"/>
    </xf>
    <xf numFmtId="165" fontId="0" fillId="0" borderId="2" xfId="0" applyNumberFormat="1" applyFont="1" applyFill="1" applyBorder="1" applyAlignment="1">
      <alignment horizontal="right"/>
    </xf>
    <xf numFmtId="165" fontId="0" fillId="0" borderId="2" xfId="0" applyNumberFormat="1" applyFont="1" applyBorder="1" applyAlignment="1">
      <alignment horizontal="right"/>
    </xf>
    <xf numFmtId="165" fontId="0" fillId="0" borderId="5" xfId="0" applyNumberFormat="1" applyFont="1" applyFill="1" applyBorder="1" applyAlignment="1">
      <alignment horizontal="right"/>
    </xf>
    <xf numFmtId="165" fontId="9" fillId="0" borderId="2" xfId="0" applyNumberFormat="1" applyFont="1" applyBorder="1"/>
    <xf numFmtId="165" fontId="5" fillId="0" borderId="2" xfId="0" applyNumberFormat="1" applyFont="1" applyFill="1" applyBorder="1"/>
    <xf numFmtId="165" fontId="0" fillId="0" borderId="2" xfId="0" applyNumberFormat="1" applyFont="1" applyFill="1" applyBorder="1"/>
    <xf numFmtId="165" fontId="0" fillId="0" borderId="2" xfId="0" applyNumberFormat="1" applyFont="1" applyFill="1" applyBorder="1" applyAlignment="1">
      <alignment horizontal="left"/>
    </xf>
    <xf numFmtId="165" fontId="3" fillId="0" borderId="2" xfId="0" applyNumberFormat="1" applyFont="1" applyBorder="1"/>
    <xf numFmtId="165" fontId="0" fillId="0" borderId="6" xfId="0" applyNumberFormat="1" applyBorder="1" applyAlignment="1">
      <alignment horizontal="right"/>
    </xf>
    <xf numFmtId="0" fontId="6" fillId="0" borderId="2" xfId="0" applyFont="1" applyBorder="1" applyAlignment="1">
      <alignment horizontal="center" wrapText="1"/>
    </xf>
    <xf numFmtId="166" fontId="0" fillId="0" borderId="2" xfId="0" applyNumberFormat="1" applyBorder="1"/>
    <xf numFmtId="0" fontId="6" fillId="0" borderId="3" xfId="0" applyFont="1" applyBorder="1"/>
    <xf numFmtId="0" fontId="6" fillId="0" borderId="6" xfId="0" applyFont="1" applyBorder="1" applyAlignment="1">
      <alignment horizontal="center" wrapText="1"/>
    </xf>
    <xf numFmtId="0" fontId="0" fillId="0" borderId="3" xfId="0" applyBorder="1"/>
    <xf numFmtId="2" fontId="0" fillId="0" borderId="6" xfId="0" applyNumberFormat="1" applyBorder="1"/>
    <xf numFmtId="2" fontId="10" fillId="0" borderId="6" xfId="0" applyNumberFormat="1" applyFont="1" applyBorder="1" applyAlignment="1">
      <alignment horizontal="center"/>
    </xf>
    <xf numFmtId="0" fontId="0" fillId="0" borderId="4" xfId="0" applyBorder="1"/>
    <xf numFmtId="166" fontId="0" fillId="0" borderId="5" xfId="0" applyNumberFormat="1" applyBorder="1"/>
    <xf numFmtId="2" fontId="0" fillId="0" borderId="17" xfId="0" applyNumberFormat="1" applyBorder="1"/>
    <xf numFmtId="0" fontId="0" fillId="0" borderId="0" xfId="0" applyAlignment="1"/>
    <xf numFmtId="165" fontId="3" fillId="0" borderId="2" xfId="0" applyNumberFormat="1" applyFont="1" applyFill="1" applyBorder="1"/>
    <xf numFmtId="0" fontId="3" fillId="0" borderId="8" xfId="0" applyFont="1" applyBorder="1"/>
    <xf numFmtId="0" fontId="5" fillId="0" borderId="9" xfId="0" applyFont="1" applyBorder="1"/>
    <xf numFmtId="0" fontId="3" fillId="0" borderId="16" xfId="0" applyFont="1" applyFill="1" applyBorder="1"/>
    <xf numFmtId="165" fontId="3" fillId="0" borderId="6" xfId="29" applyNumberFormat="1" applyFont="1" applyFill="1" applyBorder="1"/>
    <xf numFmtId="0" fontId="6" fillId="0" borderId="18" xfId="0" applyFont="1" applyFill="1" applyBorder="1" applyAlignment="1">
      <alignment horizontal="center"/>
    </xf>
    <xf numFmtId="165" fontId="6" fillId="0" borderId="19" xfId="29" applyNumberFormat="1" applyFont="1" applyBorder="1" applyAlignment="1">
      <alignment horizontal="center"/>
    </xf>
    <xf numFmtId="165" fontId="6" fillId="0" borderId="20" xfId="29" applyNumberFormat="1" applyFont="1" applyBorder="1" applyAlignment="1">
      <alignment horizontal="center"/>
    </xf>
    <xf numFmtId="14" fontId="6" fillId="0" borderId="21" xfId="0" applyNumberFormat="1" applyFont="1" applyBorder="1" applyAlignment="1">
      <alignment horizontal="center"/>
    </xf>
    <xf numFmtId="165" fontId="3" fillId="0" borderId="22" xfId="0" applyNumberFormat="1" applyFont="1" applyFill="1" applyBorder="1"/>
    <xf numFmtId="165" fontId="3" fillId="0" borderId="22" xfId="0" applyNumberFormat="1" applyFont="1" applyBorder="1"/>
    <xf numFmtId="165" fontId="3" fillId="0" borderId="23" xfId="29" applyNumberFormat="1" applyFont="1" applyFill="1" applyBorder="1"/>
    <xf numFmtId="165" fontId="0" fillId="0" borderId="22" xfId="0" applyNumberFormat="1" applyFill="1" applyBorder="1" applyAlignment="1">
      <alignment horizontal="right"/>
    </xf>
    <xf numFmtId="165" fontId="0" fillId="0" borderId="22" xfId="0" applyNumberFormat="1" applyFont="1" applyFill="1" applyBorder="1" applyAlignment="1">
      <alignment horizontal="right"/>
    </xf>
    <xf numFmtId="165" fontId="0" fillId="0" borderId="23" xfId="0" applyNumberFormat="1" applyBorder="1" applyAlignment="1">
      <alignment horizontal="right"/>
    </xf>
    <xf numFmtId="0" fontId="0" fillId="0" borderId="0" xfId="0" applyFont="1" applyAlignment="1"/>
    <xf numFmtId="0" fontId="3" fillId="0" borderId="0" xfId="0" applyFont="1"/>
    <xf numFmtId="0" fontId="0" fillId="0" borderId="0" xfId="0" applyAlignment="1">
      <alignment horizontal="center"/>
    </xf>
    <xf numFmtId="165" fontId="3" fillId="0" borderId="0" xfId="29" applyNumberFormat="1" applyFont="1" applyBorder="1" applyAlignment="1">
      <alignment horizontal="center"/>
    </xf>
    <xf numFmtId="17" fontId="0" fillId="0" borderId="0" xfId="0" applyNumberFormat="1" applyAlignment="1">
      <alignment horizontal="center" vertical="center"/>
    </xf>
    <xf numFmtId="8" fontId="3" fillId="0" borderId="0" xfId="0" applyNumberFormat="1" applyFont="1" applyAlignment="1">
      <alignment horizontal="center" vertical="center" wrapText="1"/>
    </xf>
    <xf numFmtId="8" fontId="0" fillId="0" borderId="0" xfId="0" applyNumberFormat="1" applyAlignment="1">
      <alignment horizontal="center" vertical="center"/>
    </xf>
    <xf numFmtId="14" fontId="0" fillId="0" borderId="0" xfId="0" applyNumberFormat="1"/>
    <xf numFmtId="2" fontId="0" fillId="0" borderId="0" xfId="0" applyNumberFormat="1"/>
    <xf numFmtId="2" fontId="0" fillId="0" borderId="0" xfId="0" applyNumberFormat="1" applyAlignment="1">
      <alignment horizontal="center" vertical="center"/>
    </xf>
    <xf numFmtId="0" fontId="15" fillId="2" borderId="0" xfId="65" applyFont="1" applyFill="1" applyAlignment="1">
      <alignment horizontal="left" wrapText="1" indent="1"/>
    </xf>
    <xf numFmtId="0" fontId="1" fillId="2" borderId="24" xfId="65" applyFill="1" applyBorder="1" applyAlignment="1">
      <alignment horizontal="center"/>
    </xf>
    <xf numFmtId="0" fontId="3" fillId="0" borderId="0" xfId="66"/>
    <xf numFmtId="0" fontId="1" fillId="2" borderId="11" xfId="65" applyFont="1" applyFill="1" applyBorder="1" applyAlignment="1">
      <alignment horizontal="center"/>
    </xf>
    <xf numFmtId="166" fontId="1" fillId="2" borderId="24" xfId="65" applyNumberFormat="1" applyFill="1" applyBorder="1" applyAlignment="1">
      <alignment horizontal="center"/>
    </xf>
    <xf numFmtId="0" fontId="1" fillId="2" borderId="25" xfId="65" applyFont="1" applyFill="1" applyBorder="1" applyAlignment="1">
      <alignment horizontal="center"/>
    </xf>
    <xf numFmtId="166" fontId="1" fillId="2" borderId="26" xfId="65" applyNumberFormat="1" applyFill="1" applyBorder="1" applyAlignment="1">
      <alignment horizontal="center"/>
    </xf>
    <xf numFmtId="166" fontId="1" fillId="2" borderId="26" xfId="65" applyNumberFormat="1" applyFill="1" applyBorder="1" applyAlignment="1">
      <alignment horizontal="center" vertical="center"/>
    </xf>
    <xf numFmtId="166" fontId="3" fillId="0" borderId="0" xfId="66" applyNumberFormat="1"/>
    <xf numFmtId="166" fontId="1" fillId="3" borderId="26" xfId="65" applyNumberFormat="1" applyFill="1" applyBorder="1" applyAlignment="1">
      <alignment horizontal="center" vertical="center"/>
    </xf>
    <xf numFmtId="0" fontId="1" fillId="2" borderId="27" xfId="65" applyFill="1" applyBorder="1" applyAlignment="1">
      <alignment horizontal="center"/>
    </xf>
    <xf numFmtId="166" fontId="1" fillId="2" borderId="28" xfId="65" applyNumberFormat="1" applyFill="1" applyBorder="1" applyAlignment="1">
      <alignment horizontal="center" vertical="center"/>
    </xf>
    <xf numFmtId="10" fontId="0" fillId="0" borderId="0" xfId="0" applyNumberFormat="1"/>
    <xf numFmtId="0" fontId="7" fillId="0" borderId="13" xfId="0" applyFont="1" applyFill="1" applyBorder="1" applyAlignment="1">
      <alignment horizontal="center"/>
    </xf>
    <xf numFmtId="0" fontId="7" fillId="0" borderId="14" xfId="0" applyFont="1" applyFill="1" applyBorder="1" applyAlignment="1">
      <alignment horizontal="center"/>
    </xf>
    <xf numFmtId="0" fontId="7" fillId="0" borderId="15" xfId="0" applyFont="1" applyFill="1" applyBorder="1" applyAlignment="1">
      <alignment horizontal="center"/>
    </xf>
    <xf numFmtId="0" fontId="3" fillId="0" borderId="0" xfId="0" applyFont="1" applyAlignment="1">
      <alignment wrapText="1"/>
    </xf>
    <xf numFmtId="0" fontId="0" fillId="0" borderId="0" xfId="0" applyFont="1" applyAlignment="1">
      <alignment wrapText="1"/>
    </xf>
    <xf numFmtId="0" fontId="0" fillId="0" borderId="0" xfId="0" applyAlignment="1">
      <alignment wrapText="1"/>
    </xf>
    <xf numFmtId="0" fontId="7" fillId="0" borderId="11" xfId="0" applyNumberFormat="1" applyFont="1" applyBorder="1" applyAlignment="1">
      <alignment horizontal="center"/>
    </xf>
    <xf numFmtId="0" fontId="7" fillId="0" borderId="10" xfId="0" applyNumberFormat="1" applyFont="1" applyBorder="1" applyAlignment="1">
      <alignment horizontal="center"/>
    </xf>
    <xf numFmtId="0" fontId="7" fillId="0" borderId="12" xfId="0" applyNumberFormat="1" applyFont="1" applyBorder="1" applyAlignment="1">
      <alignment horizontal="center"/>
    </xf>
    <xf numFmtId="0" fontId="7" fillId="0" borderId="8" xfId="0" applyFont="1" applyBorder="1" applyAlignment="1">
      <alignment horizontal="center" wrapText="1"/>
    </xf>
    <xf numFmtId="0" fontId="7" fillId="0" borderId="9" xfId="0" applyFont="1" applyBorder="1" applyAlignment="1">
      <alignment horizontal="center" wrapText="1"/>
    </xf>
    <xf numFmtId="0" fontId="7" fillId="0" borderId="16" xfId="0" applyFont="1" applyBorder="1" applyAlignment="1">
      <alignment horizontal="center" wrapText="1"/>
    </xf>
  </cellXfs>
  <cellStyles count="6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eading 3" xfId="1" builtinId="18" customBuiltin="1"/>
    <cellStyle name="Heading 3 2" xfId="30"/>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 name="Normal 2" xfId="29"/>
    <cellStyle name="Normal 2 2" xfId="65"/>
    <cellStyle name="Normal 3" xfId="28"/>
    <cellStyle name="Normal 3 2" xfId="6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Average Retail Fuel Prices</a:t>
            </a:r>
          </a:p>
        </c:rich>
      </c:tx>
      <c:layout>
        <c:manualLayout>
          <c:xMode val="edge"/>
          <c:yMode val="edge"/>
          <c:x val="0.344965084177251"/>
          <c:y val="0.00754920506474385"/>
        </c:manualLayout>
      </c:layout>
      <c:overlay val="0"/>
      <c:spPr>
        <a:noFill/>
        <a:ln w="25400">
          <a:noFill/>
        </a:ln>
      </c:spPr>
    </c:title>
    <c:autoTitleDeleted val="0"/>
    <c:plotArea>
      <c:layout>
        <c:manualLayout>
          <c:layoutTarget val="inner"/>
          <c:xMode val="edge"/>
          <c:yMode val="edge"/>
          <c:x val="0.0824636710201011"/>
          <c:y val="0.0654803742752495"/>
          <c:w val="0.80388493480357"/>
          <c:h val="0.781698869562209"/>
        </c:manualLayout>
      </c:layout>
      <c:lineChart>
        <c:grouping val="standard"/>
        <c:varyColors val="0"/>
        <c:ser>
          <c:idx val="3"/>
          <c:order val="0"/>
          <c:tx>
            <c:strRef>
              <c:f>'Average Retail Fuel Prices'!$F$3</c:f>
              <c:strCache>
                <c:ptCount val="1"/>
                <c:pt idx="0">
                  <c:v>Propane**</c:v>
                </c:pt>
              </c:strCache>
            </c:strRef>
          </c:tx>
          <c:spPr>
            <a:ln w="25400">
              <a:solidFill>
                <a:srgbClr val="666699"/>
              </a:solidFill>
              <a:prstDash val="solid"/>
            </a:ln>
          </c:spPr>
          <c:marker>
            <c:symbol val="none"/>
          </c:marker>
          <c:cat>
            <c:strRef>
              <c:f>'Average Retail Fuel Prices'!$B$4:$B$55</c:f>
              <c:strCache>
                <c:ptCount val="51"/>
                <c:pt idx="0">
                  <c:v>4/10/00</c:v>
                </c:pt>
                <c:pt idx="1">
                  <c:v>10/9/00</c:v>
                </c:pt>
                <c:pt idx="2">
                  <c:v>6/4/01</c:v>
                </c:pt>
                <c:pt idx="3">
                  <c:v>10/22/01</c:v>
                </c:pt>
                <c:pt idx="4">
                  <c:v>2/11/02</c:v>
                </c:pt>
                <c:pt idx="5">
                  <c:v>4/15/02</c:v>
                </c:pt>
                <c:pt idx="6">
                  <c:v>7/22/02</c:v>
                </c:pt>
                <c:pt idx="7">
                  <c:v>10/28/02</c:v>
                </c:pt>
                <c:pt idx="8">
                  <c:v>2/3/03</c:v>
                </c:pt>
                <c:pt idx="9">
                  <c:v>12/1/03</c:v>
                </c:pt>
                <c:pt idx="10">
                  <c:v>3/3/04</c:v>
                </c:pt>
                <c:pt idx="11">
                  <c:v>6/14/04</c:v>
                </c:pt>
                <c:pt idx="12">
                  <c:v>11/15/04</c:v>
                </c:pt>
                <c:pt idx="13">
                  <c:v>3/21/05</c:v>
                </c:pt>
                <c:pt idx="14">
                  <c:v>9/1/05</c:v>
                </c:pt>
                <c:pt idx="15">
                  <c:v>1/1/06</c:v>
                </c:pt>
                <c:pt idx="16">
                  <c:v>5/24/06</c:v>
                </c:pt>
                <c:pt idx="17">
                  <c:v>9/4/06</c:v>
                </c:pt>
                <c:pt idx="18">
                  <c:v>2/21/07</c:v>
                </c:pt>
                <c:pt idx="19">
                  <c:v>7/3/07</c:v>
                </c:pt>
                <c:pt idx="20">
                  <c:v>10/2/07</c:v>
                </c:pt>
                <c:pt idx="21">
                  <c:v>1/21/08</c:v>
                </c:pt>
                <c:pt idx="22">
                  <c:v>4/1/08</c:v>
                </c:pt>
                <c:pt idx="23">
                  <c:v>7/21/08</c:v>
                </c:pt>
                <c:pt idx="24">
                  <c:v>10/2/08</c:v>
                </c:pt>
                <c:pt idx="25">
                  <c:v>1/12/09</c:v>
                </c:pt>
                <c:pt idx="26">
                  <c:v>4/1/09</c:v>
                </c:pt>
                <c:pt idx="27">
                  <c:v>7/20/09</c:v>
                </c:pt>
                <c:pt idx="28">
                  <c:v>10/16/09</c:v>
                </c:pt>
                <c:pt idx="29">
                  <c:v>1/19/10</c:v>
                </c:pt>
                <c:pt idx="30">
                  <c:v>4/2/10</c:v>
                </c:pt>
                <c:pt idx="31">
                  <c:v>7/12/10</c:v>
                </c:pt>
                <c:pt idx="32">
                  <c:v>10/4/10</c:v>
                </c:pt>
                <c:pt idx="33">
                  <c:v>1/24/11</c:v>
                </c:pt>
                <c:pt idx="34">
                  <c:v>4/1/11</c:v>
                </c:pt>
                <c:pt idx="35">
                  <c:v>7/14/11</c:v>
                </c:pt>
                <c:pt idx="36">
                  <c:v>9/30/11</c:v>
                </c:pt>
                <c:pt idx="37">
                  <c:v>1/13/12</c:v>
                </c:pt>
                <c:pt idx="38">
                  <c:v>3/30/12</c:v>
                </c:pt>
                <c:pt idx="39">
                  <c:v>7/13/12</c:v>
                </c:pt>
                <c:pt idx="40">
                  <c:v>9/28/12</c:v>
                </c:pt>
                <c:pt idx="41">
                  <c:v>1/10/13</c:v>
                </c:pt>
                <c:pt idx="42">
                  <c:v>3/29/13</c:v>
                </c:pt>
                <c:pt idx="43">
                  <c:v>7/12/13</c:v>
                </c:pt>
                <c:pt idx="44">
                  <c:v>10/4/13</c:v>
                </c:pt>
                <c:pt idx="45">
                  <c:v>1/1/14</c:v>
                </c:pt>
                <c:pt idx="46">
                  <c:v>4/1/14</c:v>
                </c:pt>
                <c:pt idx="47">
                  <c:v>7/1//14</c:v>
                </c:pt>
                <c:pt idx="48">
                  <c:v>10/1/14</c:v>
                </c:pt>
                <c:pt idx="49">
                  <c:v>1/1/15</c:v>
                </c:pt>
                <c:pt idx="50">
                  <c:v>4/1/15</c:v>
                </c:pt>
              </c:strCache>
            </c:strRef>
          </c:cat>
          <c:val>
            <c:numRef>
              <c:f>'Average Retail Fuel Prices'!$F$4:$F$55</c:f>
              <c:numCache>
                <c:formatCode>"$"#,##0.00</c:formatCode>
                <c:ptCount val="52"/>
                <c:pt idx="0">
                  <c:v>1.62</c:v>
                </c:pt>
                <c:pt idx="1">
                  <c:v>1.76</c:v>
                </c:pt>
                <c:pt idx="2">
                  <c:v>1.72</c:v>
                </c:pt>
                <c:pt idx="3">
                  <c:v>1.62</c:v>
                </c:pt>
                <c:pt idx="4">
                  <c:v>1.62</c:v>
                </c:pt>
                <c:pt idx="5">
                  <c:v>1.95</c:v>
                </c:pt>
                <c:pt idx="6">
                  <c:v>1.55</c:v>
                </c:pt>
                <c:pt idx="7">
                  <c:v>1.66</c:v>
                </c:pt>
                <c:pt idx="8">
                  <c:v>2.09</c:v>
                </c:pt>
                <c:pt idx="9">
                  <c:v>2.21</c:v>
                </c:pt>
                <c:pt idx="10">
                  <c:v>2.48</c:v>
                </c:pt>
                <c:pt idx="11">
                  <c:v>2.13</c:v>
                </c:pt>
                <c:pt idx="12">
                  <c:v>2.91</c:v>
                </c:pt>
                <c:pt idx="13">
                  <c:v>2.65</c:v>
                </c:pt>
                <c:pt idx="14">
                  <c:v>3.497865940917919</c:v>
                </c:pt>
                <c:pt idx="15">
                  <c:v>2.71195530488324</c:v>
                </c:pt>
                <c:pt idx="16">
                  <c:v>2.846717035920939</c:v>
                </c:pt>
                <c:pt idx="17">
                  <c:v>3.183592293178196</c:v>
                </c:pt>
                <c:pt idx="18">
                  <c:v>3.577477741821395</c:v>
                </c:pt>
                <c:pt idx="19">
                  <c:v>3.526512430604909</c:v>
                </c:pt>
                <c:pt idx="20">
                  <c:v>3.754438817543509</c:v>
                </c:pt>
                <c:pt idx="21">
                  <c:v>4.31</c:v>
                </c:pt>
                <c:pt idx="22">
                  <c:v>4.36</c:v>
                </c:pt>
                <c:pt idx="23">
                  <c:v>4.34</c:v>
                </c:pt>
                <c:pt idx="24">
                  <c:v>4.67</c:v>
                </c:pt>
                <c:pt idx="25">
                  <c:v>3.77</c:v>
                </c:pt>
                <c:pt idx="26">
                  <c:v>3.56</c:v>
                </c:pt>
                <c:pt idx="27">
                  <c:v>3.43</c:v>
                </c:pt>
                <c:pt idx="28">
                  <c:v>3.72</c:v>
                </c:pt>
                <c:pt idx="29">
                  <c:v>4.13</c:v>
                </c:pt>
                <c:pt idx="30">
                  <c:v>3.99</c:v>
                </c:pt>
                <c:pt idx="31">
                  <c:v>4.01</c:v>
                </c:pt>
                <c:pt idx="32">
                  <c:v>3.93</c:v>
                </c:pt>
                <c:pt idx="33">
                  <c:v>4.22</c:v>
                </c:pt>
                <c:pt idx="34">
                  <c:v>4.41</c:v>
                </c:pt>
                <c:pt idx="35">
                  <c:v>4.26</c:v>
                </c:pt>
                <c:pt idx="36">
                  <c:v>4.23</c:v>
                </c:pt>
                <c:pt idx="37">
                  <c:v>4.25</c:v>
                </c:pt>
                <c:pt idx="38">
                  <c:v>4.02</c:v>
                </c:pt>
                <c:pt idx="39">
                  <c:v>3.64</c:v>
                </c:pt>
                <c:pt idx="40">
                  <c:v>3.54</c:v>
                </c:pt>
                <c:pt idx="41">
                  <c:v>3.7</c:v>
                </c:pt>
                <c:pt idx="42">
                  <c:v>3.77</c:v>
                </c:pt>
                <c:pt idx="43">
                  <c:v>3.77</c:v>
                </c:pt>
                <c:pt idx="44">
                  <c:v>4.09</c:v>
                </c:pt>
                <c:pt idx="45">
                  <c:v>4.31</c:v>
                </c:pt>
                <c:pt idx="46">
                  <c:v>4.57</c:v>
                </c:pt>
                <c:pt idx="47">
                  <c:v>4.24</c:v>
                </c:pt>
                <c:pt idx="48">
                  <c:v>4.25</c:v>
                </c:pt>
                <c:pt idx="49">
                  <c:v>4.03</c:v>
                </c:pt>
                <c:pt idx="50">
                  <c:v>4.04</c:v>
                </c:pt>
              </c:numCache>
            </c:numRef>
          </c:val>
          <c:smooth val="0"/>
        </c:ser>
        <c:ser>
          <c:idx val="1"/>
          <c:order val="1"/>
          <c:tx>
            <c:strRef>
              <c:f>'Average Retail Fuel Prices'!$D$3</c:f>
              <c:strCache>
                <c:ptCount val="1"/>
                <c:pt idx="0">
                  <c:v>E85</c:v>
                </c:pt>
              </c:strCache>
            </c:strRef>
          </c:tx>
          <c:spPr>
            <a:ln w="25400">
              <a:solidFill>
                <a:srgbClr val="993366"/>
              </a:solidFill>
              <a:prstDash val="solid"/>
            </a:ln>
          </c:spPr>
          <c:marker>
            <c:symbol val="none"/>
          </c:marker>
          <c:cat>
            <c:strRef>
              <c:f>'Average Retail Fuel Prices'!$B$4:$B$55</c:f>
              <c:strCache>
                <c:ptCount val="51"/>
                <c:pt idx="0">
                  <c:v>4/10/00</c:v>
                </c:pt>
                <c:pt idx="1">
                  <c:v>10/9/00</c:v>
                </c:pt>
                <c:pt idx="2">
                  <c:v>6/4/01</c:v>
                </c:pt>
                <c:pt idx="3">
                  <c:v>10/22/01</c:v>
                </c:pt>
                <c:pt idx="4">
                  <c:v>2/11/02</c:v>
                </c:pt>
                <c:pt idx="5">
                  <c:v>4/15/02</c:v>
                </c:pt>
                <c:pt idx="6">
                  <c:v>7/22/02</c:v>
                </c:pt>
                <c:pt idx="7">
                  <c:v>10/28/02</c:v>
                </c:pt>
                <c:pt idx="8">
                  <c:v>2/3/03</c:v>
                </c:pt>
                <c:pt idx="9">
                  <c:v>12/1/03</c:v>
                </c:pt>
                <c:pt idx="10">
                  <c:v>3/3/04</c:v>
                </c:pt>
                <c:pt idx="11">
                  <c:v>6/14/04</c:v>
                </c:pt>
                <c:pt idx="12">
                  <c:v>11/15/04</c:v>
                </c:pt>
                <c:pt idx="13">
                  <c:v>3/21/05</c:v>
                </c:pt>
                <c:pt idx="14">
                  <c:v>9/1/05</c:v>
                </c:pt>
                <c:pt idx="15">
                  <c:v>1/1/06</c:v>
                </c:pt>
                <c:pt idx="16">
                  <c:v>5/24/06</c:v>
                </c:pt>
                <c:pt idx="17">
                  <c:v>9/4/06</c:v>
                </c:pt>
                <c:pt idx="18">
                  <c:v>2/21/07</c:v>
                </c:pt>
                <c:pt idx="19">
                  <c:v>7/3/07</c:v>
                </c:pt>
                <c:pt idx="20">
                  <c:v>10/2/07</c:v>
                </c:pt>
                <c:pt idx="21">
                  <c:v>1/21/08</c:v>
                </c:pt>
                <c:pt idx="22">
                  <c:v>4/1/08</c:v>
                </c:pt>
                <c:pt idx="23">
                  <c:v>7/21/08</c:v>
                </c:pt>
                <c:pt idx="24">
                  <c:v>10/2/08</c:v>
                </c:pt>
                <c:pt idx="25">
                  <c:v>1/12/09</c:v>
                </c:pt>
                <c:pt idx="26">
                  <c:v>4/1/09</c:v>
                </c:pt>
                <c:pt idx="27">
                  <c:v>7/20/09</c:v>
                </c:pt>
                <c:pt idx="28">
                  <c:v>10/16/09</c:v>
                </c:pt>
                <c:pt idx="29">
                  <c:v>1/19/10</c:v>
                </c:pt>
                <c:pt idx="30">
                  <c:v>4/2/10</c:v>
                </c:pt>
                <c:pt idx="31">
                  <c:v>7/12/10</c:v>
                </c:pt>
                <c:pt idx="32">
                  <c:v>10/4/10</c:v>
                </c:pt>
                <c:pt idx="33">
                  <c:v>1/24/11</c:v>
                </c:pt>
                <c:pt idx="34">
                  <c:v>4/1/11</c:v>
                </c:pt>
                <c:pt idx="35">
                  <c:v>7/14/11</c:v>
                </c:pt>
                <c:pt idx="36">
                  <c:v>9/30/11</c:v>
                </c:pt>
                <c:pt idx="37">
                  <c:v>1/13/12</c:v>
                </c:pt>
                <c:pt idx="38">
                  <c:v>3/30/12</c:v>
                </c:pt>
                <c:pt idx="39">
                  <c:v>7/13/12</c:v>
                </c:pt>
                <c:pt idx="40">
                  <c:v>9/28/12</c:v>
                </c:pt>
                <c:pt idx="41">
                  <c:v>1/10/13</c:v>
                </c:pt>
                <c:pt idx="42">
                  <c:v>3/29/13</c:v>
                </c:pt>
                <c:pt idx="43">
                  <c:v>7/12/13</c:v>
                </c:pt>
                <c:pt idx="44">
                  <c:v>10/4/13</c:v>
                </c:pt>
                <c:pt idx="45">
                  <c:v>1/1/14</c:v>
                </c:pt>
                <c:pt idx="46">
                  <c:v>4/1/14</c:v>
                </c:pt>
                <c:pt idx="47">
                  <c:v>7/1//14</c:v>
                </c:pt>
                <c:pt idx="48">
                  <c:v>10/1/14</c:v>
                </c:pt>
                <c:pt idx="49">
                  <c:v>1/1/15</c:v>
                </c:pt>
                <c:pt idx="50">
                  <c:v>4/1/15</c:v>
                </c:pt>
              </c:strCache>
            </c:strRef>
          </c:cat>
          <c:val>
            <c:numRef>
              <c:f>'Average Retail Fuel Prices'!$D$4:$D$55</c:f>
              <c:numCache>
                <c:formatCode>"$"#,##0.00</c:formatCode>
                <c:ptCount val="52"/>
                <c:pt idx="0">
                  <c:v>1.8</c:v>
                </c:pt>
                <c:pt idx="1">
                  <c:v>1.9</c:v>
                </c:pt>
                <c:pt idx="2">
                  <c:v>1.85</c:v>
                </c:pt>
                <c:pt idx="3">
                  <c:v>1.6</c:v>
                </c:pt>
                <c:pt idx="4">
                  <c:v>1.54</c:v>
                </c:pt>
                <c:pt idx="5">
                  <c:v>1.8</c:v>
                </c:pt>
                <c:pt idx="6">
                  <c:v>1.81</c:v>
                </c:pt>
                <c:pt idx="7">
                  <c:v>1.71</c:v>
                </c:pt>
                <c:pt idx="8">
                  <c:v>1.86</c:v>
                </c:pt>
                <c:pt idx="9">
                  <c:v>1.7</c:v>
                </c:pt>
                <c:pt idx="10">
                  <c:v>1.84</c:v>
                </c:pt>
                <c:pt idx="11">
                  <c:v>2.28</c:v>
                </c:pt>
                <c:pt idx="12">
                  <c:v>2.3</c:v>
                </c:pt>
                <c:pt idx="13">
                  <c:v>2.29</c:v>
                </c:pt>
                <c:pt idx="14">
                  <c:v>3.21059473984533</c:v>
                </c:pt>
                <c:pt idx="15">
                  <c:v>2.645566143056072</c:v>
                </c:pt>
                <c:pt idx="16">
                  <c:v>3.237445754163405</c:v>
                </c:pt>
                <c:pt idx="17">
                  <c:v>2.806566651662191</c:v>
                </c:pt>
                <c:pt idx="18">
                  <c:v>2.794694693482556</c:v>
                </c:pt>
                <c:pt idx="19">
                  <c:v>3.50492658397064</c:v>
                </c:pt>
                <c:pt idx="20">
                  <c:v>3.20035210586604</c:v>
                </c:pt>
                <c:pt idx="21">
                  <c:v>3.55</c:v>
                </c:pt>
                <c:pt idx="22">
                  <c:v>4.06</c:v>
                </c:pt>
                <c:pt idx="23">
                  <c:v>4.62</c:v>
                </c:pt>
                <c:pt idx="24">
                  <c:v>3.99</c:v>
                </c:pt>
                <c:pt idx="25">
                  <c:v>2.56</c:v>
                </c:pt>
                <c:pt idx="26">
                  <c:v>2.66</c:v>
                </c:pt>
                <c:pt idx="27">
                  <c:v>3.01</c:v>
                </c:pt>
                <c:pt idx="28">
                  <c:v>3.21</c:v>
                </c:pt>
                <c:pt idx="29">
                  <c:v>3.36</c:v>
                </c:pt>
                <c:pt idx="30">
                  <c:v>3.42</c:v>
                </c:pt>
                <c:pt idx="31">
                  <c:v>3.25</c:v>
                </c:pt>
                <c:pt idx="32">
                  <c:v>3.45</c:v>
                </c:pt>
                <c:pt idx="33">
                  <c:v>3.89</c:v>
                </c:pt>
                <c:pt idx="34">
                  <c:v>4.52</c:v>
                </c:pt>
                <c:pt idx="35">
                  <c:v>4.6</c:v>
                </c:pt>
                <c:pt idx="36">
                  <c:v>4.51</c:v>
                </c:pt>
                <c:pt idx="37">
                  <c:v>4.43</c:v>
                </c:pt>
                <c:pt idx="38">
                  <c:v>4.89</c:v>
                </c:pt>
                <c:pt idx="39">
                  <c:v>4.58</c:v>
                </c:pt>
                <c:pt idx="40">
                  <c:v>4.91</c:v>
                </c:pt>
                <c:pt idx="41">
                  <c:v>4.48</c:v>
                </c:pt>
                <c:pt idx="42">
                  <c:v>4.66</c:v>
                </c:pt>
                <c:pt idx="43">
                  <c:v>4.57</c:v>
                </c:pt>
                <c:pt idx="44">
                  <c:v>4.3</c:v>
                </c:pt>
                <c:pt idx="45">
                  <c:v>4.29</c:v>
                </c:pt>
                <c:pt idx="46">
                  <c:v>4.82</c:v>
                </c:pt>
                <c:pt idx="47">
                  <c:v>4.56</c:v>
                </c:pt>
                <c:pt idx="48">
                  <c:v>4.07</c:v>
                </c:pt>
                <c:pt idx="49">
                  <c:v>3.12</c:v>
                </c:pt>
                <c:pt idx="50">
                  <c:v>3.0</c:v>
                </c:pt>
              </c:numCache>
            </c:numRef>
          </c:val>
          <c:smooth val="0"/>
        </c:ser>
        <c:ser>
          <c:idx val="6"/>
          <c:order val="2"/>
          <c:tx>
            <c:strRef>
              <c:f>'Average Retail Fuel Prices'!$J$3</c:f>
              <c:strCache>
                <c:ptCount val="1"/>
                <c:pt idx="0">
                  <c:v>B99/B100</c:v>
                </c:pt>
              </c:strCache>
            </c:strRef>
          </c:tx>
          <c:spPr>
            <a:ln w="25400">
              <a:solidFill>
                <a:srgbClr val="9999FF"/>
              </a:solidFill>
              <a:prstDash val="solid"/>
            </a:ln>
          </c:spPr>
          <c:marker>
            <c:symbol val="none"/>
          </c:marker>
          <c:cat>
            <c:strRef>
              <c:f>'Average Retail Fuel Prices'!$B$4:$B$55</c:f>
              <c:strCache>
                <c:ptCount val="51"/>
                <c:pt idx="0">
                  <c:v>4/10/00</c:v>
                </c:pt>
                <c:pt idx="1">
                  <c:v>10/9/00</c:v>
                </c:pt>
                <c:pt idx="2">
                  <c:v>6/4/01</c:v>
                </c:pt>
                <c:pt idx="3">
                  <c:v>10/22/01</c:v>
                </c:pt>
                <c:pt idx="4">
                  <c:v>2/11/02</c:v>
                </c:pt>
                <c:pt idx="5">
                  <c:v>4/15/02</c:v>
                </c:pt>
                <c:pt idx="6">
                  <c:v>7/22/02</c:v>
                </c:pt>
                <c:pt idx="7">
                  <c:v>10/28/02</c:v>
                </c:pt>
                <c:pt idx="8">
                  <c:v>2/3/03</c:v>
                </c:pt>
                <c:pt idx="9">
                  <c:v>12/1/03</c:v>
                </c:pt>
                <c:pt idx="10">
                  <c:v>3/3/04</c:v>
                </c:pt>
                <c:pt idx="11">
                  <c:v>6/14/04</c:v>
                </c:pt>
                <c:pt idx="12">
                  <c:v>11/15/04</c:v>
                </c:pt>
                <c:pt idx="13">
                  <c:v>3/21/05</c:v>
                </c:pt>
                <c:pt idx="14">
                  <c:v>9/1/05</c:v>
                </c:pt>
                <c:pt idx="15">
                  <c:v>1/1/06</c:v>
                </c:pt>
                <c:pt idx="16">
                  <c:v>5/24/06</c:v>
                </c:pt>
                <c:pt idx="17">
                  <c:v>9/4/06</c:v>
                </c:pt>
                <c:pt idx="18">
                  <c:v>2/21/07</c:v>
                </c:pt>
                <c:pt idx="19">
                  <c:v>7/3/07</c:v>
                </c:pt>
                <c:pt idx="20">
                  <c:v>10/2/07</c:v>
                </c:pt>
                <c:pt idx="21">
                  <c:v>1/21/08</c:v>
                </c:pt>
                <c:pt idx="22">
                  <c:v>4/1/08</c:v>
                </c:pt>
                <c:pt idx="23">
                  <c:v>7/21/08</c:v>
                </c:pt>
                <c:pt idx="24">
                  <c:v>10/2/08</c:v>
                </c:pt>
                <c:pt idx="25">
                  <c:v>1/12/09</c:v>
                </c:pt>
                <c:pt idx="26">
                  <c:v>4/1/09</c:v>
                </c:pt>
                <c:pt idx="27">
                  <c:v>7/20/09</c:v>
                </c:pt>
                <c:pt idx="28">
                  <c:v>10/16/09</c:v>
                </c:pt>
                <c:pt idx="29">
                  <c:v>1/19/10</c:v>
                </c:pt>
                <c:pt idx="30">
                  <c:v>4/2/10</c:v>
                </c:pt>
                <c:pt idx="31">
                  <c:v>7/12/10</c:v>
                </c:pt>
                <c:pt idx="32">
                  <c:v>10/4/10</c:v>
                </c:pt>
                <c:pt idx="33">
                  <c:v>1/24/11</c:v>
                </c:pt>
                <c:pt idx="34">
                  <c:v>4/1/11</c:v>
                </c:pt>
                <c:pt idx="35">
                  <c:v>7/14/11</c:v>
                </c:pt>
                <c:pt idx="36">
                  <c:v>9/30/11</c:v>
                </c:pt>
                <c:pt idx="37">
                  <c:v>1/13/12</c:v>
                </c:pt>
                <c:pt idx="38">
                  <c:v>3/30/12</c:v>
                </c:pt>
                <c:pt idx="39">
                  <c:v>7/13/12</c:v>
                </c:pt>
                <c:pt idx="40">
                  <c:v>9/28/12</c:v>
                </c:pt>
                <c:pt idx="41">
                  <c:v>1/10/13</c:v>
                </c:pt>
                <c:pt idx="42">
                  <c:v>3/29/13</c:v>
                </c:pt>
                <c:pt idx="43">
                  <c:v>7/12/13</c:v>
                </c:pt>
                <c:pt idx="44">
                  <c:v>10/4/13</c:v>
                </c:pt>
                <c:pt idx="45">
                  <c:v>1/1/14</c:v>
                </c:pt>
                <c:pt idx="46">
                  <c:v>4/1/14</c:v>
                </c:pt>
                <c:pt idx="47">
                  <c:v>7/1//14</c:v>
                </c:pt>
                <c:pt idx="48">
                  <c:v>10/1/14</c:v>
                </c:pt>
                <c:pt idx="49">
                  <c:v>1/1/15</c:v>
                </c:pt>
                <c:pt idx="50">
                  <c:v>4/1/15</c:v>
                </c:pt>
              </c:strCache>
            </c:strRef>
          </c:cat>
          <c:val>
            <c:numRef>
              <c:f>'Average Retail Fuel Prices'!$J$4:$J$55</c:f>
              <c:numCache>
                <c:formatCode>"$"#,##0.00</c:formatCode>
                <c:ptCount val="52"/>
                <c:pt idx="14">
                  <c:v>3.297628993318472</c:v>
                </c:pt>
                <c:pt idx="15">
                  <c:v>3.135318215482774</c:v>
                </c:pt>
                <c:pt idx="16">
                  <c:v>3.649854481848903</c:v>
                </c:pt>
                <c:pt idx="17">
                  <c:v>3.212260297211281</c:v>
                </c:pt>
                <c:pt idx="18">
                  <c:v>3.21787856661049</c:v>
                </c:pt>
                <c:pt idx="19">
                  <c:v>3.170737846763799</c:v>
                </c:pt>
                <c:pt idx="20">
                  <c:v>3.282510311009743</c:v>
                </c:pt>
                <c:pt idx="21">
                  <c:v>3.63</c:v>
                </c:pt>
                <c:pt idx="22">
                  <c:v>4.24</c:v>
                </c:pt>
                <c:pt idx="23">
                  <c:v>4.81</c:v>
                </c:pt>
                <c:pt idx="24">
                  <c:v>4.59</c:v>
                </c:pt>
                <c:pt idx="25">
                  <c:v>3.42</c:v>
                </c:pt>
                <c:pt idx="26">
                  <c:v>3.22</c:v>
                </c:pt>
                <c:pt idx="27">
                  <c:v>3.03</c:v>
                </c:pt>
                <c:pt idx="28">
                  <c:v>3.14</c:v>
                </c:pt>
                <c:pt idx="29">
                  <c:v>3.54</c:v>
                </c:pt>
                <c:pt idx="30">
                  <c:v>3.52</c:v>
                </c:pt>
                <c:pt idx="31">
                  <c:v>3.69</c:v>
                </c:pt>
                <c:pt idx="32">
                  <c:v>3.76</c:v>
                </c:pt>
                <c:pt idx="33">
                  <c:v>3.99</c:v>
                </c:pt>
                <c:pt idx="34">
                  <c:v>4.26</c:v>
                </c:pt>
                <c:pt idx="35">
                  <c:v>4.13</c:v>
                </c:pt>
                <c:pt idx="36">
                  <c:v>4.12</c:v>
                </c:pt>
                <c:pt idx="37">
                  <c:v>4.16</c:v>
                </c:pt>
                <c:pt idx="38">
                  <c:v>4.31</c:v>
                </c:pt>
                <c:pt idx="39">
                  <c:v>4.64</c:v>
                </c:pt>
                <c:pt idx="40">
                  <c:v>4.32</c:v>
                </c:pt>
                <c:pt idx="41">
                  <c:v>4.37</c:v>
                </c:pt>
                <c:pt idx="42">
                  <c:v>4.23</c:v>
                </c:pt>
                <c:pt idx="43">
                  <c:v>4.13</c:v>
                </c:pt>
                <c:pt idx="44">
                  <c:v>4.12</c:v>
                </c:pt>
                <c:pt idx="45">
                  <c:v>4.22</c:v>
                </c:pt>
                <c:pt idx="46">
                  <c:v>4.17</c:v>
                </c:pt>
                <c:pt idx="47">
                  <c:v>4.18</c:v>
                </c:pt>
                <c:pt idx="48">
                  <c:v>4.15</c:v>
                </c:pt>
                <c:pt idx="49">
                  <c:v>3.98</c:v>
                </c:pt>
                <c:pt idx="50">
                  <c:v>3.73</c:v>
                </c:pt>
              </c:numCache>
            </c:numRef>
          </c:val>
          <c:smooth val="0"/>
        </c:ser>
        <c:ser>
          <c:idx val="5"/>
          <c:order val="3"/>
          <c:tx>
            <c:strRef>
              <c:f>'Average Retail Fuel Prices'!$H$3</c:f>
              <c:strCache>
                <c:ptCount val="1"/>
                <c:pt idx="0">
                  <c:v>B20</c:v>
                </c:pt>
              </c:strCache>
            </c:strRef>
          </c:tx>
          <c:spPr>
            <a:ln w="25400">
              <a:solidFill>
                <a:srgbClr val="FF9900"/>
              </a:solidFill>
              <a:prstDash val="solid"/>
            </a:ln>
          </c:spPr>
          <c:marker>
            <c:symbol val="none"/>
          </c:marker>
          <c:cat>
            <c:strRef>
              <c:f>'Average Retail Fuel Prices'!$B$4:$B$55</c:f>
              <c:strCache>
                <c:ptCount val="51"/>
                <c:pt idx="0">
                  <c:v>4/10/00</c:v>
                </c:pt>
                <c:pt idx="1">
                  <c:v>10/9/00</c:v>
                </c:pt>
                <c:pt idx="2">
                  <c:v>6/4/01</c:v>
                </c:pt>
                <c:pt idx="3">
                  <c:v>10/22/01</c:v>
                </c:pt>
                <c:pt idx="4">
                  <c:v>2/11/02</c:v>
                </c:pt>
                <c:pt idx="5">
                  <c:v>4/15/02</c:v>
                </c:pt>
                <c:pt idx="6">
                  <c:v>7/22/02</c:v>
                </c:pt>
                <c:pt idx="7">
                  <c:v>10/28/02</c:v>
                </c:pt>
                <c:pt idx="8">
                  <c:v>2/3/03</c:v>
                </c:pt>
                <c:pt idx="9">
                  <c:v>12/1/03</c:v>
                </c:pt>
                <c:pt idx="10">
                  <c:v>3/3/04</c:v>
                </c:pt>
                <c:pt idx="11">
                  <c:v>6/14/04</c:v>
                </c:pt>
                <c:pt idx="12">
                  <c:v>11/15/04</c:v>
                </c:pt>
                <c:pt idx="13">
                  <c:v>3/21/05</c:v>
                </c:pt>
                <c:pt idx="14">
                  <c:v>9/1/05</c:v>
                </c:pt>
                <c:pt idx="15">
                  <c:v>1/1/06</c:v>
                </c:pt>
                <c:pt idx="16">
                  <c:v>5/24/06</c:v>
                </c:pt>
                <c:pt idx="17">
                  <c:v>9/4/06</c:v>
                </c:pt>
                <c:pt idx="18">
                  <c:v>2/21/07</c:v>
                </c:pt>
                <c:pt idx="19">
                  <c:v>7/3/07</c:v>
                </c:pt>
                <c:pt idx="20">
                  <c:v>10/2/07</c:v>
                </c:pt>
                <c:pt idx="21">
                  <c:v>1/21/08</c:v>
                </c:pt>
                <c:pt idx="22">
                  <c:v>4/1/08</c:v>
                </c:pt>
                <c:pt idx="23">
                  <c:v>7/21/08</c:v>
                </c:pt>
                <c:pt idx="24">
                  <c:v>10/2/08</c:v>
                </c:pt>
                <c:pt idx="25">
                  <c:v>1/12/09</c:v>
                </c:pt>
                <c:pt idx="26">
                  <c:v>4/1/09</c:v>
                </c:pt>
                <c:pt idx="27">
                  <c:v>7/20/09</c:v>
                </c:pt>
                <c:pt idx="28">
                  <c:v>10/16/09</c:v>
                </c:pt>
                <c:pt idx="29">
                  <c:v>1/19/10</c:v>
                </c:pt>
                <c:pt idx="30">
                  <c:v>4/2/10</c:v>
                </c:pt>
                <c:pt idx="31">
                  <c:v>7/12/10</c:v>
                </c:pt>
                <c:pt idx="32">
                  <c:v>10/4/10</c:v>
                </c:pt>
                <c:pt idx="33">
                  <c:v>1/24/11</c:v>
                </c:pt>
                <c:pt idx="34">
                  <c:v>4/1/11</c:v>
                </c:pt>
                <c:pt idx="35">
                  <c:v>7/14/11</c:v>
                </c:pt>
                <c:pt idx="36">
                  <c:v>9/30/11</c:v>
                </c:pt>
                <c:pt idx="37">
                  <c:v>1/13/12</c:v>
                </c:pt>
                <c:pt idx="38">
                  <c:v>3/30/12</c:v>
                </c:pt>
                <c:pt idx="39">
                  <c:v>7/13/12</c:v>
                </c:pt>
                <c:pt idx="40">
                  <c:v>9/28/12</c:v>
                </c:pt>
                <c:pt idx="41">
                  <c:v>1/10/13</c:v>
                </c:pt>
                <c:pt idx="42">
                  <c:v>3/29/13</c:v>
                </c:pt>
                <c:pt idx="43">
                  <c:v>7/12/13</c:v>
                </c:pt>
                <c:pt idx="44">
                  <c:v>10/4/13</c:v>
                </c:pt>
                <c:pt idx="45">
                  <c:v>1/1/14</c:v>
                </c:pt>
                <c:pt idx="46">
                  <c:v>4/1/14</c:v>
                </c:pt>
                <c:pt idx="47">
                  <c:v>7/1//14</c:v>
                </c:pt>
                <c:pt idx="48">
                  <c:v>10/1/14</c:v>
                </c:pt>
                <c:pt idx="49">
                  <c:v>1/1/15</c:v>
                </c:pt>
                <c:pt idx="50">
                  <c:v>4/1/15</c:v>
                </c:pt>
              </c:strCache>
            </c:strRef>
          </c:cat>
          <c:val>
            <c:numRef>
              <c:f>'Average Retail Fuel Prices'!$H$4:$H$55</c:f>
              <c:numCache>
                <c:formatCode>"$"#,##0.00</c:formatCode>
                <c:ptCount val="52"/>
                <c:pt idx="3">
                  <c:v>1.34721954685403</c:v>
                </c:pt>
                <c:pt idx="4">
                  <c:v>1.182253888055577</c:v>
                </c:pt>
                <c:pt idx="5">
                  <c:v>1.283066235099076</c:v>
                </c:pt>
                <c:pt idx="6">
                  <c:v>1.393043340964711</c:v>
                </c:pt>
                <c:pt idx="7">
                  <c:v>1.466361411541802</c:v>
                </c:pt>
                <c:pt idx="8">
                  <c:v>1.5671737585853</c:v>
                </c:pt>
                <c:pt idx="9">
                  <c:v>1.603832793873845</c:v>
                </c:pt>
                <c:pt idx="10">
                  <c:v>1.612997552695982</c:v>
                </c:pt>
                <c:pt idx="11">
                  <c:v>1.887940317360069</c:v>
                </c:pt>
                <c:pt idx="12">
                  <c:v>2.052905976158522</c:v>
                </c:pt>
                <c:pt idx="13">
                  <c:v>2.10789452909134</c:v>
                </c:pt>
                <c:pt idx="14">
                  <c:v>2.666807352545569</c:v>
                </c:pt>
                <c:pt idx="15">
                  <c:v>2.420641918798292</c:v>
                </c:pt>
                <c:pt idx="16">
                  <c:v>2.675129907787363</c:v>
                </c:pt>
                <c:pt idx="17">
                  <c:v>2.433749622732855</c:v>
                </c:pt>
                <c:pt idx="18">
                  <c:v>2.322663113532637</c:v>
                </c:pt>
                <c:pt idx="19">
                  <c:v>2.713783973576966</c:v>
                </c:pt>
                <c:pt idx="20">
                  <c:v>2.824681540311781</c:v>
                </c:pt>
                <c:pt idx="21">
                  <c:v>3.08</c:v>
                </c:pt>
                <c:pt idx="22">
                  <c:v>3.63</c:v>
                </c:pt>
                <c:pt idx="23">
                  <c:v>4.25</c:v>
                </c:pt>
                <c:pt idx="24">
                  <c:v>3.69</c:v>
                </c:pt>
                <c:pt idx="25">
                  <c:v>2.43</c:v>
                </c:pt>
                <c:pt idx="26">
                  <c:v>2.27</c:v>
                </c:pt>
                <c:pt idx="27">
                  <c:v>2.45</c:v>
                </c:pt>
                <c:pt idx="28">
                  <c:v>2.63</c:v>
                </c:pt>
                <c:pt idx="29">
                  <c:v>2.7</c:v>
                </c:pt>
                <c:pt idx="30">
                  <c:v>2.85</c:v>
                </c:pt>
                <c:pt idx="31">
                  <c:v>2.79</c:v>
                </c:pt>
                <c:pt idx="32">
                  <c:v>2.86</c:v>
                </c:pt>
                <c:pt idx="33">
                  <c:v>3.19</c:v>
                </c:pt>
                <c:pt idx="34">
                  <c:v>3.69</c:v>
                </c:pt>
                <c:pt idx="35">
                  <c:v>3.67</c:v>
                </c:pt>
                <c:pt idx="36">
                  <c:v>3.57</c:v>
                </c:pt>
                <c:pt idx="37">
                  <c:v>3.59</c:v>
                </c:pt>
                <c:pt idx="38">
                  <c:v>3.8</c:v>
                </c:pt>
                <c:pt idx="39">
                  <c:v>3.5</c:v>
                </c:pt>
                <c:pt idx="40">
                  <c:v>3.82</c:v>
                </c:pt>
                <c:pt idx="41">
                  <c:v>3.7</c:v>
                </c:pt>
                <c:pt idx="42">
                  <c:v>3.75</c:v>
                </c:pt>
                <c:pt idx="43">
                  <c:v>3.55</c:v>
                </c:pt>
                <c:pt idx="44">
                  <c:v>3.67</c:v>
                </c:pt>
                <c:pt idx="45">
                  <c:v>3.62</c:v>
                </c:pt>
                <c:pt idx="46">
                  <c:v>3.66</c:v>
                </c:pt>
                <c:pt idx="47">
                  <c:v>3.63</c:v>
                </c:pt>
                <c:pt idx="48">
                  <c:v>3.48</c:v>
                </c:pt>
                <c:pt idx="49">
                  <c:v>2.9</c:v>
                </c:pt>
                <c:pt idx="50">
                  <c:v>2.66</c:v>
                </c:pt>
              </c:numCache>
            </c:numRef>
          </c:val>
          <c:smooth val="0"/>
        </c:ser>
        <c:ser>
          <c:idx val="0"/>
          <c:order val="4"/>
          <c:tx>
            <c:strRef>
              <c:f>'Average Retail Fuel Prices'!$C$3</c:f>
              <c:strCache>
                <c:ptCount val="1"/>
                <c:pt idx="0">
                  <c:v>Gasoline</c:v>
                </c:pt>
              </c:strCache>
            </c:strRef>
          </c:tx>
          <c:spPr>
            <a:ln w="25400">
              <a:solidFill>
                <a:srgbClr val="666699"/>
              </a:solidFill>
              <a:prstDash val="solid"/>
            </a:ln>
          </c:spPr>
          <c:marker>
            <c:symbol val="none"/>
          </c:marker>
          <c:cat>
            <c:strRef>
              <c:f>'Average Retail Fuel Prices'!$B$4:$B$55</c:f>
              <c:strCache>
                <c:ptCount val="51"/>
                <c:pt idx="0">
                  <c:v>4/10/00</c:v>
                </c:pt>
                <c:pt idx="1">
                  <c:v>10/9/00</c:v>
                </c:pt>
                <c:pt idx="2">
                  <c:v>6/4/01</c:v>
                </c:pt>
                <c:pt idx="3">
                  <c:v>10/22/01</c:v>
                </c:pt>
                <c:pt idx="4">
                  <c:v>2/11/02</c:v>
                </c:pt>
                <c:pt idx="5">
                  <c:v>4/15/02</c:v>
                </c:pt>
                <c:pt idx="6">
                  <c:v>7/22/02</c:v>
                </c:pt>
                <c:pt idx="7">
                  <c:v>10/28/02</c:v>
                </c:pt>
                <c:pt idx="8">
                  <c:v>2/3/03</c:v>
                </c:pt>
                <c:pt idx="9">
                  <c:v>12/1/03</c:v>
                </c:pt>
                <c:pt idx="10">
                  <c:v>3/3/04</c:v>
                </c:pt>
                <c:pt idx="11">
                  <c:v>6/14/04</c:v>
                </c:pt>
                <c:pt idx="12">
                  <c:v>11/15/04</c:v>
                </c:pt>
                <c:pt idx="13">
                  <c:v>3/21/05</c:v>
                </c:pt>
                <c:pt idx="14">
                  <c:v>9/1/05</c:v>
                </c:pt>
                <c:pt idx="15">
                  <c:v>1/1/06</c:v>
                </c:pt>
                <c:pt idx="16">
                  <c:v>5/24/06</c:v>
                </c:pt>
                <c:pt idx="17">
                  <c:v>9/4/06</c:v>
                </c:pt>
                <c:pt idx="18">
                  <c:v>2/21/07</c:v>
                </c:pt>
                <c:pt idx="19">
                  <c:v>7/3/07</c:v>
                </c:pt>
                <c:pt idx="20">
                  <c:v>10/2/07</c:v>
                </c:pt>
                <c:pt idx="21">
                  <c:v>1/21/08</c:v>
                </c:pt>
                <c:pt idx="22">
                  <c:v>4/1/08</c:v>
                </c:pt>
                <c:pt idx="23">
                  <c:v>7/21/08</c:v>
                </c:pt>
                <c:pt idx="24">
                  <c:v>10/2/08</c:v>
                </c:pt>
                <c:pt idx="25">
                  <c:v>1/12/09</c:v>
                </c:pt>
                <c:pt idx="26">
                  <c:v>4/1/09</c:v>
                </c:pt>
                <c:pt idx="27">
                  <c:v>7/20/09</c:v>
                </c:pt>
                <c:pt idx="28">
                  <c:v>10/16/09</c:v>
                </c:pt>
                <c:pt idx="29">
                  <c:v>1/19/10</c:v>
                </c:pt>
                <c:pt idx="30">
                  <c:v>4/2/10</c:v>
                </c:pt>
                <c:pt idx="31">
                  <c:v>7/12/10</c:v>
                </c:pt>
                <c:pt idx="32">
                  <c:v>10/4/10</c:v>
                </c:pt>
                <c:pt idx="33">
                  <c:v>1/24/11</c:v>
                </c:pt>
                <c:pt idx="34">
                  <c:v>4/1/11</c:v>
                </c:pt>
                <c:pt idx="35">
                  <c:v>7/14/11</c:v>
                </c:pt>
                <c:pt idx="36">
                  <c:v>9/30/11</c:v>
                </c:pt>
                <c:pt idx="37">
                  <c:v>1/13/12</c:v>
                </c:pt>
                <c:pt idx="38">
                  <c:v>3/30/12</c:v>
                </c:pt>
                <c:pt idx="39">
                  <c:v>7/13/12</c:v>
                </c:pt>
                <c:pt idx="40">
                  <c:v>9/28/12</c:v>
                </c:pt>
                <c:pt idx="41">
                  <c:v>1/10/13</c:v>
                </c:pt>
                <c:pt idx="42">
                  <c:v>3/29/13</c:v>
                </c:pt>
                <c:pt idx="43">
                  <c:v>7/12/13</c:v>
                </c:pt>
                <c:pt idx="44">
                  <c:v>10/4/13</c:v>
                </c:pt>
                <c:pt idx="45">
                  <c:v>1/1/14</c:v>
                </c:pt>
                <c:pt idx="46">
                  <c:v>4/1/14</c:v>
                </c:pt>
                <c:pt idx="47">
                  <c:v>7/1//14</c:v>
                </c:pt>
                <c:pt idx="48">
                  <c:v>10/1/14</c:v>
                </c:pt>
                <c:pt idx="49">
                  <c:v>1/1/15</c:v>
                </c:pt>
                <c:pt idx="50">
                  <c:v>4/1/15</c:v>
                </c:pt>
              </c:strCache>
            </c:strRef>
          </c:cat>
          <c:val>
            <c:numRef>
              <c:f>'Average Retail Fuel Prices'!$C$4:$C$55</c:f>
              <c:numCache>
                <c:formatCode>"$"#,##0.00</c:formatCode>
                <c:ptCount val="52"/>
                <c:pt idx="0">
                  <c:v>1.516</c:v>
                </c:pt>
                <c:pt idx="1">
                  <c:v>1.541</c:v>
                </c:pt>
                <c:pt idx="2">
                  <c:v>1.679</c:v>
                </c:pt>
                <c:pt idx="3">
                  <c:v>1.265</c:v>
                </c:pt>
                <c:pt idx="4">
                  <c:v>1.107</c:v>
                </c:pt>
                <c:pt idx="5">
                  <c:v>1.404</c:v>
                </c:pt>
                <c:pt idx="6">
                  <c:v>1.41</c:v>
                </c:pt>
                <c:pt idx="7">
                  <c:v>1.444</c:v>
                </c:pt>
                <c:pt idx="8">
                  <c:v>1.607</c:v>
                </c:pt>
                <c:pt idx="9">
                  <c:v>1.476</c:v>
                </c:pt>
                <c:pt idx="10">
                  <c:v>1.738</c:v>
                </c:pt>
                <c:pt idx="11">
                  <c:v>1.985</c:v>
                </c:pt>
                <c:pt idx="12">
                  <c:v>1.969</c:v>
                </c:pt>
                <c:pt idx="13">
                  <c:v>2.109</c:v>
                </c:pt>
                <c:pt idx="14">
                  <c:v>2.768926660219828</c:v>
                </c:pt>
                <c:pt idx="15">
                  <c:v>2.226027091735689</c:v>
                </c:pt>
                <c:pt idx="16">
                  <c:v>2.837047777392648</c:v>
                </c:pt>
                <c:pt idx="17">
                  <c:v>2.219150888035669</c:v>
                </c:pt>
                <c:pt idx="18">
                  <c:v>2.302997612496882</c:v>
                </c:pt>
                <c:pt idx="19">
                  <c:v>3.028862969080607</c:v>
                </c:pt>
                <c:pt idx="20">
                  <c:v>2.764455553160773</c:v>
                </c:pt>
                <c:pt idx="21">
                  <c:v>2.99</c:v>
                </c:pt>
                <c:pt idx="22">
                  <c:v>3.43</c:v>
                </c:pt>
                <c:pt idx="23">
                  <c:v>3.91</c:v>
                </c:pt>
                <c:pt idx="24">
                  <c:v>3.04</c:v>
                </c:pt>
                <c:pt idx="25">
                  <c:v>1.86</c:v>
                </c:pt>
                <c:pt idx="26">
                  <c:v>2.02</c:v>
                </c:pt>
                <c:pt idx="27">
                  <c:v>2.44</c:v>
                </c:pt>
                <c:pt idx="28">
                  <c:v>2.64</c:v>
                </c:pt>
                <c:pt idx="29">
                  <c:v>2.65</c:v>
                </c:pt>
                <c:pt idx="30">
                  <c:v>2.84</c:v>
                </c:pt>
                <c:pt idx="31">
                  <c:v>2.71</c:v>
                </c:pt>
                <c:pt idx="32">
                  <c:v>2.78</c:v>
                </c:pt>
                <c:pt idx="33">
                  <c:v>3.08</c:v>
                </c:pt>
                <c:pt idx="34">
                  <c:v>3.69</c:v>
                </c:pt>
                <c:pt idx="35">
                  <c:v>3.68</c:v>
                </c:pt>
                <c:pt idx="36">
                  <c:v>3.46</c:v>
                </c:pt>
                <c:pt idx="37">
                  <c:v>3.37</c:v>
                </c:pt>
                <c:pt idx="38">
                  <c:v>3.89</c:v>
                </c:pt>
                <c:pt idx="39">
                  <c:v>3.52</c:v>
                </c:pt>
                <c:pt idx="40">
                  <c:v>3.82</c:v>
                </c:pt>
                <c:pt idx="41">
                  <c:v>3.29</c:v>
                </c:pt>
                <c:pt idx="42">
                  <c:v>3.59</c:v>
                </c:pt>
                <c:pt idx="43">
                  <c:v>3.65</c:v>
                </c:pt>
                <c:pt idx="44">
                  <c:v>3.45</c:v>
                </c:pt>
                <c:pt idx="45">
                  <c:v>3.34</c:v>
                </c:pt>
                <c:pt idx="46">
                  <c:v>3.65</c:v>
                </c:pt>
                <c:pt idx="47">
                  <c:v>3.7</c:v>
                </c:pt>
                <c:pt idx="48">
                  <c:v>3.34</c:v>
                </c:pt>
                <c:pt idx="49">
                  <c:v>2.3</c:v>
                </c:pt>
                <c:pt idx="50">
                  <c:v>2.42</c:v>
                </c:pt>
              </c:numCache>
            </c:numRef>
          </c:val>
          <c:smooth val="0"/>
        </c:ser>
        <c:ser>
          <c:idx val="4"/>
          <c:order val="5"/>
          <c:tx>
            <c:strRef>
              <c:f>'Average Retail Fuel Prices'!$G$3</c:f>
              <c:strCache>
                <c:ptCount val="1"/>
                <c:pt idx="0">
                  <c:v>Diesel</c:v>
                </c:pt>
              </c:strCache>
            </c:strRef>
          </c:tx>
          <c:spPr>
            <a:ln w="25400">
              <a:solidFill>
                <a:schemeClr val="tx1"/>
              </a:solidFill>
              <a:prstDash val="solid"/>
            </a:ln>
          </c:spPr>
          <c:marker>
            <c:symbol val="none"/>
          </c:marker>
          <c:cat>
            <c:strRef>
              <c:f>'Average Retail Fuel Prices'!$B$4:$B$55</c:f>
              <c:strCache>
                <c:ptCount val="51"/>
                <c:pt idx="0">
                  <c:v>4/10/00</c:v>
                </c:pt>
                <c:pt idx="1">
                  <c:v>10/9/00</c:v>
                </c:pt>
                <c:pt idx="2">
                  <c:v>6/4/01</c:v>
                </c:pt>
                <c:pt idx="3">
                  <c:v>10/22/01</c:v>
                </c:pt>
                <c:pt idx="4">
                  <c:v>2/11/02</c:v>
                </c:pt>
                <c:pt idx="5">
                  <c:v>4/15/02</c:v>
                </c:pt>
                <c:pt idx="6">
                  <c:v>7/22/02</c:v>
                </c:pt>
                <c:pt idx="7">
                  <c:v>10/28/02</c:v>
                </c:pt>
                <c:pt idx="8">
                  <c:v>2/3/03</c:v>
                </c:pt>
                <c:pt idx="9">
                  <c:v>12/1/03</c:v>
                </c:pt>
                <c:pt idx="10">
                  <c:v>3/3/04</c:v>
                </c:pt>
                <c:pt idx="11">
                  <c:v>6/14/04</c:v>
                </c:pt>
                <c:pt idx="12">
                  <c:v>11/15/04</c:v>
                </c:pt>
                <c:pt idx="13">
                  <c:v>3/21/05</c:v>
                </c:pt>
                <c:pt idx="14">
                  <c:v>9/1/05</c:v>
                </c:pt>
                <c:pt idx="15">
                  <c:v>1/1/06</c:v>
                </c:pt>
                <c:pt idx="16">
                  <c:v>5/24/06</c:v>
                </c:pt>
                <c:pt idx="17">
                  <c:v>9/4/06</c:v>
                </c:pt>
                <c:pt idx="18">
                  <c:v>2/21/07</c:v>
                </c:pt>
                <c:pt idx="19">
                  <c:v>7/3/07</c:v>
                </c:pt>
                <c:pt idx="20">
                  <c:v>10/2/07</c:v>
                </c:pt>
                <c:pt idx="21">
                  <c:v>1/21/08</c:v>
                </c:pt>
                <c:pt idx="22">
                  <c:v>4/1/08</c:v>
                </c:pt>
                <c:pt idx="23">
                  <c:v>7/21/08</c:v>
                </c:pt>
                <c:pt idx="24">
                  <c:v>10/2/08</c:v>
                </c:pt>
                <c:pt idx="25">
                  <c:v>1/12/09</c:v>
                </c:pt>
                <c:pt idx="26">
                  <c:v>4/1/09</c:v>
                </c:pt>
                <c:pt idx="27">
                  <c:v>7/20/09</c:v>
                </c:pt>
                <c:pt idx="28">
                  <c:v>10/16/09</c:v>
                </c:pt>
                <c:pt idx="29">
                  <c:v>1/19/10</c:v>
                </c:pt>
                <c:pt idx="30">
                  <c:v>4/2/10</c:v>
                </c:pt>
                <c:pt idx="31">
                  <c:v>7/12/10</c:v>
                </c:pt>
                <c:pt idx="32">
                  <c:v>10/4/10</c:v>
                </c:pt>
                <c:pt idx="33">
                  <c:v>1/24/11</c:v>
                </c:pt>
                <c:pt idx="34">
                  <c:v>4/1/11</c:v>
                </c:pt>
                <c:pt idx="35">
                  <c:v>7/14/11</c:v>
                </c:pt>
                <c:pt idx="36">
                  <c:v>9/30/11</c:v>
                </c:pt>
                <c:pt idx="37">
                  <c:v>1/13/12</c:v>
                </c:pt>
                <c:pt idx="38">
                  <c:v>3/30/12</c:v>
                </c:pt>
                <c:pt idx="39">
                  <c:v>7/13/12</c:v>
                </c:pt>
                <c:pt idx="40">
                  <c:v>9/28/12</c:v>
                </c:pt>
                <c:pt idx="41">
                  <c:v>1/10/13</c:v>
                </c:pt>
                <c:pt idx="42">
                  <c:v>3/29/13</c:v>
                </c:pt>
                <c:pt idx="43">
                  <c:v>7/12/13</c:v>
                </c:pt>
                <c:pt idx="44">
                  <c:v>10/4/13</c:v>
                </c:pt>
                <c:pt idx="45">
                  <c:v>1/1/14</c:v>
                </c:pt>
                <c:pt idx="46">
                  <c:v>4/1/14</c:v>
                </c:pt>
                <c:pt idx="47">
                  <c:v>7/1//14</c:v>
                </c:pt>
                <c:pt idx="48">
                  <c:v>10/1/14</c:v>
                </c:pt>
                <c:pt idx="49">
                  <c:v>1/1/15</c:v>
                </c:pt>
                <c:pt idx="50">
                  <c:v>4/1/15</c:v>
                </c:pt>
              </c:strCache>
            </c:strRef>
          </c:cat>
          <c:val>
            <c:numRef>
              <c:f>'Average Retail Fuel Prices'!$G$4:$G$55</c:f>
              <c:numCache>
                <c:formatCode>"$"#,##0.00</c:formatCode>
                <c:ptCount val="52"/>
                <c:pt idx="0">
                  <c:v>1.29059182561308</c:v>
                </c:pt>
                <c:pt idx="1">
                  <c:v>1.458694122226547</c:v>
                </c:pt>
                <c:pt idx="2">
                  <c:v>1.368316543402102</c:v>
                </c:pt>
                <c:pt idx="3">
                  <c:v>1.191176488906189</c:v>
                </c:pt>
                <c:pt idx="4">
                  <c:v>1.042053483845855</c:v>
                </c:pt>
                <c:pt idx="5">
                  <c:v>1.192984040482678</c:v>
                </c:pt>
                <c:pt idx="6">
                  <c:v>1.184850058388478</c:v>
                </c:pt>
                <c:pt idx="7">
                  <c:v>1.352048579213702</c:v>
                </c:pt>
                <c:pt idx="8">
                  <c:v>1.502075360062281</c:v>
                </c:pt>
                <c:pt idx="9">
                  <c:v>1.338491942390035</c:v>
                </c:pt>
                <c:pt idx="10">
                  <c:v>1.47134698326197</c:v>
                </c:pt>
                <c:pt idx="11">
                  <c:v>1.546360373686259</c:v>
                </c:pt>
                <c:pt idx="12">
                  <c:v>1.926849980537174</c:v>
                </c:pt>
                <c:pt idx="13">
                  <c:v>2.028072868820553</c:v>
                </c:pt>
                <c:pt idx="14">
                  <c:v>2.536574634954392</c:v>
                </c:pt>
                <c:pt idx="15">
                  <c:v>2.315583800160943</c:v>
                </c:pt>
                <c:pt idx="16">
                  <c:v>2.690311071093015</c:v>
                </c:pt>
                <c:pt idx="17">
                  <c:v>2.36762371838738</c:v>
                </c:pt>
                <c:pt idx="18">
                  <c:v>2.372207279092714</c:v>
                </c:pt>
                <c:pt idx="19">
                  <c:v>2.673637274773117</c:v>
                </c:pt>
                <c:pt idx="20">
                  <c:v>2.807348515636177</c:v>
                </c:pt>
                <c:pt idx="21">
                  <c:v>3.05</c:v>
                </c:pt>
                <c:pt idx="22">
                  <c:v>3.71</c:v>
                </c:pt>
                <c:pt idx="23">
                  <c:v>4.22</c:v>
                </c:pt>
                <c:pt idx="24">
                  <c:v>3.27</c:v>
                </c:pt>
                <c:pt idx="25">
                  <c:v>2.19</c:v>
                </c:pt>
                <c:pt idx="26">
                  <c:v>2.04</c:v>
                </c:pt>
                <c:pt idx="27">
                  <c:v>2.27</c:v>
                </c:pt>
                <c:pt idx="28">
                  <c:v>2.5</c:v>
                </c:pt>
                <c:pt idx="29">
                  <c:v>2.57</c:v>
                </c:pt>
                <c:pt idx="30">
                  <c:v>2.71</c:v>
                </c:pt>
                <c:pt idx="31">
                  <c:v>2.65</c:v>
                </c:pt>
                <c:pt idx="32">
                  <c:v>2.75</c:v>
                </c:pt>
                <c:pt idx="33">
                  <c:v>3.09</c:v>
                </c:pt>
                <c:pt idx="34">
                  <c:v>3.62</c:v>
                </c:pt>
                <c:pt idx="35">
                  <c:v>3.54</c:v>
                </c:pt>
                <c:pt idx="36">
                  <c:v>3.42</c:v>
                </c:pt>
                <c:pt idx="37">
                  <c:v>3.47</c:v>
                </c:pt>
                <c:pt idx="38">
                  <c:v>3.71</c:v>
                </c:pt>
                <c:pt idx="39">
                  <c:v>3.36</c:v>
                </c:pt>
                <c:pt idx="40">
                  <c:v>3.7</c:v>
                </c:pt>
                <c:pt idx="41">
                  <c:v>3.55</c:v>
                </c:pt>
                <c:pt idx="42">
                  <c:v>3.58</c:v>
                </c:pt>
                <c:pt idx="43">
                  <c:v>3.5</c:v>
                </c:pt>
                <c:pt idx="44">
                  <c:v>3.51</c:v>
                </c:pt>
                <c:pt idx="45">
                  <c:v>3.49</c:v>
                </c:pt>
                <c:pt idx="46">
                  <c:v>3.56</c:v>
                </c:pt>
                <c:pt idx="47">
                  <c:v>3.51</c:v>
                </c:pt>
                <c:pt idx="48">
                  <c:v>3.38</c:v>
                </c:pt>
                <c:pt idx="49">
                  <c:v>2.75</c:v>
                </c:pt>
                <c:pt idx="50">
                  <c:v>2.59</c:v>
                </c:pt>
              </c:numCache>
            </c:numRef>
          </c:val>
          <c:smooth val="0"/>
        </c:ser>
        <c:ser>
          <c:idx val="2"/>
          <c:order val="6"/>
          <c:tx>
            <c:strRef>
              <c:f>'Average Retail Fuel Prices'!$E$3</c:f>
              <c:strCache>
                <c:ptCount val="1"/>
                <c:pt idx="0">
                  <c:v>CNG</c:v>
                </c:pt>
              </c:strCache>
            </c:strRef>
          </c:tx>
          <c:spPr>
            <a:ln w="25400">
              <a:solidFill>
                <a:srgbClr val="00B050"/>
              </a:solidFill>
              <a:prstDash val="solid"/>
            </a:ln>
          </c:spPr>
          <c:marker>
            <c:symbol val="none"/>
          </c:marker>
          <c:cat>
            <c:strRef>
              <c:f>'Average Retail Fuel Prices'!$B$4:$B$55</c:f>
              <c:strCache>
                <c:ptCount val="51"/>
                <c:pt idx="0">
                  <c:v>4/10/00</c:v>
                </c:pt>
                <c:pt idx="1">
                  <c:v>10/9/00</c:v>
                </c:pt>
                <c:pt idx="2">
                  <c:v>6/4/01</c:v>
                </c:pt>
                <c:pt idx="3">
                  <c:v>10/22/01</c:v>
                </c:pt>
                <c:pt idx="4">
                  <c:v>2/11/02</c:v>
                </c:pt>
                <c:pt idx="5">
                  <c:v>4/15/02</c:v>
                </c:pt>
                <c:pt idx="6">
                  <c:v>7/22/02</c:v>
                </c:pt>
                <c:pt idx="7">
                  <c:v>10/28/02</c:v>
                </c:pt>
                <c:pt idx="8">
                  <c:v>2/3/03</c:v>
                </c:pt>
                <c:pt idx="9">
                  <c:v>12/1/03</c:v>
                </c:pt>
                <c:pt idx="10">
                  <c:v>3/3/04</c:v>
                </c:pt>
                <c:pt idx="11">
                  <c:v>6/14/04</c:v>
                </c:pt>
                <c:pt idx="12">
                  <c:v>11/15/04</c:v>
                </c:pt>
                <c:pt idx="13">
                  <c:v>3/21/05</c:v>
                </c:pt>
                <c:pt idx="14">
                  <c:v>9/1/05</c:v>
                </c:pt>
                <c:pt idx="15">
                  <c:v>1/1/06</c:v>
                </c:pt>
                <c:pt idx="16">
                  <c:v>5/24/06</c:v>
                </c:pt>
                <c:pt idx="17">
                  <c:v>9/4/06</c:v>
                </c:pt>
                <c:pt idx="18">
                  <c:v>2/21/07</c:v>
                </c:pt>
                <c:pt idx="19">
                  <c:v>7/3/07</c:v>
                </c:pt>
                <c:pt idx="20">
                  <c:v>10/2/07</c:v>
                </c:pt>
                <c:pt idx="21">
                  <c:v>1/21/08</c:v>
                </c:pt>
                <c:pt idx="22">
                  <c:v>4/1/08</c:v>
                </c:pt>
                <c:pt idx="23">
                  <c:v>7/21/08</c:v>
                </c:pt>
                <c:pt idx="24">
                  <c:v>10/2/08</c:v>
                </c:pt>
                <c:pt idx="25">
                  <c:v>1/12/09</c:v>
                </c:pt>
                <c:pt idx="26">
                  <c:v>4/1/09</c:v>
                </c:pt>
                <c:pt idx="27">
                  <c:v>7/20/09</c:v>
                </c:pt>
                <c:pt idx="28">
                  <c:v>10/16/09</c:v>
                </c:pt>
                <c:pt idx="29">
                  <c:v>1/19/10</c:v>
                </c:pt>
                <c:pt idx="30">
                  <c:v>4/2/10</c:v>
                </c:pt>
                <c:pt idx="31">
                  <c:v>7/12/10</c:v>
                </c:pt>
                <c:pt idx="32">
                  <c:v>10/4/10</c:v>
                </c:pt>
                <c:pt idx="33">
                  <c:v>1/24/11</c:v>
                </c:pt>
                <c:pt idx="34">
                  <c:v>4/1/11</c:v>
                </c:pt>
                <c:pt idx="35">
                  <c:v>7/14/11</c:v>
                </c:pt>
                <c:pt idx="36">
                  <c:v>9/30/11</c:v>
                </c:pt>
                <c:pt idx="37">
                  <c:v>1/13/12</c:v>
                </c:pt>
                <c:pt idx="38">
                  <c:v>3/30/12</c:v>
                </c:pt>
                <c:pt idx="39">
                  <c:v>7/13/12</c:v>
                </c:pt>
                <c:pt idx="40">
                  <c:v>9/28/12</c:v>
                </c:pt>
                <c:pt idx="41">
                  <c:v>1/10/13</c:v>
                </c:pt>
                <c:pt idx="42">
                  <c:v>3/29/13</c:v>
                </c:pt>
                <c:pt idx="43">
                  <c:v>7/12/13</c:v>
                </c:pt>
                <c:pt idx="44">
                  <c:v>10/4/13</c:v>
                </c:pt>
                <c:pt idx="45">
                  <c:v>1/1/14</c:v>
                </c:pt>
                <c:pt idx="46">
                  <c:v>4/1/14</c:v>
                </c:pt>
                <c:pt idx="47">
                  <c:v>7/1//14</c:v>
                </c:pt>
                <c:pt idx="48">
                  <c:v>10/1/14</c:v>
                </c:pt>
                <c:pt idx="49">
                  <c:v>1/1/15</c:v>
                </c:pt>
                <c:pt idx="50">
                  <c:v>4/1/15</c:v>
                </c:pt>
              </c:strCache>
            </c:strRef>
          </c:cat>
          <c:val>
            <c:numRef>
              <c:f>'Average Retail Fuel Prices'!$E$4:$E$55</c:f>
              <c:numCache>
                <c:formatCode>"$"#,##0.00</c:formatCode>
                <c:ptCount val="52"/>
                <c:pt idx="0">
                  <c:v>0.89</c:v>
                </c:pt>
                <c:pt idx="1">
                  <c:v>1.02</c:v>
                </c:pt>
                <c:pt idx="2">
                  <c:v>1.3</c:v>
                </c:pt>
                <c:pt idx="3">
                  <c:v>1.19</c:v>
                </c:pt>
                <c:pt idx="4">
                  <c:v>1.09</c:v>
                </c:pt>
                <c:pt idx="5">
                  <c:v>1.07</c:v>
                </c:pt>
                <c:pt idx="6">
                  <c:v>1.2</c:v>
                </c:pt>
                <c:pt idx="7">
                  <c:v>1.17</c:v>
                </c:pt>
                <c:pt idx="8">
                  <c:v>1.2</c:v>
                </c:pt>
                <c:pt idx="9">
                  <c:v>1.35</c:v>
                </c:pt>
                <c:pt idx="10">
                  <c:v>1.4</c:v>
                </c:pt>
                <c:pt idx="11">
                  <c:v>1.4</c:v>
                </c:pt>
                <c:pt idx="12">
                  <c:v>1.56</c:v>
                </c:pt>
                <c:pt idx="13">
                  <c:v>1.56</c:v>
                </c:pt>
                <c:pt idx="14">
                  <c:v>2.123873721469532</c:v>
                </c:pt>
                <c:pt idx="15">
                  <c:v>1.993103780836429</c:v>
                </c:pt>
                <c:pt idx="16">
                  <c:v>1.903684900231557</c:v>
                </c:pt>
                <c:pt idx="17">
                  <c:v>1.767798708630847</c:v>
                </c:pt>
                <c:pt idx="18">
                  <c:v>1.941569787700002</c:v>
                </c:pt>
                <c:pt idx="19">
                  <c:v>2.097983723229701</c:v>
                </c:pt>
                <c:pt idx="20">
                  <c:v>1.774084671247051</c:v>
                </c:pt>
                <c:pt idx="21">
                  <c:v>1.93</c:v>
                </c:pt>
                <c:pt idx="22">
                  <c:v>2.04</c:v>
                </c:pt>
                <c:pt idx="23">
                  <c:v>2.34</c:v>
                </c:pt>
                <c:pt idx="24">
                  <c:v>2.01</c:v>
                </c:pt>
                <c:pt idx="25">
                  <c:v>1.63</c:v>
                </c:pt>
                <c:pt idx="26">
                  <c:v>1.64</c:v>
                </c:pt>
                <c:pt idx="27">
                  <c:v>1.73</c:v>
                </c:pt>
                <c:pt idx="28">
                  <c:v>1.86</c:v>
                </c:pt>
                <c:pt idx="29">
                  <c:v>1.85</c:v>
                </c:pt>
                <c:pt idx="30">
                  <c:v>1.9</c:v>
                </c:pt>
                <c:pt idx="31">
                  <c:v>1.91</c:v>
                </c:pt>
                <c:pt idx="32">
                  <c:v>1.93</c:v>
                </c:pt>
                <c:pt idx="33">
                  <c:v>1.93</c:v>
                </c:pt>
                <c:pt idx="34">
                  <c:v>2.06</c:v>
                </c:pt>
                <c:pt idx="35">
                  <c:v>2.07</c:v>
                </c:pt>
                <c:pt idx="36">
                  <c:v>2.09</c:v>
                </c:pt>
                <c:pt idx="37">
                  <c:v>2.13</c:v>
                </c:pt>
                <c:pt idx="38">
                  <c:v>2.08</c:v>
                </c:pt>
                <c:pt idx="39">
                  <c:v>2.05</c:v>
                </c:pt>
                <c:pt idx="40">
                  <c:v>2.12</c:v>
                </c:pt>
                <c:pt idx="41">
                  <c:v>2.1</c:v>
                </c:pt>
                <c:pt idx="42">
                  <c:v>2.1</c:v>
                </c:pt>
                <c:pt idx="43">
                  <c:v>2.14</c:v>
                </c:pt>
                <c:pt idx="44">
                  <c:v>2.09</c:v>
                </c:pt>
                <c:pt idx="45">
                  <c:v>2.09</c:v>
                </c:pt>
                <c:pt idx="46">
                  <c:v>2.15</c:v>
                </c:pt>
                <c:pt idx="47">
                  <c:v>2.17</c:v>
                </c:pt>
                <c:pt idx="48">
                  <c:v>2.16</c:v>
                </c:pt>
                <c:pt idx="49">
                  <c:v>2.11</c:v>
                </c:pt>
                <c:pt idx="50">
                  <c:v>2.09</c:v>
                </c:pt>
              </c:numCache>
            </c:numRef>
          </c:val>
          <c:smooth val="0"/>
        </c:ser>
        <c:ser>
          <c:idx val="7"/>
          <c:order val="7"/>
          <c:tx>
            <c:strRef>
              <c:f>'Average Retail Fuel Prices'!$K$3</c:f>
              <c:strCache>
                <c:ptCount val="1"/>
                <c:pt idx="0">
                  <c:v>Electricity*</c:v>
                </c:pt>
              </c:strCache>
            </c:strRef>
          </c:tx>
          <c:spPr>
            <a:ln>
              <a:solidFill>
                <a:srgbClr val="0070C0"/>
              </a:solidFill>
            </a:ln>
          </c:spPr>
          <c:marker>
            <c:symbol val="none"/>
          </c:marker>
          <c:cat>
            <c:strRef>
              <c:f>'Average Retail Fuel Prices'!$B$4:$B$55</c:f>
              <c:strCache>
                <c:ptCount val="51"/>
                <c:pt idx="0">
                  <c:v>4/10/00</c:v>
                </c:pt>
                <c:pt idx="1">
                  <c:v>10/9/00</c:v>
                </c:pt>
                <c:pt idx="2">
                  <c:v>6/4/01</c:v>
                </c:pt>
                <c:pt idx="3">
                  <c:v>10/22/01</c:v>
                </c:pt>
                <c:pt idx="4">
                  <c:v>2/11/02</c:v>
                </c:pt>
                <c:pt idx="5">
                  <c:v>4/15/02</c:v>
                </c:pt>
                <c:pt idx="6">
                  <c:v>7/22/02</c:v>
                </c:pt>
                <c:pt idx="7">
                  <c:v>10/28/02</c:v>
                </c:pt>
                <c:pt idx="8">
                  <c:v>2/3/03</c:v>
                </c:pt>
                <c:pt idx="9">
                  <c:v>12/1/03</c:v>
                </c:pt>
                <c:pt idx="10">
                  <c:v>3/3/04</c:v>
                </c:pt>
                <c:pt idx="11">
                  <c:v>6/14/04</c:v>
                </c:pt>
                <c:pt idx="12">
                  <c:v>11/15/04</c:v>
                </c:pt>
                <c:pt idx="13">
                  <c:v>3/21/05</c:v>
                </c:pt>
                <c:pt idx="14">
                  <c:v>9/1/05</c:v>
                </c:pt>
                <c:pt idx="15">
                  <c:v>1/1/06</c:v>
                </c:pt>
                <c:pt idx="16">
                  <c:v>5/24/06</c:v>
                </c:pt>
                <c:pt idx="17">
                  <c:v>9/4/06</c:v>
                </c:pt>
                <c:pt idx="18">
                  <c:v>2/21/07</c:v>
                </c:pt>
                <c:pt idx="19">
                  <c:v>7/3/07</c:v>
                </c:pt>
                <c:pt idx="20">
                  <c:v>10/2/07</c:v>
                </c:pt>
                <c:pt idx="21">
                  <c:v>1/21/08</c:v>
                </c:pt>
                <c:pt idx="22">
                  <c:v>4/1/08</c:v>
                </c:pt>
                <c:pt idx="23">
                  <c:v>7/21/08</c:v>
                </c:pt>
                <c:pt idx="24">
                  <c:v>10/2/08</c:v>
                </c:pt>
                <c:pt idx="25">
                  <c:v>1/12/09</c:v>
                </c:pt>
                <c:pt idx="26">
                  <c:v>4/1/09</c:v>
                </c:pt>
                <c:pt idx="27">
                  <c:v>7/20/09</c:v>
                </c:pt>
                <c:pt idx="28">
                  <c:v>10/16/09</c:v>
                </c:pt>
                <c:pt idx="29">
                  <c:v>1/19/10</c:v>
                </c:pt>
                <c:pt idx="30">
                  <c:v>4/2/10</c:v>
                </c:pt>
                <c:pt idx="31">
                  <c:v>7/12/10</c:v>
                </c:pt>
                <c:pt idx="32">
                  <c:v>10/4/10</c:v>
                </c:pt>
                <c:pt idx="33">
                  <c:v>1/24/11</c:v>
                </c:pt>
                <c:pt idx="34">
                  <c:v>4/1/11</c:v>
                </c:pt>
                <c:pt idx="35">
                  <c:v>7/14/11</c:v>
                </c:pt>
                <c:pt idx="36">
                  <c:v>9/30/11</c:v>
                </c:pt>
                <c:pt idx="37">
                  <c:v>1/13/12</c:v>
                </c:pt>
                <c:pt idx="38">
                  <c:v>3/30/12</c:v>
                </c:pt>
                <c:pt idx="39">
                  <c:v>7/13/12</c:v>
                </c:pt>
                <c:pt idx="40">
                  <c:v>9/28/12</c:v>
                </c:pt>
                <c:pt idx="41">
                  <c:v>1/10/13</c:v>
                </c:pt>
                <c:pt idx="42">
                  <c:v>3/29/13</c:v>
                </c:pt>
                <c:pt idx="43">
                  <c:v>7/12/13</c:v>
                </c:pt>
                <c:pt idx="44">
                  <c:v>10/4/13</c:v>
                </c:pt>
                <c:pt idx="45">
                  <c:v>1/1/14</c:v>
                </c:pt>
                <c:pt idx="46">
                  <c:v>4/1/14</c:v>
                </c:pt>
                <c:pt idx="47">
                  <c:v>7/1//14</c:v>
                </c:pt>
                <c:pt idx="48">
                  <c:v>10/1/14</c:v>
                </c:pt>
                <c:pt idx="49">
                  <c:v>1/1/15</c:v>
                </c:pt>
                <c:pt idx="50">
                  <c:v>4/1/15</c:v>
                </c:pt>
              </c:strCache>
            </c:strRef>
          </c:cat>
          <c:val>
            <c:numRef>
              <c:f>'Average Retail Fuel Prices'!$K$4:$K$55</c:f>
              <c:numCache>
                <c:formatCode>"$"#,##0.00</c:formatCode>
                <c:ptCount val="52"/>
                <c:pt idx="0">
                  <c:v>0.807808823529412</c:v>
                </c:pt>
                <c:pt idx="1">
                  <c:v>0.841508823529412</c:v>
                </c:pt>
                <c:pt idx="2">
                  <c:v>0.898997058823529</c:v>
                </c:pt>
                <c:pt idx="3">
                  <c:v>0.8762</c:v>
                </c:pt>
                <c:pt idx="4">
                  <c:v>0.811773529411765</c:v>
                </c:pt>
                <c:pt idx="5">
                  <c:v>0.829614705882353</c:v>
                </c:pt>
                <c:pt idx="6">
                  <c:v>0.874217647058824</c:v>
                </c:pt>
                <c:pt idx="7">
                  <c:v>0.839526470588235</c:v>
                </c:pt>
                <c:pt idx="8">
                  <c:v>0.794923529411765</c:v>
                </c:pt>
                <c:pt idx="9">
                  <c:v>0.822676470588235</c:v>
                </c:pt>
                <c:pt idx="10">
                  <c:v>0.854394117647059</c:v>
                </c:pt>
                <c:pt idx="11">
                  <c:v>0.920802941176471</c:v>
                </c:pt>
                <c:pt idx="12">
                  <c:v>0.888094117647059</c:v>
                </c:pt>
                <c:pt idx="13">
                  <c:v>0.878182352941176</c:v>
                </c:pt>
                <c:pt idx="14">
                  <c:v>0.982255882352941</c:v>
                </c:pt>
                <c:pt idx="15">
                  <c:v>0.946573529411765</c:v>
                </c:pt>
                <c:pt idx="16">
                  <c:v>1.051638235294118</c:v>
                </c:pt>
                <c:pt idx="17">
                  <c:v>1.08434705882353</c:v>
                </c:pt>
                <c:pt idx="18">
                  <c:v>0.980273529411765</c:v>
                </c:pt>
                <c:pt idx="19">
                  <c:v>1.097232352941176</c:v>
                </c:pt>
                <c:pt idx="20">
                  <c:v>1.072452941176471</c:v>
                </c:pt>
                <c:pt idx="21">
                  <c:v>1.006044117647059</c:v>
                </c:pt>
                <c:pt idx="22">
                  <c:v>1.082364705882353</c:v>
                </c:pt>
                <c:pt idx="23">
                  <c:v>1.194367647058824</c:v>
                </c:pt>
                <c:pt idx="24">
                  <c:v>1.170579411764706</c:v>
                </c:pt>
                <c:pt idx="25">
                  <c:v>1.105161764705882</c:v>
                </c:pt>
                <c:pt idx="26">
                  <c:v>1.140844117647059</c:v>
                </c:pt>
                <c:pt idx="27">
                  <c:v>1.18544705882353</c:v>
                </c:pt>
                <c:pt idx="28">
                  <c:v>1.120029411764706</c:v>
                </c:pt>
                <c:pt idx="29">
                  <c:v>1.079391176470588</c:v>
                </c:pt>
                <c:pt idx="30">
                  <c:v>1.160667647058824</c:v>
                </c:pt>
                <c:pt idx="31">
                  <c:v>1.193376470588235</c:v>
                </c:pt>
                <c:pt idx="32">
                  <c:v>1.175535294117647</c:v>
                </c:pt>
                <c:pt idx="33">
                  <c:v>1.096241176470588</c:v>
                </c:pt>
                <c:pt idx="34">
                  <c:v>1.182473529411765</c:v>
                </c:pt>
                <c:pt idx="35">
                  <c:v>1.198332352941177</c:v>
                </c:pt>
                <c:pt idx="36">
                  <c:v>1.197341176470588</c:v>
                </c:pt>
                <c:pt idx="37">
                  <c:v>1.141835294117647</c:v>
                </c:pt>
                <c:pt idx="38">
                  <c:v>1.180491176470588</c:v>
                </c:pt>
                <c:pt idx="39">
                  <c:v>1.189411764705882</c:v>
                </c:pt>
                <c:pt idx="40">
                  <c:v>1.192385294117647</c:v>
                </c:pt>
                <c:pt idx="41">
                  <c:v>1.136879411764706</c:v>
                </c:pt>
                <c:pt idx="42">
                  <c:v>1.181482352941176</c:v>
                </c:pt>
                <c:pt idx="43">
                  <c:v>1.249406685294118</c:v>
                </c:pt>
                <c:pt idx="44">
                  <c:v>1.22</c:v>
                </c:pt>
                <c:pt idx="45">
                  <c:v>1.15</c:v>
                </c:pt>
                <c:pt idx="46">
                  <c:v>1.189411764705883</c:v>
                </c:pt>
                <c:pt idx="47">
                  <c:v>1.19</c:v>
                </c:pt>
                <c:pt idx="48">
                  <c:v>1.24</c:v>
                </c:pt>
                <c:pt idx="49">
                  <c:v>1.27</c:v>
                </c:pt>
                <c:pt idx="50">
                  <c:v>1.28</c:v>
                </c:pt>
              </c:numCache>
            </c:numRef>
          </c:val>
          <c:smooth val="0"/>
        </c:ser>
        <c:dLbls>
          <c:showLegendKey val="0"/>
          <c:showVal val="0"/>
          <c:showCatName val="0"/>
          <c:showSerName val="0"/>
          <c:showPercent val="0"/>
          <c:showBubbleSize val="0"/>
        </c:dLbls>
        <c:marker val="1"/>
        <c:smooth val="0"/>
        <c:axId val="-2077558408"/>
        <c:axId val="-2077555000"/>
      </c:lineChart>
      <c:dateAx>
        <c:axId val="-2077558408"/>
        <c:scaling>
          <c:orientation val="minMax"/>
        </c:scaling>
        <c:delete val="0"/>
        <c:axPos val="b"/>
        <c:numFmt formatCode="m/d/yy;@" sourceLinked="0"/>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n-US"/>
          </a:p>
        </c:txPr>
        <c:crossAx val="-2077555000"/>
        <c:crosses val="autoZero"/>
        <c:auto val="1"/>
        <c:lblOffset val="100"/>
        <c:baseTimeUnit val="days"/>
        <c:majorUnit val="3.0"/>
        <c:majorTimeUnit val="months"/>
        <c:minorUnit val="8.0"/>
        <c:minorTimeUnit val="days"/>
      </c:dateAx>
      <c:valAx>
        <c:axId val="-2077555000"/>
        <c:scaling>
          <c:orientation val="minMax"/>
          <c:max val="5.0"/>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en-US"/>
                  <a:t>Cost per GGE</a:t>
                </a:r>
              </a:p>
            </c:rich>
          </c:tx>
          <c:layout/>
          <c:overlay val="0"/>
          <c:spPr>
            <a:noFill/>
            <a:ln w="25400">
              <a:noFill/>
            </a:ln>
          </c:spPr>
        </c:title>
        <c:numFmt formatCode="&quot;$&quot;#,##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7558408"/>
        <c:crosses val="autoZero"/>
        <c:crossBetween val="between"/>
        <c:majorUnit val="0.5"/>
      </c:valAx>
      <c:spPr>
        <a:solidFill>
          <a:srgbClr val="FFFFFF"/>
        </a:solidFill>
        <a:ln w="25400">
          <a:noFill/>
        </a:ln>
      </c:spPr>
    </c:plotArea>
    <c:legend>
      <c:legendPos val="r"/>
      <c:layout>
        <c:manualLayout>
          <c:xMode val="edge"/>
          <c:yMode val="edge"/>
          <c:x val="0.901838977679027"/>
          <c:y val="0.393013096339795"/>
          <c:w val="0.0853024184686377"/>
          <c:h val="0.306102973025067"/>
        </c:manualLayout>
      </c:layout>
      <c:overlay val="0"/>
      <c:spPr>
        <a:noFill/>
        <a:ln w="25400">
          <a:noFill/>
        </a:ln>
      </c:spPr>
      <c:txPr>
        <a:bodyPr/>
        <a:lstStyle/>
        <a:p>
          <a:pPr>
            <a:defRPr sz="77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0000000000006" l="0.700000000000001" r="0.700000000000001" t="0.750000000000006"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Conversion!$D$3:$D$78</c:f>
              <c:numCache>
                <c:formatCode>General</c:formatCode>
                <c:ptCount val="76"/>
                <c:pt idx="0" formatCode="0.00">
                  <c:v>0.315110119877335</c:v>
                </c:pt>
                <c:pt idx="1">
                  <c:v>0.361137440758294</c:v>
                </c:pt>
                <c:pt idx="2">
                  <c:v>0.445776414831335</c:v>
                </c:pt>
                <c:pt idx="3">
                  <c:v>0.408056872037915</c:v>
                </c:pt>
                <c:pt idx="4">
                  <c:v>0.367688876498467</c:v>
                </c:pt>
                <c:pt idx="5">
                  <c:v>0.360942291608586</c:v>
                </c:pt>
                <c:pt idx="6">
                  <c:v>0.404795093392807</c:v>
                </c:pt>
                <c:pt idx="7">
                  <c:v>0.394675216057987</c:v>
                </c:pt>
                <c:pt idx="8">
                  <c:v>0.398104265402844</c:v>
                </c:pt>
                <c:pt idx="9">
                  <c:v>0.447867298578199</c:v>
                </c:pt>
                <c:pt idx="10">
                  <c:v>0.448843044326735</c:v>
                </c:pt>
                <c:pt idx="11">
                  <c:v>0.448843044326735</c:v>
                </c:pt>
                <c:pt idx="12">
                  <c:v>0.500139392249791</c:v>
                </c:pt>
                <c:pt idx="13">
                  <c:v>0.487092277669362</c:v>
                </c:pt>
                <c:pt idx="14">
                  <c:v>0.663155441328652</c:v>
                </c:pt>
                <c:pt idx="15">
                  <c:v>0.600098155367534</c:v>
                </c:pt>
                <c:pt idx="16">
                  <c:v>0.57317526965433</c:v>
                </c:pt>
                <c:pt idx="17">
                  <c:v>0.532261668614807</c:v>
                </c:pt>
                <c:pt idx="18">
                  <c:v>0.568343539750488</c:v>
                </c:pt>
                <c:pt idx="19">
                  <c:v>0.614129609531973</c:v>
                </c:pt>
                <c:pt idx="20">
                  <c:v>0.519316672653862</c:v>
                </c:pt>
                <c:pt idx="21">
                  <c:v>0.543434625034848</c:v>
                </c:pt>
                <c:pt idx="22">
                  <c:v>0.574407582938389</c:v>
                </c:pt>
                <c:pt idx="23">
                  <c:v>0.658879286311681</c:v>
                </c:pt>
                <c:pt idx="24">
                  <c:v>0.565960412601059</c:v>
                </c:pt>
                <c:pt idx="25">
                  <c:v>0.463507109004739</c:v>
                </c:pt>
                <c:pt idx="26">
                  <c:v>0.466350710900474</c:v>
                </c:pt>
                <c:pt idx="27">
                  <c:v>0.491943127962085</c:v>
                </c:pt>
                <c:pt idx="28">
                  <c:v>0.528909952606635</c:v>
                </c:pt>
                <c:pt idx="29">
                  <c:v>0.515751324226373</c:v>
                </c:pt>
                <c:pt idx="30">
                  <c:v>0.529690549205464</c:v>
                </c:pt>
                <c:pt idx="31">
                  <c:v>0.532478394201282</c:v>
                </c:pt>
                <c:pt idx="32">
                  <c:v>0.538054084192919</c:v>
                </c:pt>
                <c:pt idx="33">
                  <c:v>0.521912461667131</c:v>
                </c:pt>
                <c:pt idx="34">
                  <c:v>0.557067187064399</c:v>
                </c:pt>
                <c:pt idx="35">
                  <c:v>0.559771396710343</c:v>
                </c:pt>
                <c:pt idx="36">
                  <c:v>0.56517981600223</c:v>
                </c:pt>
                <c:pt idx="37">
                  <c:v>0.564120434903819</c:v>
                </c:pt>
                <c:pt idx="38">
                  <c:v>0.550878171173683</c:v>
                </c:pt>
                <c:pt idx="39">
                  <c:v>0.542932812935601</c:v>
                </c:pt>
                <c:pt idx="40">
                  <c:v>0.561471982157792</c:v>
                </c:pt>
                <c:pt idx="41">
                  <c:v>0.550320602174519</c:v>
                </c:pt>
                <c:pt idx="42">
                  <c:v>0.550320602174519</c:v>
                </c:pt>
                <c:pt idx="43">
                  <c:v>0.560802899358796</c:v>
                </c:pt>
                <c:pt idx="44">
                  <c:v>0.54770002787845</c:v>
                </c:pt>
                <c:pt idx="45">
                  <c:v>0.53604683579593</c:v>
                </c:pt>
                <c:pt idx="46">
                  <c:v>0.551435740172846</c:v>
                </c:pt>
                <c:pt idx="47">
                  <c:v>0.556565374965152</c:v>
                </c:pt>
                <c:pt idx="48">
                  <c:v>0.554000557568999</c:v>
                </c:pt>
                <c:pt idx="49">
                  <c:v>0.541176470588235</c:v>
                </c:pt>
                <c:pt idx="50">
                  <c:v>0.53604683579593</c:v>
                </c:pt>
                <c:pt idx="51" formatCode="0.00">
                  <c:v>0.538177085921383</c:v>
                </c:pt>
                <c:pt idx="52" formatCode="0.00">
                  <c:v>0.540315801660834</c:v>
                </c:pt>
                <c:pt idx="53" formatCode="0.00">
                  <c:v>0.542463016656634</c:v>
                </c:pt>
                <c:pt idx="54" formatCode="0.00">
                  <c:v>0.544618764684828</c:v>
                </c:pt>
                <c:pt idx="55" formatCode="0.00">
                  <c:v>0.546783079655686</c:v>
                </c:pt>
                <c:pt idx="56" formatCode="0.00">
                  <c:v>0.548955995614237</c:v>
                </c:pt>
                <c:pt idx="57" formatCode="0.00">
                  <c:v>0.551137546740808</c:v>
                </c:pt>
                <c:pt idx="58" formatCode="0.00">
                  <c:v>0.553327767351556</c:v>
                </c:pt>
                <c:pt idx="59" formatCode="0.00">
                  <c:v>0.555526691899011</c:v>
                </c:pt>
                <c:pt idx="60" formatCode="0.00">
                  <c:v>0.557734354972618</c:v>
                </c:pt>
                <c:pt idx="61" formatCode="0.00">
                  <c:v>0.559950791299279</c:v>
                </c:pt>
                <c:pt idx="62" formatCode="0.00">
                  <c:v>0.562176035743902</c:v>
                </c:pt>
                <c:pt idx="63" formatCode="0.00">
                  <c:v>0.564410123309949</c:v>
                </c:pt>
                <c:pt idx="64" formatCode="0.00">
                  <c:v>0.566653089139982</c:v>
                </c:pt>
                <c:pt idx="65" formatCode="0.00">
                  <c:v>0.568904968516225</c:v>
                </c:pt>
                <c:pt idx="66" formatCode="0.00">
                  <c:v>0.571165796861108</c:v>
                </c:pt>
                <c:pt idx="67" formatCode="0.00">
                  <c:v>0.573435609737834</c:v>
                </c:pt>
                <c:pt idx="68" formatCode="0.00">
                  <c:v>0.575714442850932</c:v>
                </c:pt>
                <c:pt idx="69" formatCode="0.00">
                  <c:v>0.578002332046822</c:v>
                </c:pt>
                <c:pt idx="70" formatCode="0.00">
                  <c:v>0.580299313314376</c:v>
                </c:pt>
                <c:pt idx="71" formatCode="0.00">
                  <c:v>0.582605422785487</c:v>
                </c:pt>
                <c:pt idx="72" formatCode="0.00">
                  <c:v>0.584920696735637</c:v>
                </c:pt>
                <c:pt idx="73" formatCode="0.00">
                  <c:v>0.587245171584464</c:v>
                </c:pt>
                <c:pt idx="74" formatCode="0.00">
                  <c:v>0.589578883896341</c:v>
                </c:pt>
                <c:pt idx="75" formatCode="0.00">
                  <c:v>0.591921870380945</c:v>
                </c:pt>
              </c:numCache>
            </c:numRef>
          </c:val>
          <c:smooth val="0"/>
        </c:ser>
        <c:dLbls>
          <c:showLegendKey val="0"/>
          <c:showVal val="0"/>
          <c:showCatName val="0"/>
          <c:showSerName val="0"/>
          <c:showPercent val="0"/>
          <c:showBubbleSize val="0"/>
        </c:dLbls>
        <c:marker val="1"/>
        <c:smooth val="0"/>
        <c:axId val="-2077493288"/>
        <c:axId val="-2077490328"/>
      </c:lineChart>
      <c:catAx>
        <c:axId val="-2077493288"/>
        <c:scaling>
          <c:orientation val="minMax"/>
        </c:scaling>
        <c:delete val="0"/>
        <c:axPos val="b"/>
        <c:majorTickMark val="out"/>
        <c:minorTickMark val="none"/>
        <c:tickLblPos val="nextTo"/>
        <c:crossAx val="-2077490328"/>
        <c:crosses val="autoZero"/>
        <c:auto val="1"/>
        <c:lblAlgn val="ctr"/>
        <c:lblOffset val="100"/>
        <c:noMultiLvlLbl val="0"/>
      </c:catAx>
      <c:valAx>
        <c:axId val="-2077490328"/>
        <c:scaling>
          <c:orientation val="minMax"/>
        </c:scaling>
        <c:delete val="0"/>
        <c:axPos val="l"/>
        <c:majorGridlines/>
        <c:numFmt formatCode="0.00" sourceLinked="1"/>
        <c:majorTickMark val="out"/>
        <c:minorTickMark val="none"/>
        <c:tickLblPos val="nextTo"/>
        <c:crossAx val="-20774932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www.afdc.energy.gov/afdc/data/%23www.afdc.energy.gov/afdc/data/" TargetMode="External"/><Relationship Id="rId2" Type="http://schemas.openxmlformats.org/officeDocument/2006/relationships/hyperlink" Target="http://www.afdc.energy.gov/data/%23www.afdc.energy.gov/"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38100</xdr:colOff>
      <xdr:row>3</xdr:row>
      <xdr:rowOff>164647</xdr:rowOff>
    </xdr:from>
    <xdr:to>
      <xdr:col>28</xdr:col>
      <xdr:colOff>228600</xdr:colOff>
      <xdr:row>42</xdr:row>
      <xdr:rowOff>155575</xdr:rowOff>
    </xdr:to>
    <xdr:graphicFrame macro="">
      <xdr:nvGraphicFramePr>
        <xdr:cNvPr id="308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0.87751</cdr:x>
      <cdr:y>0.90673</cdr:y>
    </cdr:from>
    <cdr:to>
      <cdr:x>0.87751</cdr:x>
      <cdr:y>0.9077</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6686550" y="3898436"/>
          <a:ext cx="933842" cy="454489"/>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00" b="0" i="0" strike="noStrike">
              <a:solidFill>
                <a:srgbClr val="000000"/>
              </a:solidFill>
              <a:latin typeface="Arial"/>
              <a:cs typeface="Arial"/>
            </a:rPr>
            <a:t>www.afdc.energy.gov/afdc/data/</a:t>
          </a:r>
        </a:p>
      </cdr:txBody>
    </cdr:sp>
  </cdr:relSizeAnchor>
  <cdr:relSizeAnchor xmlns:cdr="http://schemas.openxmlformats.org/drawingml/2006/chartDrawing">
    <cdr:from>
      <cdr:x>0.83383</cdr:x>
      <cdr:y>0.92905</cdr:y>
    </cdr:from>
    <cdr:to>
      <cdr:x>1</cdr:x>
      <cdr:y>1</cdr:y>
    </cdr:to>
    <cdr:sp macro="" textlink="">
      <cdr:nvSpPr>
        <cdr:cNvPr id="3" name="Text Box 1">
          <a:hlinkClick xmlns:a="http://schemas.openxmlformats.org/drawingml/2006/main" xmlns:r="http://schemas.openxmlformats.org/officeDocument/2006/relationships" r:id="rId2"/>
        </cdr:cNvPr>
        <cdr:cNvSpPr txBox="1">
          <a:spLocks xmlns:a="http://schemas.openxmlformats.org/drawingml/2006/main" noChangeArrowheads="1"/>
        </cdr:cNvSpPr>
      </cdr:nvSpPr>
      <cdr:spPr bwMode="auto">
        <a:xfrm xmlns:a="http://schemas.openxmlformats.org/drawingml/2006/main">
          <a:off x="8043211" y="4738115"/>
          <a:ext cx="1602893" cy="361842"/>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1000" b="0" i="0" u="none" strike="noStrike" baseline="0">
              <a:solidFill>
                <a:srgbClr val="000000"/>
              </a:solidFill>
              <a:latin typeface="Arial"/>
              <a:cs typeface="Arial"/>
            </a:rPr>
            <a:t>www.afdc.energy.gov/data/</a:t>
          </a:r>
        </a:p>
      </cdr:txBody>
    </cdr:sp>
  </cdr:relSizeAnchor>
  <cdr:relSizeAnchor xmlns:cdr="http://schemas.openxmlformats.org/drawingml/2006/chartDrawing">
    <cdr:from>
      <cdr:x>0</cdr:x>
      <cdr:y>0.96958</cdr:y>
    </cdr:from>
    <cdr:to>
      <cdr:x>0.76908</cdr:x>
      <cdr:y>0.99898</cdr:y>
    </cdr:to>
    <cdr:sp macro="" textlink="">
      <cdr:nvSpPr>
        <cdr:cNvPr id="4" name="Text Box 1">
          <a:hlinkClick xmlns:a="http://schemas.openxmlformats.org/drawingml/2006/main" xmlns:r="http://schemas.openxmlformats.org/officeDocument/2006/relationships" r:id="rId2"/>
        </cdr:cNvPr>
        <cdr:cNvSpPr txBox="1">
          <a:spLocks xmlns:a="http://schemas.openxmlformats.org/drawingml/2006/main" noChangeArrowheads="1"/>
        </cdr:cNvSpPr>
      </cdr:nvSpPr>
      <cdr:spPr bwMode="auto">
        <a:xfrm xmlns:a="http://schemas.openxmlformats.org/drawingml/2006/main">
          <a:off x="0" y="4944836"/>
          <a:ext cx="7418614" cy="149919"/>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900" b="0" i="0" u="none" strike="noStrike" baseline="0">
              <a:solidFill>
                <a:srgbClr val="000000"/>
              </a:solidFill>
              <a:latin typeface="Arial"/>
              <a:cs typeface="Arial"/>
            </a:rPr>
            <a:t>*Electricity prices are reduced by a factor of 3.4 because electric motors are approximately 3.4 times as efficient as internal combustion engines</a:t>
          </a: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304800</xdr:colOff>
      <xdr:row>15</xdr:row>
      <xdr:rowOff>52387</xdr:rowOff>
    </xdr:from>
    <xdr:to>
      <xdr:col>17</xdr:col>
      <xdr:colOff>0</xdr:colOff>
      <xdr:row>32</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W85"/>
  <sheetViews>
    <sheetView topLeftCell="B1" zoomScale="125" zoomScaleNormal="125" zoomScalePageLayoutView="125" workbookViewId="0">
      <selection activeCell="E4" sqref="E4"/>
    </sheetView>
  </sheetViews>
  <sheetFormatPr baseColWidth="10" defaultColWidth="8.6640625" defaultRowHeight="12" x14ac:dyDescent="0"/>
  <cols>
    <col min="1" max="1" width="3.83203125" customWidth="1"/>
    <col min="2" max="2" width="19.5" customWidth="1"/>
    <col min="3" max="3" width="9.5" customWidth="1"/>
    <col min="4" max="4" width="9.33203125" customWidth="1"/>
    <col min="6" max="6" width="10.6640625" customWidth="1"/>
    <col min="10" max="10" width="20" bestFit="1" customWidth="1"/>
    <col min="11" max="11" width="10.83203125" customWidth="1"/>
    <col min="29" max="30" width="9.1640625" bestFit="1" customWidth="1"/>
    <col min="31" max="31" width="10.1640625" bestFit="1" customWidth="1"/>
    <col min="32" max="32" width="9.1640625" bestFit="1" customWidth="1"/>
    <col min="35" max="35" width="10.1640625" bestFit="1" customWidth="1"/>
    <col min="37" max="38" width="9.1640625" bestFit="1" customWidth="1"/>
    <col min="39" max="39" width="10.33203125" customWidth="1"/>
    <col min="40" max="42" width="10.1640625" bestFit="1" customWidth="1"/>
    <col min="43" max="43" width="10.5" customWidth="1"/>
    <col min="44" max="44" width="9.6640625" customWidth="1"/>
    <col min="45" max="45" width="9.1640625" bestFit="1" customWidth="1"/>
    <col min="46" max="47" width="9.1640625" customWidth="1"/>
    <col min="48" max="48" width="9.5" bestFit="1" customWidth="1"/>
    <col min="49" max="49" width="9.1640625" bestFit="1" customWidth="1"/>
  </cols>
  <sheetData>
    <row r="1" spans="2:49" ht="13" thickBot="1">
      <c r="B1" s="19"/>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4"/>
    </row>
    <row r="2" spans="2:49" ht="16" thickBot="1">
      <c r="B2" s="97" t="s">
        <v>14</v>
      </c>
      <c r="C2" s="98"/>
      <c r="D2" s="98"/>
      <c r="E2" s="98"/>
      <c r="F2" s="98"/>
      <c r="G2" s="98"/>
      <c r="H2" s="98"/>
      <c r="I2" s="98"/>
      <c r="J2" s="98"/>
      <c r="K2" s="99"/>
      <c r="L2" s="23"/>
      <c r="N2" s="76" t="s">
        <v>36</v>
      </c>
      <c r="O2" s="9" t="s">
        <v>37</v>
      </c>
      <c r="P2" s="76" t="s">
        <v>38</v>
      </c>
      <c r="Q2" s="76" t="s">
        <v>39</v>
      </c>
      <c r="R2" s="76" t="s">
        <v>40</v>
      </c>
      <c r="S2" s="76" t="s">
        <v>41</v>
      </c>
      <c r="T2" s="76" t="s">
        <v>42</v>
      </c>
      <c r="U2" s="76" t="s">
        <v>43</v>
      </c>
      <c r="V2" s="77" t="s">
        <v>44</v>
      </c>
      <c r="W2" s="77" t="s">
        <v>45</v>
      </c>
      <c r="X2" s="77" t="s">
        <v>46</v>
      </c>
      <c r="Y2" s="23"/>
      <c r="Z2" s="23"/>
      <c r="AA2" s="23"/>
      <c r="AB2" s="23"/>
      <c r="AC2" s="23"/>
      <c r="AD2" s="23"/>
      <c r="AE2" s="23"/>
      <c r="AF2" s="23"/>
      <c r="AG2" s="23"/>
      <c r="AH2" s="23"/>
      <c r="AI2" s="23"/>
      <c r="AJ2" s="23"/>
      <c r="AK2" s="23"/>
      <c r="AL2" s="23"/>
      <c r="AM2" s="23"/>
      <c r="AN2" s="23"/>
      <c r="AO2" s="23"/>
      <c r="AP2" s="23"/>
      <c r="AQ2" s="23"/>
      <c r="AR2" s="23"/>
      <c r="AS2" s="23"/>
      <c r="AT2" s="23"/>
      <c r="AU2" s="23"/>
      <c r="AV2" s="23"/>
      <c r="AW2" s="24"/>
    </row>
    <row r="3" spans="2:49">
      <c r="B3" s="64" t="s">
        <v>0</v>
      </c>
      <c r="C3" s="65" t="s">
        <v>1</v>
      </c>
      <c r="D3" s="65" t="s">
        <v>2</v>
      </c>
      <c r="E3" s="65" t="s">
        <v>3</v>
      </c>
      <c r="F3" s="65" t="s">
        <v>25</v>
      </c>
      <c r="G3" s="65" t="s">
        <v>5</v>
      </c>
      <c r="H3" s="65" t="s">
        <v>6</v>
      </c>
      <c r="I3" s="65" t="s">
        <v>7</v>
      </c>
      <c r="J3" s="65" t="s">
        <v>8</v>
      </c>
      <c r="K3" s="66" t="s">
        <v>22</v>
      </c>
      <c r="L3" s="23"/>
      <c r="M3" s="78">
        <v>42005</v>
      </c>
      <c r="N3" s="79">
        <v>2.58</v>
      </c>
      <c r="O3" s="80">
        <v>2.1</v>
      </c>
      <c r="P3" s="80">
        <v>2.08</v>
      </c>
      <c r="Q3" s="80">
        <v>2.11</v>
      </c>
      <c r="R3" s="80">
        <v>1.99</v>
      </c>
      <c r="S3" s="80">
        <v>1.87</v>
      </c>
      <c r="T3" s="80">
        <v>2.2799999999999998</v>
      </c>
      <c r="U3" s="80">
        <v>2.11</v>
      </c>
      <c r="V3" s="80">
        <f>MIN(N3:U3)</f>
        <v>1.87</v>
      </c>
      <c r="W3" s="80">
        <f>MAX(N3:V3)</f>
        <v>2.58</v>
      </c>
      <c r="X3" s="80">
        <f>W3-V3</f>
        <v>0.71</v>
      </c>
      <c r="Y3" s="23"/>
      <c r="Z3" s="23"/>
      <c r="AA3" s="23"/>
      <c r="AB3" s="23"/>
      <c r="AC3" s="23"/>
      <c r="AD3" s="23"/>
      <c r="AE3" s="23"/>
      <c r="AF3" s="23"/>
      <c r="AG3" s="23"/>
      <c r="AH3" s="23"/>
      <c r="AI3" s="23"/>
      <c r="AJ3" s="23"/>
      <c r="AK3" s="23"/>
      <c r="AL3" s="23"/>
      <c r="AM3" s="23"/>
      <c r="AN3" s="23"/>
      <c r="AO3" s="23"/>
      <c r="AP3" s="23"/>
      <c r="AQ3" s="23"/>
      <c r="AR3" s="23"/>
      <c r="AS3" s="23"/>
      <c r="AT3" s="23"/>
      <c r="AU3" s="23"/>
      <c r="AV3" s="23"/>
      <c r="AW3" s="24"/>
    </row>
    <row r="4" spans="2:49">
      <c r="B4" s="26">
        <v>36626</v>
      </c>
      <c r="C4" s="30">
        <v>1.516</v>
      </c>
      <c r="D4" s="30">
        <v>1.8</v>
      </c>
      <c r="E4" s="30">
        <v>0.89</v>
      </c>
      <c r="F4" s="30">
        <v>1.62</v>
      </c>
      <c r="G4" s="30">
        <v>1.2905918256130791</v>
      </c>
      <c r="H4" s="30"/>
      <c r="I4" s="30"/>
      <c r="J4" s="30"/>
      <c r="K4" s="31">
        <v>0.80780882352941186</v>
      </c>
      <c r="L4" s="23"/>
      <c r="M4" s="78">
        <v>42095</v>
      </c>
      <c r="N4" s="80">
        <v>2.52</v>
      </c>
      <c r="O4" s="80">
        <v>2.08</v>
      </c>
      <c r="P4" s="80">
        <v>1.86</v>
      </c>
      <c r="Q4" s="80">
        <v>2.1</v>
      </c>
      <c r="R4" s="80">
        <v>1.99</v>
      </c>
      <c r="S4" s="80">
        <v>1.87</v>
      </c>
      <c r="T4" s="80">
        <v>2.33</v>
      </c>
      <c r="U4" s="80">
        <v>2.09</v>
      </c>
      <c r="V4" s="80">
        <f>MIN(N4:U4)</f>
        <v>1.86</v>
      </c>
      <c r="W4" s="80">
        <f>MAX(N4:V4)</f>
        <v>2.52</v>
      </c>
      <c r="X4" s="80">
        <f>W4-V4</f>
        <v>0.65999999999999992</v>
      </c>
      <c r="Y4" s="23"/>
      <c r="Z4" s="23"/>
      <c r="AA4" s="23"/>
      <c r="AB4" s="23"/>
      <c r="AC4" s="23"/>
      <c r="AD4" s="23"/>
      <c r="AE4" s="23"/>
      <c r="AF4" s="23"/>
      <c r="AG4" s="23"/>
      <c r="AH4" s="23"/>
      <c r="AI4" s="23"/>
      <c r="AJ4" s="23"/>
      <c r="AK4" s="23"/>
      <c r="AL4" s="23"/>
      <c r="AM4" s="23"/>
      <c r="AN4" s="23"/>
      <c r="AO4" s="23"/>
      <c r="AP4" s="23"/>
      <c r="AQ4" s="23"/>
      <c r="AR4" s="23"/>
      <c r="AS4" s="23"/>
      <c r="AT4" s="23"/>
      <c r="AU4" s="23"/>
      <c r="AV4" s="23"/>
      <c r="AW4" s="24"/>
    </row>
    <row r="5" spans="2:49">
      <c r="B5" s="26">
        <v>36808</v>
      </c>
      <c r="C5" s="30">
        <v>1.5409999999999999</v>
      </c>
      <c r="D5" s="30">
        <v>1.9</v>
      </c>
      <c r="E5" s="30">
        <v>1.02</v>
      </c>
      <c r="F5" s="30">
        <v>1.76</v>
      </c>
      <c r="G5" s="30">
        <v>1.4586941222265475</v>
      </c>
      <c r="H5" s="30"/>
      <c r="I5" s="30"/>
      <c r="J5" s="30"/>
      <c r="K5" s="31">
        <v>0.84150882352941192</v>
      </c>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4"/>
    </row>
    <row r="6" spans="2:49">
      <c r="B6" s="26">
        <v>37046</v>
      </c>
      <c r="C6" s="30">
        <v>1.679</v>
      </c>
      <c r="D6" s="30">
        <v>1.85</v>
      </c>
      <c r="E6" s="30">
        <v>1.3</v>
      </c>
      <c r="F6" s="30">
        <v>1.72</v>
      </c>
      <c r="G6" s="30">
        <v>1.3683165434021021</v>
      </c>
      <c r="H6" s="30"/>
      <c r="I6" s="30"/>
      <c r="J6" s="30"/>
      <c r="K6" s="31">
        <v>0.89899705882352954</v>
      </c>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4"/>
    </row>
    <row r="7" spans="2:49">
      <c r="B7" s="26">
        <v>37186</v>
      </c>
      <c r="C7" s="30">
        <v>1.2649999999999999</v>
      </c>
      <c r="D7" s="30">
        <v>1.6</v>
      </c>
      <c r="E7" s="30">
        <v>1.19</v>
      </c>
      <c r="F7" s="30">
        <v>1.62</v>
      </c>
      <c r="G7" s="30">
        <v>1.1911764889061893</v>
      </c>
      <c r="H7" s="30">
        <v>1.3472195468540302</v>
      </c>
      <c r="I7" s="30"/>
      <c r="J7" s="30"/>
      <c r="K7" s="31">
        <v>0.87620000000000009</v>
      </c>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4"/>
    </row>
    <row r="8" spans="2:49">
      <c r="B8" s="26">
        <v>37298</v>
      </c>
      <c r="C8" s="30">
        <v>1.107</v>
      </c>
      <c r="D8" s="30">
        <v>1.54</v>
      </c>
      <c r="E8" s="30">
        <v>1.0900000000000001</v>
      </c>
      <c r="F8" s="30">
        <v>1.62</v>
      </c>
      <c r="G8" s="30">
        <v>1.0420534838458546</v>
      </c>
      <c r="H8" s="30">
        <v>1.1822538880555775</v>
      </c>
      <c r="I8" s="30"/>
      <c r="J8" s="30"/>
      <c r="K8" s="31">
        <v>0.81177352941176462</v>
      </c>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4"/>
    </row>
    <row r="9" spans="2:49">
      <c r="B9" s="26">
        <v>37361</v>
      </c>
      <c r="C9" s="30">
        <v>1.4039999999999999</v>
      </c>
      <c r="D9" s="30">
        <v>1.8</v>
      </c>
      <c r="E9" s="30">
        <v>1.07</v>
      </c>
      <c r="F9" s="30">
        <v>1.95</v>
      </c>
      <c r="G9" s="30">
        <v>1.1929840404826781</v>
      </c>
      <c r="H9" s="30">
        <v>1.2830662350990762</v>
      </c>
      <c r="I9" s="30"/>
      <c r="J9" s="30"/>
      <c r="K9" s="31">
        <v>0.82961470588235298</v>
      </c>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4"/>
    </row>
    <row r="10" spans="2:49">
      <c r="B10" s="26">
        <v>37459</v>
      </c>
      <c r="C10" s="30">
        <v>1.41</v>
      </c>
      <c r="D10" s="30">
        <v>1.81</v>
      </c>
      <c r="E10" s="30">
        <v>1.2</v>
      </c>
      <c r="F10" s="30">
        <v>1.55</v>
      </c>
      <c r="G10" s="30">
        <v>1.184850058388478</v>
      </c>
      <c r="H10" s="30">
        <v>1.3930433409647114</v>
      </c>
      <c r="I10" s="30"/>
      <c r="J10" s="30"/>
      <c r="K10" s="31">
        <v>0.87421764705882365</v>
      </c>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4"/>
    </row>
    <row r="11" spans="2:49">
      <c r="B11" s="26">
        <v>37557</v>
      </c>
      <c r="C11" s="30">
        <v>1.444</v>
      </c>
      <c r="D11" s="30">
        <v>1.71</v>
      </c>
      <c r="E11" s="30">
        <v>1.17</v>
      </c>
      <c r="F11" s="30">
        <v>1.66</v>
      </c>
      <c r="G11" s="30">
        <v>1.3520485792137018</v>
      </c>
      <c r="H11" s="30">
        <v>1.4663614115418016</v>
      </c>
      <c r="I11" s="30"/>
      <c r="J11" s="30"/>
      <c r="K11" s="31">
        <v>0.83952647058823537</v>
      </c>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4"/>
    </row>
    <row r="12" spans="2:49">
      <c r="B12" s="26">
        <v>37655</v>
      </c>
      <c r="C12" s="30">
        <v>1.607</v>
      </c>
      <c r="D12" s="30">
        <v>1.86</v>
      </c>
      <c r="E12" s="30">
        <v>1.2</v>
      </c>
      <c r="F12" s="30">
        <v>2.09</v>
      </c>
      <c r="G12" s="30">
        <v>1.5020753600622812</v>
      </c>
      <c r="H12" s="30">
        <v>1.5671737585853003</v>
      </c>
      <c r="I12" s="30"/>
      <c r="J12" s="30"/>
      <c r="K12" s="31">
        <v>0.7949235294117647</v>
      </c>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4"/>
    </row>
    <row r="13" spans="2:49">
      <c r="B13" s="26">
        <v>37956</v>
      </c>
      <c r="C13" s="30">
        <v>1.476</v>
      </c>
      <c r="D13" s="30">
        <v>1.7</v>
      </c>
      <c r="E13" s="30">
        <v>1.35</v>
      </c>
      <c r="F13" s="30">
        <v>2.21</v>
      </c>
      <c r="G13" s="30">
        <v>1.3384919423900352</v>
      </c>
      <c r="H13" s="30">
        <v>1.6038327938738455</v>
      </c>
      <c r="I13" s="30"/>
      <c r="J13" s="30"/>
      <c r="K13" s="31">
        <v>0.82267647058823545</v>
      </c>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4"/>
    </row>
    <row r="14" spans="2:49">
      <c r="B14" s="26">
        <v>38049</v>
      </c>
      <c r="C14" s="30">
        <v>1.738</v>
      </c>
      <c r="D14" s="30">
        <v>1.84</v>
      </c>
      <c r="E14" s="30">
        <v>1.4</v>
      </c>
      <c r="F14" s="30">
        <v>2.48</v>
      </c>
      <c r="G14" s="30">
        <v>1.4713469832619697</v>
      </c>
      <c r="H14" s="30">
        <v>1.6129975526959817</v>
      </c>
      <c r="I14" s="30"/>
      <c r="J14" s="30"/>
      <c r="K14" s="31">
        <v>0.85439411764705875</v>
      </c>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4"/>
    </row>
    <row r="15" spans="2:49">
      <c r="B15" s="26">
        <v>38152</v>
      </c>
      <c r="C15" s="30">
        <v>1.9850000000000001</v>
      </c>
      <c r="D15" s="30">
        <v>2.2799999999999998</v>
      </c>
      <c r="E15" s="30">
        <v>1.4</v>
      </c>
      <c r="F15" s="30">
        <v>2.13</v>
      </c>
      <c r="G15" s="30">
        <v>1.5463603736862594</v>
      </c>
      <c r="H15" s="30">
        <v>1.8879403173600695</v>
      </c>
      <c r="I15" s="30"/>
      <c r="J15" s="30"/>
      <c r="K15" s="31">
        <v>0.92080294117647055</v>
      </c>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4"/>
    </row>
    <row r="16" spans="2:49">
      <c r="B16" s="26">
        <v>38306</v>
      </c>
      <c r="C16" s="30">
        <v>1.9690000000000001</v>
      </c>
      <c r="D16" s="30">
        <v>2.2999999999999998</v>
      </c>
      <c r="E16" s="30">
        <v>1.56</v>
      </c>
      <c r="F16" s="30">
        <v>2.91</v>
      </c>
      <c r="G16" s="30">
        <v>1.9268499805371742</v>
      </c>
      <c r="H16" s="30">
        <v>2.0529059761585224</v>
      </c>
      <c r="I16" s="30"/>
      <c r="J16" s="30"/>
      <c r="K16" s="31">
        <v>0.88809411764705903</v>
      </c>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4"/>
    </row>
    <row r="17" spans="2:49">
      <c r="B17" s="27">
        <v>38432</v>
      </c>
      <c r="C17" s="30">
        <v>2.109</v>
      </c>
      <c r="D17" s="30">
        <v>2.29</v>
      </c>
      <c r="E17" s="30">
        <v>1.56</v>
      </c>
      <c r="F17" s="30">
        <v>2.65</v>
      </c>
      <c r="G17" s="30">
        <v>2.0280728688205532</v>
      </c>
      <c r="H17" s="30">
        <v>2.1078945290913396</v>
      </c>
      <c r="I17" s="30"/>
      <c r="J17" s="30"/>
      <c r="K17" s="31">
        <v>0.87818235294117641</v>
      </c>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4"/>
    </row>
    <row r="18" spans="2:49">
      <c r="B18" s="25">
        <v>38596</v>
      </c>
      <c r="C18" s="30">
        <v>2.7689266602198281</v>
      </c>
      <c r="D18" s="30">
        <v>3.2105947398453307</v>
      </c>
      <c r="E18" s="30">
        <v>2.1238737214695322</v>
      </c>
      <c r="F18" s="30">
        <v>3.4978659409179187</v>
      </c>
      <c r="G18" s="30">
        <v>2.5365746349543916</v>
      </c>
      <c r="H18" s="30">
        <v>2.6668073525455687</v>
      </c>
      <c r="I18" s="30">
        <v>2.5434432167406231</v>
      </c>
      <c r="J18" s="30">
        <v>3.2976289933184724</v>
      </c>
      <c r="K18" s="31">
        <v>0.98225588235294126</v>
      </c>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4"/>
    </row>
    <row r="19" spans="2:49">
      <c r="B19" s="25">
        <v>38718</v>
      </c>
      <c r="C19" s="30">
        <v>2.2260270917356895</v>
      </c>
      <c r="D19" s="30">
        <v>2.645566143056072</v>
      </c>
      <c r="E19" s="30">
        <v>1.9931037808364291</v>
      </c>
      <c r="F19" s="30">
        <v>2.7119553048832405</v>
      </c>
      <c r="G19" s="30">
        <v>2.3155838001609435</v>
      </c>
      <c r="H19" s="30">
        <v>2.4206419187982924</v>
      </c>
      <c r="I19" s="30">
        <v>2.2283912013447837</v>
      </c>
      <c r="J19" s="30">
        <v>3.1353182154827741</v>
      </c>
      <c r="K19" s="31">
        <v>0.94657352941176476</v>
      </c>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4"/>
    </row>
    <row r="20" spans="2:49">
      <c r="B20" s="25">
        <v>38861</v>
      </c>
      <c r="C20" s="30">
        <v>2.8370477773926477</v>
      </c>
      <c r="D20" s="30">
        <v>3.2374457541634052</v>
      </c>
      <c r="E20" s="30">
        <v>1.9036849002315575</v>
      </c>
      <c r="F20" s="30">
        <v>2.8467170359209391</v>
      </c>
      <c r="G20" s="30">
        <v>2.6903110710930154</v>
      </c>
      <c r="H20" s="30">
        <v>2.6751299077873631</v>
      </c>
      <c r="I20" s="30">
        <v>2.6882479364255913</v>
      </c>
      <c r="J20" s="30">
        <v>3.6498544818489029</v>
      </c>
      <c r="K20" s="31">
        <v>1.0516382352941176</v>
      </c>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4"/>
    </row>
    <row r="21" spans="2:49">
      <c r="B21" s="25">
        <v>38964</v>
      </c>
      <c r="C21" s="30">
        <v>2.2191508880356694</v>
      </c>
      <c r="D21" s="30">
        <v>2.806566651662191</v>
      </c>
      <c r="E21" s="30">
        <v>1.7677987086308466</v>
      </c>
      <c r="F21" s="30">
        <v>3.1835922931781964</v>
      </c>
      <c r="G21" s="30">
        <v>2.3676237183873807</v>
      </c>
      <c r="H21" s="30">
        <v>2.4337496227328548</v>
      </c>
      <c r="I21" s="30">
        <v>2.4926936501632442</v>
      </c>
      <c r="J21" s="30">
        <v>3.2122602972112806</v>
      </c>
      <c r="K21" s="31">
        <v>1.0843470588235293</v>
      </c>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4"/>
    </row>
    <row r="22" spans="2:49">
      <c r="B22" s="25">
        <v>39134</v>
      </c>
      <c r="C22" s="30">
        <v>2.3029976124968825</v>
      </c>
      <c r="D22" s="30">
        <v>2.7946946934825565</v>
      </c>
      <c r="E22" s="30">
        <v>1.9415697877000018</v>
      </c>
      <c r="F22" s="30">
        <v>3.5774777418213954</v>
      </c>
      <c r="G22" s="30">
        <v>2.3722072790927142</v>
      </c>
      <c r="H22" s="30">
        <v>2.3226631135326374</v>
      </c>
      <c r="I22" s="30">
        <v>2.3581825737823903</v>
      </c>
      <c r="J22" s="30">
        <v>3.2178785666104903</v>
      </c>
      <c r="K22" s="31">
        <v>0.98027352941176493</v>
      </c>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4"/>
    </row>
    <row r="23" spans="2:49">
      <c r="B23" s="25">
        <v>39266</v>
      </c>
      <c r="C23" s="30">
        <v>3.028862969080607</v>
      </c>
      <c r="D23" s="30">
        <v>3.5049265839706401</v>
      </c>
      <c r="E23" s="30">
        <v>2.0979837232297012</v>
      </c>
      <c r="F23" s="30">
        <v>3.5265124306049089</v>
      </c>
      <c r="G23" s="30">
        <v>2.6736372747731174</v>
      </c>
      <c r="H23" s="30">
        <v>2.713783973576966</v>
      </c>
      <c r="I23" s="30">
        <v>2.5710877633805129</v>
      </c>
      <c r="J23" s="30">
        <v>3.170737846763799</v>
      </c>
      <c r="K23" s="31">
        <v>1.0972323529411765</v>
      </c>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4"/>
    </row>
    <row r="24" spans="2:49">
      <c r="B24" s="25">
        <v>39357</v>
      </c>
      <c r="C24" s="30">
        <v>2.7644555531607735</v>
      </c>
      <c r="D24" s="30">
        <v>3.2003521058660405</v>
      </c>
      <c r="E24" s="30">
        <v>1.774084671247051</v>
      </c>
      <c r="F24" s="30">
        <v>3.7544388175435088</v>
      </c>
      <c r="G24" s="30">
        <v>2.807348515636177</v>
      </c>
      <c r="H24" s="30">
        <v>2.8246815403117811</v>
      </c>
      <c r="I24" s="30">
        <v>2.7069735762036382</v>
      </c>
      <c r="J24" s="30">
        <v>3.2825103110097431</v>
      </c>
      <c r="K24" s="31">
        <v>1.0724529411764707</v>
      </c>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4"/>
    </row>
    <row r="25" spans="2:49">
      <c r="B25" s="25">
        <v>39468</v>
      </c>
      <c r="C25" s="32">
        <v>2.99</v>
      </c>
      <c r="D25" s="32">
        <v>3.55</v>
      </c>
      <c r="E25" s="32">
        <v>1.93</v>
      </c>
      <c r="F25" s="32">
        <v>4.3099999999999996</v>
      </c>
      <c r="G25" s="32">
        <v>3.05</v>
      </c>
      <c r="H25" s="32">
        <v>3.08</v>
      </c>
      <c r="I25" s="32">
        <v>2.98</v>
      </c>
      <c r="J25" s="32">
        <v>3.63</v>
      </c>
      <c r="K25" s="31">
        <v>1.0060441176470589</v>
      </c>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4"/>
    </row>
    <row r="26" spans="2:49">
      <c r="B26" s="25">
        <v>39539</v>
      </c>
      <c r="C26" s="32">
        <v>3.43</v>
      </c>
      <c r="D26" s="32">
        <v>4.0599999999999996</v>
      </c>
      <c r="E26" s="32">
        <v>2.04</v>
      </c>
      <c r="F26" s="32">
        <v>4.3600000000000003</v>
      </c>
      <c r="G26" s="32">
        <v>3.71</v>
      </c>
      <c r="H26" s="32">
        <v>3.63</v>
      </c>
      <c r="I26" s="32">
        <v>3.59</v>
      </c>
      <c r="J26" s="32">
        <v>4.24</v>
      </c>
      <c r="K26" s="31">
        <v>1.0823647058823529</v>
      </c>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4"/>
    </row>
    <row r="27" spans="2:49">
      <c r="B27" s="25">
        <v>39650</v>
      </c>
      <c r="C27" s="32">
        <v>3.91</v>
      </c>
      <c r="D27" s="32">
        <v>4.62</v>
      </c>
      <c r="E27" s="32">
        <v>2.34</v>
      </c>
      <c r="F27" s="32">
        <v>4.34</v>
      </c>
      <c r="G27" s="32">
        <v>4.22</v>
      </c>
      <c r="H27" s="32">
        <v>4.25</v>
      </c>
      <c r="I27" s="32">
        <v>4.21</v>
      </c>
      <c r="J27" s="32">
        <v>4.8099999999999996</v>
      </c>
      <c r="K27" s="31">
        <v>1.1943676470588236</v>
      </c>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4"/>
    </row>
    <row r="28" spans="2:49">
      <c r="B28" s="25">
        <v>39723</v>
      </c>
      <c r="C28" s="35">
        <v>3.04</v>
      </c>
      <c r="D28" s="35">
        <v>3.99</v>
      </c>
      <c r="E28" s="35">
        <v>2.0099999999999998</v>
      </c>
      <c r="F28" s="35">
        <v>4.67</v>
      </c>
      <c r="G28" s="35">
        <v>3.27</v>
      </c>
      <c r="H28" s="35">
        <v>3.69</v>
      </c>
      <c r="I28" s="35">
        <v>3.45</v>
      </c>
      <c r="J28" s="35">
        <v>4.59</v>
      </c>
      <c r="K28" s="31">
        <v>1.1705794117647061</v>
      </c>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4"/>
    </row>
    <row r="29" spans="2:49">
      <c r="B29" s="25">
        <v>39825</v>
      </c>
      <c r="C29" s="35">
        <v>1.86</v>
      </c>
      <c r="D29" s="35">
        <v>2.56</v>
      </c>
      <c r="E29" s="35">
        <v>1.63</v>
      </c>
      <c r="F29" s="35">
        <v>3.77</v>
      </c>
      <c r="G29" s="35">
        <v>2.19</v>
      </c>
      <c r="H29" s="35">
        <v>2.4300000000000002</v>
      </c>
      <c r="I29" s="35">
        <v>2.2000000000000002</v>
      </c>
      <c r="J29" s="35">
        <v>3.42</v>
      </c>
      <c r="K29" s="31">
        <v>1.1051617647058825</v>
      </c>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4"/>
    </row>
    <row r="30" spans="2:49">
      <c r="B30" s="28">
        <v>39904</v>
      </c>
      <c r="C30" s="35">
        <v>2.02</v>
      </c>
      <c r="D30" s="35">
        <v>2.66</v>
      </c>
      <c r="E30" s="35">
        <v>1.64</v>
      </c>
      <c r="F30" s="35">
        <v>3.56</v>
      </c>
      <c r="G30" s="35">
        <v>2.04</v>
      </c>
      <c r="H30" s="35">
        <v>2.27</v>
      </c>
      <c r="I30" s="35">
        <v>2.0499999999999998</v>
      </c>
      <c r="J30" s="35">
        <v>3.22</v>
      </c>
      <c r="K30" s="31">
        <v>1.1408441176470587</v>
      </c>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4"/>
    </row>
    <row r="31" spans="2:49">
      <c r="B31" s="28">
        <v>40014</v>
      </c>
      <c r="C31" s="35">
        <v>2.44</v>
      </c>
      <c r="D31" s="35">
        <v>3.01</v>
      </c>
      <c r="E31" s="35">
        <v>1.73</v>
      </c>
      <c r="F31" s="35">
        <v>3.43</v>
      </c>
      <c r="G31" s="35">
        <v>2.27</v>
      </c>
      <c r="H31" s="35">
        <v>2.4500000000000002</v>
      </c>
      <c r="I31" s="35">
        <v>2.29</v>
      </c>
      <c r="J31" s="35">
        <v>3.03</v>
      </c>
      <c r="K31" s="31">
        <v>1.1854470588235297</v>
      </c>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4"/>
    </row>
    <row r="32" spans="2:49">
      <c r="B32" s="28">
        <v>40102</v>
      </c>
      <c r="C32" s="35">
        <v>2.64</v>
      </c>
      <c r="D32" s="35">
        <v>3.21</v>
      </c>
      <c r="E32" s="35">
        <v>1.86</v>
      </c>
      <c r="F32" s="35">
        <v>3.72</v>
      </c>
      <c r="G32" s="35">
        <v>2.5</v>
      </c>
      <c r="H32" s="35">
        <v>2.63</v>
      </c>
      <c r="I32" s="36" t="s">
        <v>17</v>
      </c>
      <c r="J32" s="35">
        <v>3.14</v>
      </c>
      <c r="K32" s="31">
        <v>1.1200294117647061</v>
      </c>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4"/>
    </row>
    <row r="33" spans="2:49">
      <c r="B33" s="28">
        <v>40197</v>
      </c>
      <c r="C33" s="32">
        <v>2.65</v>
      </c>
      <c r="D33" s="32">
        <v>3.36</v>
      </c>
      <c r="E33" s="32">
        <v>1.85</v>
      </c>
      <c r="F33" s="32">
        <v>4.13</v>
      </c>
      <c r="G33" s="32">
        <v>2.57</v>
      </c>
      <c r="H33" s="32">
        <v>2.7</v>
      </c>
      <c r="I33" s="37" t="s">
        <v>17</v>
      </c>
      <c r="J33" s="32">
        <v>3.54</v>
      </c>
      <c r="K33" s="31">
        <v>1.0793911764705884</v>
      </c>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4"/>
    </row>
    <row r="34" spans="2:49">
      <c r="B34" s="28">
        <v>40270</v>
      </c>
      <c r="C34" s="35">
        <v>2.84</v>
      </c>
      <c r="D34" s="35">
        <v>3.42</v>
      </c>
      <c r="E34" s="35">
        <v>1.9</v>
      </c>
      <c r="F34" s="35">
        <v>3.99</v>
      </c>
      <c r="G34" s="35">
        <v>2.71</v>
      </c>
      <c r="H34" s="35">
        <v>2.85</v>
      </c>
      <c r="I34" s="30" t="s">
        <v>17</v>
      </c>
      <c r="J34" s="35">
        <v>3.52</v>
      </c>
      <c r="K34" s="31">
        <v>1.1606676470588237</v>
      </c>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4"/>
    </row>
    <row r="35" spans="2:49">
      <c r="B35" s="28">
        <v>40371</v>
      </c>
      <c r="C35" s="32">
        <v>2.71</v>
      </c>
      <c r="D35" s="32">
        <v>3.25</v>
      </c>
      <c r="E35" s="32">
        <v>1.91</v>
      </c>
      <c r="F35" s="32">
        <v>4.01</v>
      </c>
      <c r="G35" s="32">
        <v>2.65</v>
      </c>
      <c r="H35" s="32">
        <v>2.79</v>
      </c>
      <c r="I35" s="30" t="s">
        <v>17</v>
      </c>
      <c r="J35" s="32">
        <v>3.69</v>
      </c>
      <c r="K35" s="31">
        <v>1.1933764705882353</v>
      </c>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4"/>
    </row>
    <row r="36" spans="2:49">
      <c r="B36" s="28">
        <v>40455</v>
      </c>
      <c r="C36" s="35">
        <v>2.78</v>
      </c>
      <c r="D36" s="35">
        <v>3.45</v>
      </c>
      <c r="E36" s="35">
        <v>1.93</v>
      </c>
      <c r="F36" s="35">
        <v>3.93</v>
      </c>
      <c r="G36" s="35">
        <v>2.75</v>
      </c>
      <c r="H36" s="35">
        <v>2.86</v>
      </c>
      <c r="I36" s="38" t="s">
        <v>17</v>
      </c>
      <c r="J36" s="35">
        <v>3.76</v>
      </c>
      <c r="K36" s="31">
        <v>1.1755352941176471</v>
      </c>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4"/>
    </row>
    <row r="37" spans="2:49">
      <c r="B37" s="28">
        <v>40567</v>
      </c>
      <c r="C37" s="35">
        <v>3.08</v>
      </c>
      <c r="D37" s="35">
        <v>3.89</v>
      </c>
      <c r="E37" s="35">
        <v>1.93</v>
      </c>
      <c r="F37" s="35">
        <v>4.22</v>
      </c>
      <c r="G37" s="35">
        <v>3.09</v>
      </c>
      <c r="H37" s="35">
        <v>3.19</v>
      </c>
      <c r="I37" s="38" t="s">
        <v>17</v>
      </c>
      <c r="J37" s="35">
        <v>3.99</v>
      </c>
      <c r="K37" s="31">
        <v>1.0962411764705884</v>
      </c>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4"/>
    </row>
    <row r="38" spans="2:49">
      <c r="B38" s="28">
        <v>40634</v>
      </c>
      <c r="C38" s="32">
        <v>3.69</v>
      </c>
      <c r="D38" s="32">
        <v>4.5199999999999996</v>
      </c>
      <c r="E38" s="32">
        <v>2.06</v>
      </c>
      <c r="F38" s="32">
        <v>4.41</v>
      </c>
      <c r="G38" s="32">
        <v>3.62</v>
      </c>
      <c r="H38" s="32">
        <v>3.69</v>
      </c>
      <c r="I38" s="30" t="s">
        <v>17</v>
      </c>
      <c r="J38" s="32">
        <v>4.26</v>
      </c>
      <c r="K38" s="31">
        <v>1.1824735294117648</v>
      </c>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4"/>
    </row>
    <row r="39" spans="2:49">
      <c r="B39" s="28">
        <v>40738</v>
      </c>
      <c r="C39" s="35">
        <v>3.68</v>
      </c>
      <c r="D39" s="35">
        <v>4.5999999999999996</v>
      </c>
      <c r="E39" s="35">
        <v>2.0699999999999998</v>
      </c>
      <c r="F39" s="35">
        <v>4.26</v>
      </c>
      <c r="G39" s="35">
        <v>3.54</v>
      </c>
      <c r="H39" s="35">
        <v>3.67</v>
      </c>
      <c r="I39" s="39" t="s">
        <v>17</v>
      </c>
      <c r="J39" s="35">
        <v>4.13</v>
      </c>
      <c r="K39" s="31">
        <v>1.1983323529411767</v>
      </c>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4"/>
    </row>
    <row r="40" spans="2:49">
      <c r="B40" s="28">
        <v>40816</v>
      </c>
      <c r="C40" s="35">
        <v>3.46</v>
      </c>
      <c r="D40" s="35">
        <v>4.51</v>
      </c>
      <c r="E40" s="35">
        <v>2.09</v>
      </c>
      <c r="F40" s="35">
        <v>4.2300000000000004</v>
      </c>
      <c r="G40" s="35">
        <v>3.42</v>
      </c>
      <c r="H40" s="35">
        <v>3.57</v>
      </c>
      <c r="I40" s="39" t="s">
        <v>17</v>
      </c>
      <c r="J40" s="35">
        <v>4.12</v>
      </c>
      <c r="K40" s="31">
        <v>1.1973411764705884</v>
      </c>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4"/>
    </row>
    <row r="41" spans="2:49">
      <c r="B41" s="28">
        <v>40921</v>
      </c>
      <c r="C41" s="35">
        <v>3.37</v>
      </c>
      <c r="D41" s="35">
        <v>4.43</v>
      </c>
      <c r="E41" s="35">
        <v>2.13</v>
      </c>
      <c r="F41" s="35">
        <v>4.25</v>
      </c>
      <c r="G41" s="35">
        <v>3.47</v>
      </c>
      <c r="H41" s="35">
        <v>3.59</v>
      </c>
      <c r="I41" s="39" t="s">
        <v>17</v>
      </c>
      <c r="J41" s="35">
        <v>4.16</v>
      </c>
      <c r="K41" s="31">
        <v>1.1418352941176473</v>
      </c>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4"/>
    </row>
    <row r="42" spans="2:49">
      <c r="B42" s="28">
        <v>40998</v>
      </c>
      <c r="C42" s="35">
        <v>3.89</v>
      </c>
      <c r="D42" s="35">
        <v>4.8899999999999997</v>
      </c>
      <c r="E42" s="35">
        <v>2.08</v>
      </c>
      <c r="F42" s="35">
        <v>4.0199999999999996</v>
      </c>
      <c r="G42" s="35">
        <v>3.71</v>
      </c>
      <c r="H42" s="35">
        <v>3.8</v>
      </c>
      <c r="I42" s="39" t="s">
        <v>17</v>
      </c>
      <c r="J42" s="35">
        <v>4.3099999999999996</v>
      </c>
      <c r="K42" s="31">
        <v>1.1804911764705883</v>
      </c>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4"/>
    </row>
    <row r="43" spans="2:49">
      <c r="B43" s="28">
        <v>41103</v>
      </c>
      <c r="C43" s="35">
        <v>3.52</v>
      </c>
      <c r="D43" s="35">
        <v>4.58</v>
      </c>
      <c r="E43" s="35">
        <v>2.0499999999999998</v>
      </c>
      <c r="F43" s="35">
        <v>3.64</v>
      </c>
      <c r="G43" s="35">
        <v>3.36</v>
      </c>
      <c r="H43" s="35">
        <v>3.5</v>
      </c>
      <c r="I43" s="36" t="s">
        <v>17</v>
      </c>
      <c r="J43" s="35">
        <v>4.6399999999999997</v>
      </c>
      <c r="K43" s="31">
        <v>1.1894117647058824</v>
      </c>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4"/>
    </row>
    <row r="44" spans="2:49">
      <c r="B44" s="28">
        <v>41180</v>
      </c>
      <c r="C44" s="32">
        <v>3.82</v>
      </c>
      <c r="D44" s="32">
        <v>4.91</v>
      </c>
      <c r="E44" s="32">
        <v>2.12</v>
      </c>
      <c r="F44" s="32">
        <v>3.54</v>
      </c>
      <c r="G44" s="32">
        <v>3.7</v>
      </c>
      <c r="H44" s="32">
        <v>3.82</v>
      </c>
      <c r="I44" s="36" t="s">
        <v>17</v>
      </c>
      <c r="J44" s="35">
        <v>4.32</v>
      </c>
      <c r="K44" s="31">
        <v>1.1923852941176472</v>
      </c>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4"/>
    </row>
    <row r="45" spans="2:49">
      <c r="B45" s="28">
        <v>41284</v>
      </c>
      <c r="C45" s="32">
        <v>3.29</v>
      </c>
      <c r="D45" s="32">
        <v>4.4800000000000004</v>
      </c>
      <c r="E45" s="32">
        <v>2.1</v>
      </c>
      <c r="F45" s="32">
        <v>3.7</v>
      </c>
      <c r="G45" s="32">
        <v>3.55</v>
      </c>
      <c r="H45" s="32">
        <v>3.7</v>
      </c>
      <c r="I45" s="36" t="s">
        <v>17</v>
      </c>
      <c r="J45" s="35">
        <v>4.37</v>
      </c>
      <c r="K45" s="31">
        <v>1.1368794117647061</v>
      </c>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4"/>
    </row>
    <row r="46" spans="2:49">
      <c r="B46" s="28">
        <v>41362</v>
      </c>
      <c r="C46" s="32">
        <v>3.59</v>
      </c>
      <c r="D46" s="32">
        <v>4.66</v>
      </c>
      <c r="E46" s="32">
        <v>2.1</v>
      </c>
      <c r="F46" s="32">
        <v>3.77</v>
      </c>
      <c r="G46" s="32">
        <v>3.58</v>
      </c>
      <c r="H46" s="32">
        <v>3.75</v>
      </c>
      <c r="I46" s="36" t="s">
        <v>17</v>
      </c>
      <c r="J46" s="35">
        <v>4.2300000000000004</v>
      </c>
      <c r="K46" s="31">
        <v>1.1814823529411764</v>
      </c>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4"/>
    </row>
    <row r="47" spans="2:49">
      <c r="B47" s="28">
        <v>41467</v>
      </c>
      <c r="C47" s="32">
        <v>3.65</v>
      </c>
      <c r="D47" s="32">
        <v>4.57</v>
      </c>
      <c r="E47" s="32">
        <v>2.14</v>
      </c>
      <c r="F47" s="32">
        <v>3.77</v>
      </c>
      <c r="G47" s="32">
        <v>3.5</v>
      </c>
      <c r="H47" s="32">
        <v>3.55</v>
      </c>
      <c r="I47" s="36" t="s">
        <v>17</v>
      </c>
      <c r="J47" s="35">
        <v>4.13</v>
      </c>
      <c r="K47" s="31">
        <v>1.2494066852941177</v>
      </c>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4"/>
    </row>
    <row r="48" spans="2:49">
      <c r="B48" s="28">
        <v>41551</v>
      </c>
      <c r="C48" s="32">
        <v>3.45</v>
      </c>
      <c r="D48" s="32">
        <v>4.3</v>
      </c>
      <c r="E48" s="32">
        <v>2.09</v>
      </c>
      <c r="F48" s="32">
        <v>4.09</v>
      </c>
      <c r="G48" s="32">
        <v>3.51</v>
      </c>
      <c r="H48" s="32">
        <v>3.67</v>
      </c>
      <c r="I48" s="40" t="s">
        <v>17</v>
      </c>
      <c r="J48" s="35">
        <v>4.12</v>
      </c>
      <c r="K48" s="31">
        <v>1.22</v>
      </c>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4"/>
    </row>
    <row r="49" spans="2:49">
      <c r="B49" s="28">
        <v>41640</v>
      </c>
      <c r="C49" s="32">
        <v>3.34</v>
      </c>
      <c r="D49" s="32">
        <v>4.29</v>
      </c>
      <c r="E49" s="32">
        <v>2.09</v>
      </c>
      <c r="F49" s="32">
        <v>4.3099999999999996</v>
      </c>
      <c r="G49" s="32">
        <v>3.49</v>
      </c>
      <c r="H49" s="32">
        <v>3.62</v>
      </c>
      <c r="I49" s="40" t="s">
        <v>17</v>
      </c>
      <c r="J49" s="35">
        <v>4.22</v>
      </c>
      <c r="K49" s="31">
        <v>1.1499999999999999</v>
      </c>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4"/>
    </row>
    <row r="50" spans="2:49">
      <c r="B50" s="28">
        <v>41730</v>
      </c>
      <c r="C50" s="35">
        <v>3.65</v>
      </c>
      <c r="D50" s="35">
        <v>4.82</v>
      </c>
      <c r="E50" s="35">
        <v>2.15</v>
      </c>
      <c r="F50" s="35">
        <v>4.57</v>
      </c>
      <c r="G50" s="35">
        <v>3.56</v>
      </c>
      <c r="H50" s="35">
        <v>3.66</v>
      </c>
      <c r="I50" s="39" t="s">
        <v>17</v>
      </c>
      <c r="J50" s="35">
        <v>4.17</v>
      </c>
      <c r="K50" s="47">
        <f>(0.12*33.7)/3.4</f>
        <v>1.1894117647058826</v>
      </c>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4"/>
    </row>
    <row r="51" spans="2:49">
      <c r="B51" s="67" t="s">
        <v>33</v>
      </c>
      <c r="C51" s="71">
        <v>3.7</v>
      </c>
      <c r="D51" s="71">
        <v>4.5599999999999996</v>
      </c>
      <c r="E51" s="71">
        <v>2.17</v>
      </c>
      <c r="F51" s="71">
        <v>4.24</v>
      </c>
      <c r="G51" s="71">
        <v>3.51</v>
      </c>
      <c r="H51" s="71">
        <v>3.63</v>
      </c>
      <c r="I51" s="72" t="s">
        <v>17</v>
      </c>
      <c r="J51" s="71">
        <v>4.18</v>
      </c>
      <c r="K51" s="73">
        <v>1.19</v>
      </c>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4"/>
    </row>
    <row r="52" spans="2:49">
      <c r="B52" s="67">
        <v>41913</v>
      </c>
      <c r="C52" s="71">
        <v>3.34</v>
      </c>
      <c r="D52" s="71">
        <v>4.07</v>
      </c>
      <c r="E52" s="71">
        <v>2.16</v>
      </c>
      <c r="F52" s="71">
        <v>4.25</v>
      </c>
      <c r="G52" s="71">
        <v>3.38</v>
      </c>
      <c r="H52" s="71">
        <v>3.48</v>
      </c>
      <c r="I52" s="72" t="s">
        <v>17</v>
      </c>
      <c r="J52" s="71">
        <v>4.1500000000000004</v>
      </c>
      <c r="K52" s="73">
        <v>1.24</v>
      </c>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4"/>
    </row>
    <row r="53" spans="2:49">
      <c r="B53" s="67">
        <v>42005</v>
      </c>
      <c r="C53" s="71">
        <v>2.2999999999999998</v>
      </c>
      <c r="D53" s="71">
        <v>3.12</v>
      </c>
      <c r="E53" s="71">
        <v>2.11</v>
      </c>
      <c r="F53" s="71">
        <v>4.03</v>
      </c>
      <c r="G53" s="71">
        <v>2.75</v>
      </c>
      <c r="H53" s="71">
        <v>2.9</v>
      </c>
      <c r="I53" s="72" t="s">
        <v>17</v>
      </c>
      <c r="J53" s="71">
        <v>3.98</v>
      </c>
      <c r="K53" s="73">
        <v>1.27</v>
      </c>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4"/>
    </row>
    <row r="54" spans="2:49" ht="13" thickBot="1">
      <c r="B54" s="29">
        <v>42095</v>
      </c>
      <c r="C54" s="33">
        <v>2.42</v>
      </c>
      <c r="D54" s="33">
        <v>3</v>
      </c>
      <c r="E54" s="33">
        <v>2.09</v>
      </c>
      <c r="F54" s="33">
        <v>4.04</v>
      </c>
      <c r="G54" s="33">
        <v>2.59</v>
      </c>
      <c r="H54" s="33">
        <v>2.66</v>
      </c>
      <c r="I54" s="41" t="s">
        <v>17</v>
      </c>
      <c r="J54" s="33">
        <v>3.73</v>
      </c>
      <c r="K54" s="34">
        <v>1.28</v>
      </c>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4"/>
    </row>
    <row r="55" spans="2:49">
      <c r="B55" s="19"/>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4"/>
    </row>
    <row r="56" spans="2:49">
      <c r="B56" s="2" t="s">
        <v>23</v>
      </c>
    </row>
    <row r="57" spans="2:49" ht="27.75" customHeight="1">
      <c r="B57" s="100" t="s">
        <v>26</v>
      </c>
      <c r="C57" s="100"/>
      <c r="D57" s="100"/>
      <c r="E57" s="100"/>
      <c r="F57" s="100"/>
    </row>
    <row r="58" spans="2:49" ht="30" customHeight="1">
      <c r="B58" s="100" t="s">
        <v>27</v>
      </c>
      <c r="C58" s="101"/>
      <c r="D58" s="101"/>
      <c r="E58" s="101"/>
      <c r="F58" s="101"/>
    </row>
    <row r="59" spans="2:49">
      <c r="B59" s="2" t="s">
        <v>9</v>
      </c>
      <c r="AJ59" s="4"/>
    </row>
    <row r="60" spans="2:49" ht="65" customHeight="1">
      <c r="B60" s="101" t="s">
        <v>34</v>
      </c>
      <c r="C60" s="100"/>
      <c r="D60" s="100"/>
      <c r="E60" s="100"/>
      <c r="F60" s="100"/>
      <c r="G60" s="100"/>
      <c r="H60" s="100"/>
      <c r="I60" s="100"/>
      <c r="J60" s="100"/>
      <c r="K60" s="100"/>
      <c r="AJ60" s="4"/>
    </row>
    <row r="61" spans="2:49" ht="54.75" customHeight="1">
      <c r="B61" s="101" t="s">
        <v>24</v>
      </c>
      <c r="C61" s="101"/>
      <c r="D61" s="101"/>
      <c r="E61" s="101"/>
      <c r="F61" s="101"/>
      <c r="G61" s="101"/>
      <c r="H61" s="101"/>
      <c r="I61" s="101"/>
      <c r="J61" s="101"/>
      <c r="K61" s="101"/>
      <c r="AJ61" s="4"/>
    </row>
    <row r="62" spans="2:49" ht="15.75" customHeight="1">
      <c r="B62" s="102" t="s">
        <v>32</v>
      </c>
      <c r="C62" s="102"/>
      <c r="D62" s="102"/>
      <c r="E62" s="102"/>
      <c r="F62" s="102"/>
      <c r="G62" s="102"/>
      <c r="H62" s="102"/>
      <c r="I62" s="102"/>
      <c r="J62" s="102"/>
      <c r="K62" s="102"/>
      <c r="AJ62" s="4"/>
    </row>
    <row r="63" spans="2:49" ht="24.75" customHeight="1">
      <c r="B63" s="102" t="s">
        <v>30</v>
      </c>
      <c r="C63" s="102"/>
      <c r="D63" s="102"/>
      <c r="E63" s="102"/>
      <c r="F63" s="102"/>
      <c r="G63" s="102"/>
      <c r="H63" s="102"/>
      <c r="I63" s="102"/>
      <c r="J63" s="102"/>
      <c r="K63" s="102"/>
      <c r="AJ63" s="5"/>
    </row>
    <row r="64" spans="2:49" ht="12.75" customHeight="1">
      <c r="B64" s="102" t="s">
        <v>15</v>
      </c>
      <c r="C64" s="102"/>
      <c r="D64" s="102"/>
      <c r="E64" s="102"/>
      <c r="F64" s="102"/>
      <c r="G64" s="102"/>
      <c r="H64" s="102"/>
      <c r="I64" s="102"/>
      <c r="J64" s="102"/>
      <c r="K64" s="102"/>
      <c r="AD64" s="4"/>
      <c r="AJ64" s="6"/>
    </row>
    <row r="65" spans="2:36" ht="15" customHeight="1">
      <c r="B65" s="102" t="s">
        <v>31</v>
      </c>
      <c r="C65" s="102"/>
      <c r="D65" s="102"/>
      <c r="E65" s="102"/>
      <c r="F65" s="102"/>
      <c r="G65" s="102"/>
      <c r="H65" s="102"/>
      <c r="I65" s="102"/>
      <c r="J65" s="102"/>
      <c r="K65" s="102"/>
      <c r="AD65" s="4"/>
      <c r="AJ65" s="6"/>
    </row>
    <row r="66" spans="2:36" ht="15.75" customHeight="1">
      <c r="B66" s="102" t="s">
        <v>21</v>
      </c>
      <c r="C66" s="102"/>
      <c r="D66" s="102"/>
      <c r="E66" s="102"/>
      <c r="F66" s="102"/>
      <c r="G66" s="58"/>
      <c r="H66" s="58"/>
      <c r="I66" s="58"/>
      <c r="J66" s="58"/>
      <c r="K66" s="58"/>
      <c r="AD66" s="5"/>
      <c r="AJ66" s="6"/>
    </row>
    <row r="67" spans="2:36">
      <c r="B67" s="74" t="s">
        <v>35</v>
      </c>
      <c r="C67" s="58"/>
      <c r="D67" s="58"/>
      <c r="E67" s="58"/>
      <c r="F67" s="58"/>
      <c r="G67" s="58"/>
      <c r="H67" s="58"/>
      <c r="I67" s="58"/>
      <c r="J67" s="58"/>
      <c r="K67" s="58"/>
      <c r="AB67" s="20"/>
      <c r="AD67" s="5"/>
      <c r="AJ67" s="6"/>
    </row>
    <row r="68" spans="2:36">
      <c r="AB68" s="20"/>
      <c r="AD68" s="6"/>
      <c r="AJ68" s="6"/>
    </row>
    <row r="69" spans="2:36">
      <c r="AD69" s="6"/>
      <c r="AJ69" s="6"/>
    </row>
    <row r="70" spans="2:36">
      <c r="AC70" s="6"/>
      <c r="AI70" s="6"/>
    </row>
    <row r="71" spans="2:36">
      <c r="C71" s="1"/>
      <c r="AD71" s="6"/>
      <c r="AJ71" s="4"/>
    </row>
    <row r="72" spans="2:36">
      <c r="C72" s="1"/>
      <c r="AD72" s="7"/>
      <c r="AJ72" s="4"/>
    </row>
    <row r="73" spans="2:36">
      <c r="F73" s="75"/>
    </row>
    <row r="77" spans="2:36">
      <c r="F77" s="75"/>
    </row>
    <row r="81" spans="6:6">
      <c r="F81" s="75"/>
    </row>
    <row r="85" spans="6:6">
      <c r="F85" s="75"/>
    </row>
  </sheetData>
  <mergeCells count="10">
    <mergeCell ref="B2:K2"/>
    <mergeCell ref="B57:F57"/>
    <mergeCell ref="B58:F58"/>
    <mergeCell ref="B66:F66"/>
    <mergeCell ref="B60:K60"/>
    <mergeCell ref="B61:K61"/>
    <mergeCell ref="B62:K62"/>
    <mergeCell ref="B63:K63"/>
    <mergeCell ref="B64:K64"/>
    <mergeCell ref="B65:K65"/>
  </mergeCells>
  <phoneticPr fontId="0" type="noConversion"/>
  <pageMargins left="0.75" right="0.75" top="1" bottom="1" header="0.5" footer="0.5"/>
  <pageSetup orientation="landscape"/>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4"/>
  <sheetViews>
    <sheetView workbookViewId="0">
      <selection activeCell="K54" sqref="K54"/>
    </sheetView>
  </sheetViews>
  <sheetFormatPr baseColWidth="10" defaultColWidth="8.6640625" defaultRowHeight="12" x14ac:dyDescent="0"/>
  <cols>
    <col min="1" max="1" width="3.33203125" style="10" customWidth="1"/>
    <col min="2" max="2" width="21.1640625" style="17" customWidth="1"/>
    <col min="3" max="3" width="9" style="10" bestFit="1" customWidth="1"/>
    <col min="4" max="4" width="10.1640625" style="10" bestFit="1" customWidth="1"/>
    <col min="5" max="7" width="9.1640625" style="10" bestFit="1" customWidth="1"/>
    <col min="8" max="8" width="10.1640625" style="10" bestFit="1" customWidth="1"/>
    <col min="9" max="10" width="9.1640625" style="10" bestFit="1" customWidth="1"/>
    <col min="11" max="11" width="10.83203125" style="10" customWidth="1"/>
    <col min="12" max="12" width="9.1640625" style="10" bestFit="1" customWidth="1"/>
    <col min="13" max="13" width="10.1640625" style="10" bestFit="1" customWidth="1"/>
    <col min="14" max="14" width="9.1640625" style="10" bestFit="1" customWidth="1"/>
    <col min="15" max="16" width="9" style="10" bestFit="1" customWidth="1"/>
    <col min="17" max="17" width="9.1640625" style="10" bestFit="1" customWidth="1"/>
    <col min="18" max="18" width="9" style="10" bestFit="1" customWidth="1"/>
    <col min="19" max="19" width="9.1640625" style="10" bestFit="1" customWidth="1"/>
    <col min="20" max="20" width="9" style="10" bestFit="1" customWidth="1"/>
    <col min="21" max="21" width="9.1640625" style="10" bestFit="1" customWidth="1"/>
    <col min="22" max="24" width="9" style="10" bestFit="1" customWidth="1"/>
    <col min="25" max="28" width="9.1640625" style="10" bestFit="1" customWidth="1"/>
    <col min="29" max="29" width="10.33203125" style="10" bestFit="1" customWidth="1"/>
    <col min="30" max="30" width="9.33203125" style="10" bestFit="1" customWidth="1"/>
    <col min="31" max="32" width="9.1640625" style="10" bestFit="1" customWidth="1"/>
    <col min="33" max="33" width="10.33203125" style="10" bestFit="1" customWidth="1"/>
    <col min="34" max="34" width="9" style="10" bestFit="1" customWidth="1"/>
    <col min="35" max="36" width="9.1640625" style="10" bestFit="1" customWidth="1"/>
    <col min="37" max="37" width="10.33203125" style="10" customWidth="1"/>
    <col min="38" max="38" width="10.33203125" style="10" bestFit="1" customWidth="1"/>
    <col min="39" max="40" width="10.1640625" style="10" bestFit="1" customWidth="1"/>
    <col min="41" max="16384" width="8.6640625" style="10"/>
  </cols>
  <sheetData>
    <row r="1" spans="1:40" ht="15" customHeight="1" thickBot="1">
      <c r="AJ1" s="11"/>
      <c r="AK1" s="11"/>
      <c r="AL1" s="11"/>
      <c r="AM1" s="12"/>
      <c r="AN1" s="12"/>
    </row>
    <row r="2" spans="1:40" ht="16" thickBot="1">
      <c r="A2" s="12"/>
      <c r="B2" s="103" t="s">
        <v>14</v>
      </c>
      <c r="C2" s="104"/>
      <c r="D2" s="104"/>
      <c r="E2" s="104"/>
      <c r="F2" s="104"/>
      <c r="G2" s="104"/>
      <c r="H2" s="104"/>
      <c r="I2" s="104"/>
      <c r="J2" s="104"/>
      <c r="K2" s="105"/>
      <c r="AB2" s="12"/>
    </row>
    <row r="3" spans="1:40">
      <c r="A3" s="12"/>
      <c r="B3" s="60" t="s">
        <v>0</v>
      </c>
      <c r="C3" s="61" t="s">
        <v>1</v>
      </c>
      <c r="D3" s="61" t="s">
        <v>2</v>
      </c>
      <c r="E3" s="61" t="s">
        <v>3</v>
      </c>
      <c r="F3" s="61" t="s">
        <v>4</v>
      </c>
      <c r="G3" s="61" t="s">
        <v>5</v>
      </c>
      <c r="H3" s="61" t="s">
        <v>6</v>
      </c>
      <c r="I3" s="61" t="s">
        <v>7</v>
      </c>
      <c r="J3" s="61" t="s">
        <v>8</v>
      </c>
      <c r="K3" s="62" t="s">
        <v>22</v>
      </c>
      <c r="AH3" s="12"/>
    </row>
    <row r="4" spans="1:40">
      <c r="A4" s="12"/>
      <c r="B4" s="26">
        <v>36626</v>
      </c>
      <c r="C4" s="3">
        <v>1.516</v>
      </c>
      <c r="D4" s="3">
        <v>1.8</v>
      </c>
      <c r="E4" s="3">
        <v>0.89</v>
      </c>
      <c r="F4" s="3">
        <v>1.62</v>
      </c>
      <c r="G4" s="3">
        <v>1.2905918256130791</v>
      </c>
      <c r="H4" s="3"/>
      <c r="I4" s="3"/>
      <c r="J4" s="3"/>
      <c r="K4" s="21">
        <v>0.80780882352941186</v>
      </c>
      <c r="AH4" s="13"/>
    </row>
    <row r="5" spans="1:40">
      <c r="A5" s="12"/>
      <c r="B5" s="26">
        <v>36808</v>
      </c>
      <c r="C5" s="3">
        <v>1.5409999999999999</v>
      </c>
      <c r="D5" s="3">
        <v>1.9</v>
      </c>
      <c r="E5" s="3">
        <v>1.02</v>
      </c>
      <c r="F5" s="3">
        <v>1.76</v>
      </c>
      <c r="G5" s="3">
        <v>1.4586941222265475</v>
      </c>
      <c r="H5" s="3"/>
      <c r="I5" s="3"/>
      <c r="J5" s="3"/>
      <c r="K5" s="21">
        <v>0.84150882352941192</v>
      </c>
      <c r="AB5" s="12"/>
      <c r="AH5" s="14"/>
    </row>
    <row r="6" spans="1:40">
      <c r="A6" s="12"/>
      <c r="B6" s="26">
        <v>37046</v>
      </c>
      <c r="C6" s="3">
        <v>1.679</v>
      </c>
      <c r="D6" s="3">
        <v>1.85</v>
      </c>
      <c r="E6" s="3">
        <v>1.3</v>
      </c>
      <c r="F6" s="3">
        <v>1.72</v>
      </c>
      <c r="G6" s="3">
        <v>1.3683165434021021</v>
      </c>
      <c r="H6" s="3"/>
      <c r="I6" s="3"/>
      <c r="J6" s="3"/>
      <c r="K6" s="21">
        <v>0.89899705882352954</v>
      </c>
      <c r="AB6" s="12"/>
      <c r="AH6" s="14"/>
    </row>
    <row r="7" spans="1:40">
      <c r="A7" s="12"/>
      <c r="B7" s="26">
        <v>37186</v>
      </c>
      <c r="C7" s="3">
        <v>1.2649999999999999</v>
      </c>
      <c r="D7" s="3">
        <v>1.6</v>
      </c>
      <c r="E7" s="3">
        <v>1.19</v>
      </c>
      <c r="F7" s="3">
        <v>1.62</v>
      </c>
      <c r="G7" s="3">
        <v>1.1911764889061893</v>
      </c>
      <c r="H7" s="3">
        <v>1.3472195468540302</v>
      </c>
      <c r="I7" s="3"/>
      <c r="J7" s="3"/>
      <c r="K7" s="21">
        <v>0.87620000000000009</v>
      </c>
      <c r="AB7" s="13"/>
      <c r="AH7" s="14"/>
    </row>
    <row r="8" spans="1:40">
      <c r="A8" s="12"/>
      <c r="B8" s="26">
        <v>37298</v>
      </c>
      <c r="C8" s="3">
        <v>1.107</v>
      </c>
      <c r="D8" s="3">
        <v>1.54</v>
      </c>
      <c r="E8" s="3">
        <v>1.0900000000000001</v>
      </c>
      <c r="F8" s="3">
        <v>1.62</v>
      </c>
      <c r="G8" s="3">
        <v>1.0420534838458546</v>
      </c>
      <c r="H8" s="3">
        <v>1.1822538880555775</v>
      </c>
      <c r="I8" s="3"/>
      <c r="J8" s="3"/>
      <c r="K8" s="21">
        <v>0.81177352941176462</v>
      </c>
      <c r="AB8" s="13"/>
      <c r="AH8" s="14"/>
    </row>
    <row r="9" spans="1:40">
      <c r="A9" s="12"/>
      <c r="B9" s="26">
        <v>37361</v>
      </c>
      <c r="C9" s="3">
        <v>1.4039999999999999</v>
      </c>
      <c r="D9" s="3">
        <v>1.8</v>
      </c>
      <c r="E9" s="3">
        <v>1.07</v>
      </c>
      <c r="F9" s="3">
        <v>1.95</v>
      </c>
      <c r="G9" s="3">
        <v>1.1929840404826781</v>
      </c>
      <c r="H9" s="3">
        <v>1.2830662350990762</v>
      </c>
      <c r="I9" s="3"/>
      <c r="J9" s="3"/>
      <c r="K9" s="21">
        <v>0.82961470588235298</v>
      </c>
      <c r="AB9" s="13"/>
      <c r="AH9" s="14"/>
    </row>
    <row r="10" spans="1:40">
      <c r="A10" s="12"/>
      <c r="B10" s="26">
        <v>37459</v>
      </c>
      <c r="C10" s="3">
        <v>1.41</v>
      </c>
      <c r="D10" s="3">
        <v>1.81</v>
      </c>
      <c r="E10" s="3">
        <v>1.2</v>
      </c>
      <c r="F10" s="3">
        <v>1.55</v>
      </c>
      <c r="G10" s="3">
        <v>1.184850058388478</v>
      </c>
      <c r="H10" s="3">
        <v>1.3930433409647114</v>
      </c>
      <c r="I10" s="3"/>
      <c r="J10" s="3"/>
      <c r="K10" s="21">
        <v>0.87421764705882365</v>
      </c>
      <c r="AB10" s="14"/>
      <c r="AH10" s="14"/>
    </row>
    <row r="11" spans="1:40">
      <c r="A11" s="12"/>
      <c r="B11" s="26">
        <v>37557</v>
      </c>
      <c r="C11" s="3">
        <v>1.444</v>
      </c>
      <c r="D11" s="3">
        <v>1.71</v>
      </c>
      <c r="E11" s="3">
        <v>1.17</v>
      </c>
      <c r="F11" s="3">
        <v>1.66</v>
      </c>
      <c r="G11" s="3">
        <v>1.3520485792137018</v>
      </c>
      <c r="H11" s="3">
        <v>1.4663614115418016</v>
      </c>
      <c r="I11" s="3"/>
      <c r="J11" s="3"/>
      <c r="K11" s="21">
        <v>0.83952647058823537</v>
      </c>
      <c r="AB11" s="14"/>
      <c r="AH11" s="14"/>
    </row>
    <row r="12" spans="1:40">
      <c r="A12" s="12"/>
      <c r="B12" s="26">
        <v>37655</v>
      </c>
      <c r="C12" s="3">
        <v>1.607</v>
      </c>
      <c r="D12" s="3">
        <v>1.86</v>
      </c>
      <c r="E12" s="3">
        <v>1.2</v>
      </c>
      <c r="F12" s="3">
        <v>2.09</v>
      </c>
      <c r="G12" s="3">
        <v>1.5020753600622812</v>
      </c>
      <c r="H12" s="3">
        <v>1.5671737585853003</v>
      </c>
      <c r="I12" s="3"/>
      <c r="J12" s="3"/>
      <c r="K12" s="21">
        <v>0.7949235294117647</v>
      </c>
      <c r="AA12" s="14"/>
      <c r="AG12" s="14"/>
    </row>
    <row r="13" spans="1:40">
      <c r="A13" s="12"/>
      <c r="B13" s="26">
        <v>37956</v>
      </c>
      <c r="C13" s="3">
        <v>1.476</v>
      </c>
      <c r="D13" s="3">
        <v>1.7</v>
      </c>
      <c r="E13" s="3">
        <v>1.35</v>
      </c>
      <c r="F13" s="3">
        <v>2.21</v>
      </c>
      <c r="G13" s="3">
        <v>1.3384919423900352</v>
      </c>
      <c r="H13" s="3">
        <v>1.6038327938738455</v>
      </c>
      <c r="I13" s="3"/>
      <c r="J13" s="3"/>
      <c r="K13" s="21">
        <v>0.82267647058823545</v>
      </c>
      <c r="AB13" s="14"/>
      <c r="AH13" s="14"/>
    </row>
    <row r="14" spans="1:40">
      <c r="A14" s="12"/>
      <c r="B14" s="26">
        <v>38049</v>
      </c>
      <c r="C14" s="3">
        <v>1.738</v>
      </c>
      <c r="D14" s="3">
        <v>1.84</v>
      </c>
      <c r="E14" s="3">
        <v>1.4</v>
      </c>
      <c r="F14" s="3">
        <v>2.48</v>
      </c>
      <c r="G14" s="3">
        <v>1.4713469832619697</v>
      </c>
      <c r="H14" s="3">
        <v>1.6129975526959817</v>
      </c>
      <c r="I14" s="3"/>
      <c r="J14" s="3"/>
      <c r="K14" s="21">
        <v>0.85439411764705875</v>
      </c>
      <c r="AB14" s="14"/>
      <c r="AH14" s="15"/>
    </row>
    <row r="15" spans="1:40">
      <c r="A15" s="12"/>
      <c r="B15" s="26">
        <v>38152</v>
      </c>
      <c r="C15" s="3">
        <v>1.9850000000000001</v>
      </c>
      <c r="D15" s="3">
        <v>2.2799999999999998</v>
      </c>
      <c r="E15" s="3">
        <v>1.4</v>
      </c>
      <c r="F15" s="3">
        <v>2.13</v>
      </c>
      <c r="G15" s="3">
        <v>1.5463603736862594</v>
      </c>
      <c r="H15" s="3">
        <v>1.8879403173600695</v>
      </c>
      <c r="I15" s="3"/>
      <c r="J15" s="3"/>
      <c r="K15" s="21">
        <v>0.92080294117647055</v>
      </c>
      <c r="AB15" s="14"/>
      <c r="AH15" s="14"/>
    </row>
    <row r="16" spans="1:40">
      <c r="A16" s="12"/>
      <c r="B16" s="26">
        <v>38306</v>
      </c>
      <c r="C16" s="3">
        <v>1.9690000000000001</v>
      </c>
      <c r="D16" s="3">
        <v>2.2999999999999998</v>
      </c>
      <c r="E16" s="3">
        <v>1.56</v>
      </c>
      <c r="F16" s="3">
        <v>2.91</v>
      </c>
      <c r="G16" s="3">
        <v>1.9268499805371742</v>
      </c>
      <c r="H16" s="3">
        <v>2.0529059761585224</v>
      </c>
      <c r="I16" s="3"/>
      <c r="J16" s="3"/>
      <c r="K16" s="21">
        <v>0.88809411764705903</v>
      </c>
      <c r="AB16" s="14"/>
      <c r="AH16" s="12"/>
    </row>
    <row r="17" spans="1:34">
      <c r="A17" s="12"/>
      <c r="B17" s="27">
        <v>38432</v>
      </c>
      <c r="C17" s="3">
        <v>2.109</v>
      </c>
      <c r="D17" s="3">
        <v>2.29</v>
      </c>
      <c r="E17" s="3">
        <v>1.56</v>
      </c>
      <c r="F17" s="3">
        <v>2.65</v>
      </c>
      <c r="G17" s="3">
        <v>2.0280728688205532</v>
      </c>
      <c r="H17" s="3">
        <v>2.1078945290913396</v>
      </c>
      <c r="I17" s="3"/>
      <c r="J17" s="3"/>
      <c r="K17" s="21">
        <v>0.87818235294117641</v>
      </c>
      <c r="AB17" s="16"/>
      <c r="AH17" s="12"/>
    </row>
    <row r="18" spans="1:34">
      <c r="A18" s="12"/>
      <c r="B18" s="25">
        <v>38596</v>
      </c>
      <c r="C18" s="3">
        <v>2.7689266602198281</v>
      </c>
      <c r="D18" s="3">
        <v>3.2105947398453307</v>
      </c>
      <c r="E18" s="3">
        <v>2.1238737214695322</v>
      </c>
      <c r="F18" s="3">
        <v>3.4978659409179187</v>
      </c>
      <c r="G18" s="3">
        <v>2.5365746349543916</v>
      </c>
      <c r="H18" s="3">
        <v>2.6668073525455687</v>
      </c>
      <c r="I18" s="3">
        <v>2.5434432167406231</v>
      </c>
      <c r="J18" s="3">
        <v>3.2976289933184724</v>
      </c>
      <c r="K18" s="21">
        <v>0.98225588235294126</v>
      </c>
      <c r="AB18" s="14"/>
      <c r="AH18" s="12"/>
    </row>
    <row r="19" spans="1:34">
      <c r="A19" s="12"/>
      <c r="B19" s="25">
        <v>38718</v>
      </c>
      <c r="C19" s="3">
        <v>2.2260270917356895</v>
      </c>
      <c r="D19" s="3">
        <v>2.645566143056072</v>
      </c>
      <c r="E19" s="3">
        <v>1.9931037808364291</v>
      </c>
      <c r="F19" s="3">
        <v>2.7119553048832405</v>
      </c>
      <c r="G19" s="3">
        <v>2.3155838001609435</v>
      </c>
      <c r="H19" s="3">
        <v>2.4206419187982924</v>
      </c>
      <c r="I19" s="3">
        <v>2.2283912013447837</v>
      </c>
      <c r="J19" s="3">
        <v>3.1353182154827741</v>
      </c>
      <c r="K19" s="21">
        <v>0.94657352941176476</v>
      </c>
    </row>
    <row r="20" spans="1:34">
      <c r="A20" s="12"/>
      <c r="B20" s="25">
        <v>38861</v>
      </c>
      <c r="C20" s="3">
        <v>2.8370477773926477</v>
      </c>
      <c r="D20" s="3">
        <v>3.2374457541634052</v>
      </c>
      <c r="E20" s="3">
        <v>1.9036849002315575</v>
      </c>
      <c r="F20" s="3">
        <v>2.8467170359209391</v>
      </c>
      <c r="G20" s="3">
        <v>2.6903110710930154</v>
      </c>
      <c r="H20" s="3">
        <v>2.6751299077873631</v>
      </c>
      <c r="I20" s="3">
        <v>2.6882479364255913</v>
      </c>
      <c r="J20" s="3">
        <v>3.6498544818489029</v>
      </c>
      <c r="K20" s="21">
        <v>1.0516382352941176</v>
      </c>
    </row>
    <row r="21" spans="1:34">
      <c r="A21" s="12"/>
      <c r="B21" s="25">
        <v>38964</v>
      </c>
      <c r="C21" s="3">
        <v>2.2191508880356694</v>
      </c>
      <c r="D21" s="3">
        <v>2.806566651662191</v>
      </c>
      <c r="E21" s="3">
        <v>1.7677987086308466</v>
      </c>
      <c r="F21" s="3">
        <v>3.1835922931781964</v>
      </c>
      <c r="G21" s="3">
        <v>2.3676237183873807</v>
      </c>
      <c r="H21" s="3">
        <v>2.4337496227328548</v>
      </c>
      <c r="I21" s="3">
        <v>2.4926936501632442</v>
      </c>
      <c r="J21" s="3">
        <v>3.2122602972112806</v>
      </c>
      <c r="K21" s="21">
        <v>1.0843470588235293</v>
      </c>
    </row>
    <row r="22" spans="1:34">
      <c r="A22" s="12"/>
      <c r="B22" s="25">
        <v>39134</v>
      </c>
      <c r="C22" s="3">
        <v>2.3029976124968825</v>
      </c>
      <c r="D22" s="3">
        <v>2.7946946934825565</v>
      </c>
      <c r="E22" s="3">
        <v>1.9415697877000018</v>
      </c>
      <c r="F22" s="3">
        <v>3.5774777418213954</v>
      </c>
      <c r="G22" s="3">
        <v>2.3722072790927142</v>
      </c>
      <c r="H22" s="3">
        <v>2.3226631135326374</v>
      </c>
      <c r="I22" s="3">
        <v>2.3581825737823903</v>
      </c>
      <c r="J22" s="3">
        <v>3.2178785666104903</v>
      </c>
      <c r="K22" s="21">
        <v>0.98027352941176493</v>
      </c>
    </row>
    <row r="23" spans="1:34">
      <c r="A23" s="12"/>
      <c r="B23" s="25">
        <v>39266</v>
      </c>
      <c r="C23" s="3">
        <v>3.028862969080607</v>
      </c>
      <c r="D23" s="3">
        <v>3.5049265839706401</v>
      </c>
      <c r="E23" s="3">
        <v>2.0979837232297012</v>
      </c>
      <c r="F23" s="3">
        <v>3.5265124306049089</v>
      </c>
      <c r="G23" s="3">
        <v>2.6736372747731174</v>
      </c>
      <c r="H23" s="3">
        <v>2.713783973576966</v>
      </c>
      <c r="I23" s="3">
        <v>2.5710877633805129</v>
      </c>
      <c r="J23" s="3">
        <v>3.170737846763799</v>
      </c>
      <c r="K23" s="21">
        <v>1.0972323529411765</v>
      </c>
    </row>
    <row r="24" spans="1:34">
      <c r="A24" s="12"/>
      <c r="B24" s="25">
        <v>39357</v>
      </c>
      <c r="C24" s="3">
        <v>2.7644555531607735</v>
      </c>
      <c r="D24" s="3">
        <v>3.2003521058660405</v>
      </c>
      <c r="E24" s="3">
        <v>1.774084671247051</v>
      </c>
      <c r="F24" s="3">
        <v>3.7544388175435088</v>
      </c>
      <c r="G24" s="3">
        <v>2.807348515636177</v>
      </c>
      <c r="H24" s="3">
        <v>2.8246815403117811</v>
      </c>
      <c r="I24" s="3">
        <v>2.7069735762036382</v>
      </c>
      <c r="J24" s="3">
        <v>3.2825103110097431</v>
      </c>
      <c r="K24" s="21">
        <v>1.0724529411764707</v>
      </c>
    </row>
    <row r="25" spans="1:34">
      <c r="A25" s="12"/>
      <c r="B25" s="25">
        <v>39468</v>
      </c>
      <c r="C25" s="18">
        <v>2.99</v>
      </c>
      <c r="D25" s="18">
        <v>3.55</v>
      </c>
      <c r="E25" s="18">
        <v>1.93</v>
      </c>
      <c r="F25" s="18">
        <v>4.3099999999999996</v>
      </c>
      <c r="G25" s="18">
        <v>3.05</v>
      </c>
      <c r="H25" s="18">
        <v>3.08</v>
      </c>
      <c r="I25" s="18">
        <v>2.98</v>
      </c>
      <c r="J25" s="18">
        <v>3.63</v>
      </c>
      <c r="K25" s="21">
        <v>1.0060441176470589</v>
      </c>
    </row>
    <row r="26" spans="1:34">
      <c r="A26" s="12"/>
      <c r="B26" s="25">
        <v>39539</v>
      </c>
      <c r="C26" s="18">
        <v>3.43</v>
      </c>
      <c r="D26" s="18">
        <v>4.0599999999999996</v>
      </c>
      <c r="E26" s="18">
        <v>2.04</v>
      </c>
      <c r="F26" s="18">
        <v>4.3600000000000003</v>
      </c>
      <c r="G26" s="18">
        <v>3.71</v>
      </c>
      <c r="H26" s="18">
        <v>3.63</v>
      </c>
      <c r="I26" s="18">
        <v>3.59</v>
      </c>
      <c r="J26" s="18">
        <v>4.24</v>
      </c>
      <c r="K26" s="21">
        <v>1.0823647058823529</v>
      </c>
    </row>
    <row r="27" spans="1:34">
      <c r="A27" s="12"/>
      <c r="B27" s="25">
        <v>39650</v>
      </c>
      <c r="C27" s="18">
        <v>3.91</v>
      </c>
      <c r="D27" s="18">
        <v>4.62</v>
      </c>
      <c r="E27" s="18">
        <v>2.34</v>
      </c>
      <c r="F27" s="18">
        <v>4.34</v>
      </c>
      <c r="G27" s="18">
        <v>4.22</v>
      </c>
      <c r="H27" s="18">
        <v>4.25</v>
      </c>
      <c r="I27" s="18">
        <v>4.21</v>
      </c>
      <c r="J27" s="18">
        <v>4.8099999999999996</v>
      </c>
      <c r="K27" s="21">
        <v>1.1943676470588236</v>
      </c>
    </row>
    <row r="28" spans="1:34">
      <c r="A28" s="12"/>
      <c r="B28" s="25">
        <v>39723</v>
      </c>
      <c r="C28" s="22">
        <v>3.04</v>
      </c>
      <c r="D28" s="22">
        <v>3.99</v>
      </c>
      <c r="E28" s="22">
        <v>2.0099999999999998</v>
      </c>
      <c r="F28" s="22">
        <v>4.67</v>
      </c>
      <c r="G28" s="22">
        <v>3.27</v>
      </c>
      <c r="H28" s="22">
        <v>3.69</v>
      </c>
      <c r="I28" s="22">
        <v>3.45</v>
      </c>
      <c r="J28" s="22">
        <v>4.59</v>
      </c>
      <c r="K28" s="21">
        <v>1.1705794117647061</v>
      </c>
    </row>
    <row r="29" spans="1:34">
      <c r="A29" s="12"/>
      <c r="B29" s="25">
        <v>39825</v>
      </c>
      <c r="C29" s="22">
        <v>1.86</v>
      </c>
      <c r="D29" s="22">
        <v>2.56</v>
      </c>
      <c r="E29" s="22">
        <v>1.63</v>
      </c>
      <c r="F29" s="22">
        <v>3.77</v>
      </c>
      <c r="G29" s="22">
        <v>2.19</v>
      </c>
      <c r="H29" s="22">
        <v>2.4300000000000002</v>
      </c>
      <c r="I29" s="22">
        <v>2.2000000000000002</v>
      </c>
      <c r="J29" s="22">
        <v>3.42</v>
      </c>
      <c r="K29" s="21">
        <v>1.1051617647058825</v>
      </c>
    </row>
    <row r="30" spans="1:34">
      <c r="A30" s="12"/>
      <c r="B30" s="28">
        <v>39904</v>
      </c>
      <c r="C30" s="22">
        <v>2.02</v>
      </c>
      <c r="D30" s="22">
        <v>2.66</v>
      </c>
      <c r="E30" s="22">
        <v>1.64</v>
      </c>
      <c r="F30" s="22">
        <v>3.56</v>
      </c>
      <c r="G30" s="22">
        <v>2.04</v>
      </c>
      <c r="H30" s="22">
        <v>2.27</v>
      </c>
      <c r="I30" s="22">
        <v>2.0499999999999998</v>
      </c>
      <c r="J30" s="22">
        <v>3.22</v>
      </c>
      <c r="K30" s="21">
        <v>1.1408441176470587</v>
      </c>
    </row>
    <row r="31" spans="1:34">
      <c r="A31" s="12"/>
      <c r="B31" s="28">
        <v>40014</v>
      </c>
      <c r="C31" s="22">
        <v>2.44</v>
      </c>
      <c r="D31" s="22">
        <v>3.01</v>
      </c>
      <c r="E31" s="22">
        <v>1.73</v>
      </c>
      <c r="F31" s="22">
        <v>3.43</v>
      </c>
      <c r="G31" s="22">
        <v>2.27</v>
      </c>
      <c r="H31" s="22">
        <v>2.4500000000000002</v>
      </c>
      <c r="I31" s="22">
        <v>2.29</v>
      </c>
      <c r="J31" s="22">
        <v>3.03</v>
      </c>
      <c r="K31" s="21">
        <v>1.1854470588235297</v>
      </c>
    </row>
    <row r="32" spans="1:34">
      <c r="A32" s="12"/>
      <c r="B32" s="28">
        <v>40102</v>
      </c>
      <c r="C32" s="22">
        <v>2.64</v>
      </c>
      <c r="D32" s="22">
        <v>3.21</v>
      </c>
      <c r="E32" s="22">
        <v>1.86</v>
      </c>
      <c r="F32" s="22">
        <v>3.72</v>
      </c>
      <c r="G32" s="22">
        <v>2.5</v>
      </c>
      <c r="H32" s="22">
        <v>2.63</v>
      </c>
      <c r="I32" s="42"/>
      <c r="J32" s="22">
        <v>3.14</v>
      </c>
      <c r="K32" s="21">
        <v>1.1200294117647061</v>
      </c>
    </row>
    <row r="33" spans="1:11">
      <c r="A33" s="12"/>
      <c r="B33" s="28">
        <v>40197</v>
      </c>
      <c r="C33" s="18">
        <v>2.65</v>
      </c>
      <c r="D33" s="18">
        <v>3.36</v>
      </c>
      <c r="E33" s="18">
        <v>1.85</v>
      </c>
      <c r="F33" s="18">
        <v>4.13</v>
      </c>
      <c r="G33" s="18">
        <v>2.57</v>
      </c>
      <c r="H33" s="18">
        <v>2.7</v>
      </c>
      <c r="I33" s="42"/>
      <c r="J33" s="18">
        <v>3.54</v>
      </c>
      <c r="K33" s="21">
        <v>1.0793911764705884</v>
      </c>
    </row>
    <row r="34" spans="1:11">
      <c r="A34" s="12"/>
      <c r="B34" s="28">
        <v>40270</v>
      </c>
      <c r="C34" s="22">
        <v>2.84</v>
      </c>
      <c r="D34" s="22">
        <v>3.42</v>
      </c>
      <c r="E34" s="22">
        <v>1.9</v>
      </c>
      <c r="F34" s="22">
        <v>3.99</v>
      </c>
      <c r="G34" s="22">
        <v>2.71</v>
      </c>
      <c r="H34" s="22">
        <v>2.85</v>
      </c>
      <c r="I34" s="3"/>
      <c r="J34" s="22">
        <v>3.52</v>
      </c>
      <c r="K34" s="21">
        <v>1.1606676470588237</v>
      </c>
    </row>
    <row r="35" spans="1:11">
      <c r="A35" s="12"/>
      <c r="B35" s="28">
        <v>40371</v>
      </c>
      <c r="C35" s="18">
        <v>2.71</v>
      </c>
      <c r="D35" s="18">
        <v>3.25</v>
      </c>
      <c r="E35" s="18">
        <v>1.91</v>
      </c>
      <c r="F35" s="18">
        <v>4.01</v>
      </c>
      <c r="G35" s="18">
        <v>2.65</v>
      </c>
      <c r="H35" s="18">
        <v>2.79</v>
      </c>
      <c r="I35" s="3"/>
      <c r="J35" s="18">
        <v>3.69</v>
      </c>
      <c r="K35" s="21">
        <v>1.1933764705882353</v>
      </c>
    </row>
    <row r="36" spans="1:11">
      <c r="A36" s="12"/>
      <c r="B36" s="28">
        <v>40455</v>
      </c>
      <c r="C36" s="22">
        <v>2.78</v>
      </c>
      <c r="D36" s="22">
        <v>3.45</v>
      </c>
      <c r="E36" s="22">
        <v>1.93</v>
      </c>
      <c r="F36" s="22">
        <v>3.93</v>
      </c>
      <c r="G36" s="22">
        <v>2.75</v>
      </c>
      <c r="H36" s="22">
        <v>2.86</v>
      </c>
      <c r="I36" s="43"/>
      <c r="J36" s="22">
        <v>3.76</v>
      </c>
      <c r="K36" s="21">
        <v>1.1755352941176471</v>
      </c>
    </row>
    <row r="37" spans="1:11">
      <c r="A37" s="12"/>
      <c r="B37" s="28">
        <v>40567</v>
      </c>
      <c r="C37" s="22">
        <v>3.08</v>
      </c>
      <c r="D37" s="22">
        <v>3.89</v>
      </c>
      <c r="E37" s="22">
        <v>1.93</v>
      </c>
      <c r="F37" s="22">
        <v>4.22</v>
      </c>
      <c r="G37" s="22">
        <v>3.09</v>
      </c>
      <c r="H37" s="22">
        <v>3.19</v>
      </c>
      <c r="I37" s="43"/>
      <c r="J37" s="22">
        <v>3.99</v>
      </c>
      <c r="K37" s="21">
        <v>1.0962411764705884</v>
      </c>
    </row>
    <row r="38" spans="1:11">
      <c r="A38" s="12"/>
      <c r="B38" s="28">
        <v>40634</v>
      </c>
      <c r="C38" s="18">
        <v>3.69</v>
      </c>
      <c r="D38" s="18">
        <v>4.5199999999999996</v>
      </c>
      <c r="E38" s="18">
        <v>2.06</v>
      </c>
      <c r="F38" s="18">
        <v>4.41</v>
      </c>
      <c r="G38" s="18">
        <v>3.62</v>
      </c>
      <c r="H38" s="18">
        <v>3.69</v>
      </c>
      <c r="I38" s="3"/>
      <c r="J38" s="18">
        <v>4.26</v>
      </c>
      <c r="K38" s="21">
        <v>1.1824735294117648</v>
      </c>
    </row>
    <row r="39" spans="1:11">
      <c r="A39" s="12"/>
      <c r="B39" s="28">
        <v>40738</v>
      </c>
      <c r="C39" s="22">
        <v>3.68</v>
      </c>
      <c r="D39" s="22">
        <v>4.5999999999999996</v>
      </c>
      <c r="E39" s="22">
        <v>2.0699999999999998</v>
      </c>
      <c r="F39" s="22">
        <v>4.26</v>
      </c>
      <c r="G39" s="22">
        <v>3.54</v>
      </c>
      <c r="H39" s="22">
        <v>3.67</v>
      </c>
      <c r="I39" s="44"/>
      <c r="J39" s="22">
        <v>4.13</v>
      </c>
      <c r="K39" s="21">
        <v>1.1983323529411767</v>
      </c>
    </row>
    <row r="40" spans="1:11">
      <c r="A40" s="12"/>
      <c r="B40" s="28">
        <v>40816</v>
      </c>
      <c r="C40" s="22">
        <v>3.46</v>
      </c>
      <c r="D40" s="22">
        <v>4.51</v>
      </c>
      <c r="E40" s="22">
        <v>2.09</v>
      </c>
      <c r="F40" s="22">
        <v>4.2300000000000004</v>
      </c>
      <c r="G40" s="22">
        <v>3.42</v>
      </c>
      <c r="H40" s="22">
        <v>3.57</v>
      </c>
      <c r="I40" s="44"/>
      <c r="J40" s="22">
        <v>4.12</v>
      </c>
      <c r="K40" s="21">
        <v>1.1973411764705884</v>
      </c>
    </row>
    <row r="41" spans="1:11">
      <c r="A41" s="12"/>
      <c r="B41" s="28">
        <v>40921</v>
      </c>
      <c r="C41" s="22">
        <v>3.37</v>
      </c>
      <c r="D41" s="22">
        <v>4.43</v>
      </c>
      <c r="E41" s="22">
        <v>2.13</v>
      </c>
      <c r="F41" s="22">
        <v>4.25</v>
      </c>
      <c r="G41" s="22">
        <v>3.47</v>
      </c>
      <c r="H41" s="22">
        <v>3.59</v>
      </c>
      <c r="I41" s="44"/>
      <c r="J41" s="22">
        <v>4.16</v>
      </c>
      <c r="K41" s="21">
        <v>1.1418352941176473</v>
      </c>
    </row>
    <row r="42" spans="1:11">
      <c r="A42" s="12"/>
      <c r="B42" s="28">
        <v>40998</v>
      </c>
      <c r="C42" s="22">
        <v>3.89</v>
      </c>
      <c r="D42" s="22">
        <v>4.8899999999999997</v>
      </c>
      <c r="E42" s="22">
        <v>2.08</v>
      </c>
      <c r="F42" s="22">
        <v>4.0199999999999996</v>
      </c>
      <c r="G42" s="22">
        <v>3.71</v>
      </c>
      <c r="H42" s="22">
        <v>3.8</v>
      </c>
      <c r="I42" s="45"/>
      <c r="J42" s="22">
        <v>4.3099999999999996</v>
      </c>
      <c r="K42" s="21">
        <v>1.1804911764705883</v>
      </c>
    </row>
    <row r="43" spans="1:11">
      <c r="B43" s="28">
        <v>41103</v>
      </c>
      <c r="C43" s="22">
        <v>3.52</v>
      </c>
      <c r="D43" s="22">
        <v>4.58</v>
      </c>
      <c r="E43" s="22">
        <v>2.0499999999999998</v>
      </c>
      <c r="F43" s="22">
        <v>3.64</v>
      </c>
      <c r="G43" s="22">
        <v>3.36</v>
      </c>
      <c r="H43" s="22">
        <v>3.5</v>
      </c>
      <c r="I43" s="46"/>
      <c r="J43" s="22">
        <v>4.6399999999999997</v>
      </c>
      <c r="K43" s="21">
        <v>1.1894117647058824</v>
      </c>
    </row>
    <row r="44" spans="1:11">
      <c r="B44" s="28">
        <v>41180</v>
      </c>
      <c r="C44" s="18">
        <v>3.82</v>
      </c>
      <c r="D44" s="18">
        <v>4.91</v>
      </c>
      <c r="E44" s="18">
        <v>2.12</v>
      </c>
      <c r="F44" s="18">
        <v>3.54</v>
      </c>
      <c r="G44" s="18">
        <v>3.7</v>
      </c>
      <c r="H44" s="18">
        <v>3.82</v>
      </c>
      <c r="I44" s="46"/>
      <c r="J44" s="22">
        <v>4.32</v>
      </c>
      <c r="K44" s="21">
        <v>1.1923852941176472</v>
      </c>
    </row>
    <row r="45" spans="1:11">
      <c r="B45" s="28">
        <v>41284</v>
      </c>
      <c r="C45" s="18">
        <v>3.29</v>
      </c>
      <c r="D45" s="18">
        <v>4.4800000000000004</v>
      </c>
      <c r="E45" s="18">
        <v>2.1</v>
      </c>
      <c r="F45" s="18">
        <v>3.7</v>
      </c>
      <c r="G45" s="18">
        <v>3.55</v>
      </c>
      <c r="H45" s="18">
        <v>3.7</v>
      </c>
      <c r="I45" s="46"/>
      <c r="J45" s="22">
        <v>4.37</v>
      </c>
      <c r="K45" s="21">
        <v>1.1368794117647061</v>
      </c>
    </row>
    <row r="46" spans="1:11">
      <c r="B46" s="28">
        <v>41362</v>
      </c>
      <c r="C46" s="18">
        <v>3.59</v>
      </c>
      <c r="D46" s="18">
        <v>4.66</v>
      </c>
      <c r="E46" s="18">
        <v>2.1</v>
      </c>
      <c r="F46" s="18">
        <v>3.77</v>
      </c>
      <c r="G46" s="18">
        <v>3.58</v>
      </c>
      <c r="H46" s="18">
        <v>3.75</v>
      </c>
      <c r="I46" s="46"/>
      <c r="J46" s="22">
        <v>4.2300000000000004</v>
      </c>
      <c r="K46" s="21">
        <v>1.1814823529411764</v>
      </c>
    </row>
    <row r="47" spans="1:11">
      <c r="B47" s="28">
        <v>41467</v>
      </c>
      <c r="C47" s="18">
        <v>3.65</v>
      </c>
      <c r="D47" s="18">
        <v>4.57</v>
      </c>
      <c r="E47" s="18">
        <v>2.14</v>
      </c>
      <c r="F47" s="18">
        <v>3.77</v>
      </c>
      <c r="G47" s="18">
        <v>3.5</v>
      </c>
      <c r="H47" s="18">
        <v>3.55</v>
      </c>
      <c r="I47" s="46"/>
      <c r="J47" s="22">
        <v>4.13</v>
      </c>
      <c r="K47" s="21">
        <v>1.2494066852941177</v>
      </c>
    </row>
    <row r="48" spans="1:11">
      <c r="B48" s="28">
        <v>41551</v>
      </c>
      <c r="C48" s="18">
        <v>3.45</v>
      </c>
      <c r="D48" s="18">
        <v>4.3</v>
      </c>
      <c r="E48" s="18">
        <v>2.09</v>
      </c>
      <c r="F48" s="18">
        <v>4.09</v>
      </c>
      <c r="G48" s="18">
        <v>3.51</v>
      </c>
      <c r="H48" s="18">
        <v>3.67</v>
      </c>
      <c r="I48" s="46"/>
      <c r="J48" s="22">
        <v>4.12</v>
      </c>
      <c r="K48" s="21">
        <v>1.22</v>
      </c>
    </row>
    <row r="49" spans="2:11">
      <c r="B49" s="28">
        <v>41640</v>
      </c>
      <c r="C49" s="18">
        <v>3.34</v>
      </c>
      <c r="D49" s="18">
        <v>4.29</v>
      </c>
      <c r="E49" s="18">
        <v>2.09</v>
      </c>
      <c r="F49" s="18">
        <v>4.3099999999999996</v>
      </c>
      <c r="G49" s="18">
        <v>3.49</v>
      </c>
      <c r="H49" s="18">
        <v>3.62</v>
      </c>
      <c r="I49" s="46"/>
      <c r="J49" s="22">
        <v>4.22</v>
      </c>
      <c r="K49" s="21">
        <v>1.1499999999999999</v>
      </c>
    </row>
    <row r="50" spans="2:11">
      <c r="B50" s="28">
        <v>41730</v>
      </c>
      <c r="C50" s="59">
        <v>3.65</v>
      </c>
      <c r="D50" s="59">
        <v>4.82</v>
      </c>
      <c r="E50" s="59">
        <v>2.15</v>
      </c>
      <c r="F50" s="59">
        <v>4.57</v>
      </c>
      <c r="G50" s="59">
        <v>3.56</v>
      </c>
      <c r="H50" s="59">
        <v>3.66</v>
      </c>
      <c r="I50" s="46"/>
      <c r="J50" s="59">
        <v>4.17</v>
      </c>
      <c r="K50" s="63">
        <v>1.19</v>
      </c>
    </row>
    <row r="51" spans="2:11">
      <c r="B51" s="67">
        <v>41821</v>
      </c>
      <c r="C51" s="68">
        <v>3.7</v>
      </c>
      <c r="D51" s="68">
        <v>4.5599999999999996</v>
      </c>
      <c r="E51" s="68">
        <v>2.17</v>
      </c>
      <c r="F51" s="68">
        <v>4.24</v>
      </c>
      <c r="G51" s="68">
        <v>3.51</v>
      </c>
      <c r="H51" s="68">
        <v>3.63</v>
      </c>
      <c r="I51" s="69"/>
      <c r="J51" s="68">
        <v>4.18</v>
      </c>
      <c r="K51" s="70">
        <v>1.19</v>
      </c>
    </row>
    <row r="52" spans="2:11">
      <c r="B52" s="67">
        <v>41913</v>
      </c>
      <c r="C52" s="68">
        <v>3.34</v>
      </c>
      <c r="D52" s="68">
        <v>4.07</v>
      </c>
      <c r="E52" s="68">
        <v>2.16</v>
      </c>
      <c r="F52" s="68">
        <v>4.25</v>
      </c>
      <c r="G52" s="68">
        <v>3.38</v>
      </c>
      <c r="H52" s="68">
        <v>3.48</v>
      </c>
      <c r="I52" s="69"/>
      <c r="J52" s="68">
        <v>4.1500000000000004</v>
      </c>
      <c r="K52" s="70">
        <v>1.24</v>
      </c>
    </row>
    <row r="53" spans="2:11">
      <c r="B53" s="67">
        <v>42005</v>
      </c>
      <c r="C53" s="68">
        <v>2.2999999999999998</v>
      </c>
      <c r="D53" s="68">
        <v>3.12</v>
      </c>
      <c r="E53" s="68">
        <v>2.11</v>
      </c>
      <c r="F53" s="68">
        <v>4.03</v>
      </c>
      <c r="G53" s="68">
        <v>2.75</v>
      </c>
      <c r="H53" s="68">
        <v>2.9</v>
      </c>
      <c r="I53" s="69"/>
      <c r="J53" s="68">
        <v>3.98</v>
      </c>
      <c r="K53" s="70">
        <v>1.27</v>
      </c>
    </row>
    <row r="54" spans="2:11" ht="13" thickBot="1">
      <c r="B54" s="29">
        <v>42095</v>
      </c>
      <c r="C54" s="33">
        <v>2.42</v>
      </c>
      <c r="D54" s="33">
        <v>3</v>
      </c>
      <c r="E54" s="33">
        <v>2.09</v>
      </c>
      <c r="F54" s="33">
        <v>4.04</v>
      </c>
      <c r="G54" s="33">
        <v>2.59</v>
      </c>
      <c r="H54" s="33">
        <v>2.66</v>
      </c>
      <c r="I54" s="41"/>
      <c r="J54" s="33">
        <v>3.73</v>
      </c>
      <c r="K54" s="34">
        <v>1.28</v>
      </c>
    </row>
  </sheetData>
  <mergeCells count="1">
    <mergeCell ref="B2:K2"/>
  </mergeCells>
  <phoneticPr fontId="14" type="noConversion"/>
  <pageMargins left="0.75" right="0.75" top="1" bottom="1" header="0.5" footer="0.5"/>
  <pageSetup orientation="landscape"/>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workbookViewId="0">
      <selection activeCell="B12" sqref="B12:D12"/>
    </sheetView>
  </sheetViews>
  <sheetFormatPr baseColWidth="10" defaultColWidth="8.83203125" defaultRowHeight="12" x14ac:dyDescent="0"/>
  <cols>
    <col min="1" max="1" width="5" customWidth="1"/>
    <col min="2" max="2" width="14.83203125" bestFit="1" customWidth="1"/>
    <col min="3" max="3" width="17.5" customWidth="1"/>
    <col min="4" max="4" width="17.83203125" customWidth="1"/>
  </cols>
  <sheetData>
    <row r="1" spans="2:10" ht="13" thickBot="1"/>
    <row r="2" spans="2:10" ht="15">
      <c r="B2" s="106" t="s">
        <v>16</v>
      </c>
      <c r="C2" s="107"/>
      <c r="D2" s="108"/>
    </row>
    <row r="3" spans="2:10">
      <c r="B3" s="50" t="s">
        <v>28</v>
      </c>
      <c r="C3" s="48" t="s">
        <v>20</v>
      </c>
      <c r="D3" s="51" t="s">
        <v>19</v>
      </c>
    </row>
    <row r="4" spans="2:10">
      <c r="B4" s="52" t="s">
        <v>2</v>
      </c>
      <c r="C4" s="49">
        <f>100/75</f>
        <v>1.3333333333333333</v>
      </c>
      <c r="D4" s="53">
        <v>1.411</v>
      </c>
    </row>
    <row r="5" spans="2:10">
      <c r="B5" s="52" t="s">
        <v>10</v>
      </c>
      <c r="C5" s="49">
        <f>116090/84950</f>
        <v>1.3665685697469099</v>
      </c>
      <c r="D5" s="53">
        <v>1.383</v>
      </c>
    </row>
    <row r="6" spans="2:10">
      <c r="B6" s="52" t="s">
        <v>5</v>
      </c>
      <c r="C6" s="49">
        <f>116090/128450</f>
        <v>0.90377578824445315</v>
      </c>
      <c r="D6" s="53">
        <v>0.89600000000000002</v>
      </c>
    </row>
    <row r="7" spans="2:10">
      <c r="B7" s="52" t="s">
        <v>12</v>
      </c>
      <c r="C7" s="49">
        <v>0.90597283408187235</v>
      </c>
      <c r="D7" s="54" t="s">
        <v>18</v>
      </c>
    </row>
    <row r="8" spans="2:10">
      <c r="B8" s="52" t="s">
        <v>11</v>
      </c>
      <c r="C8" s="49">
        <f>116090/((0.2*119550)+(0.8*128450))</f>
        <v>0.91647588221362597</v>
      </c>
      <c r="D8" s="53">
        <v>0.91400000000000003</v>
      </c>
    </row>
    <row r="9" spans="2:10" ht="13" thickBot="1">
      <c r="B9" s="55" t="s">
        <v>13</v>
      </c>
      <c r="C9" s="56">
        <f>116090/119550</f>
        <v>0.97105813467168545</v>
      </c>
      <c r="D9" s="57">
        <v>0.98599999999999999</v>
      </c>
    </row>
    <row r="11" spans="2:10">
      <c r="B11" s="2" t="s">
        <v>9</v>
      </c>
    </row>
    <row r="12" spans="2:10" ht="26.25" customHeight="1">
      <c r="B12" s="100" t="s">
        <v>29</v>
      </c>
      <c r="C12" s="102"/>
      <c r="D12" s="102"/>
      <c r="E12" s="8"/>
      <c r="F12" s="8"/>
      <c r="G12" s="8"/>
      <c r="H12" s="8"/>
      <c r="I12" s="8"/>
      <c r="J12" s="8"/>
    </row>
  </sheetData>
  <mergeCells count="2">
    <mergeCell ref="B2:D2"/>
    <mergeCell ref="B12:D12"/>
  </mergeCells>
  <phoneticPr fontId="14"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abSelected="1" topLeftCell="B1" workbookViewId="0">
      <selection activeCell="K4" sqref="K4:L4"/>
    </sheetView>
  </sheetViews>
  <sheetFormatPr baseColWidth="10" defaultColWidth="8.83203125" defaultRowHeight="12" x14ac:dyDescent="0"/>
  <cols>
    <col min="1" max="1" width="15.6640625" bestFit="1" customWidth="1"/>
  </cols>
  <sheetData>
    <row r="1" spans="1:10">
      <c r="B1" s="65" t="s">
        <v>3</v>
      </c>
      <c r="C1" s="65" t="s">
        <v>3</v>
      </c>
      <c r="D1" s="2" t="s">
        <v>50</v>
      </c>
      <c r="H1" t="s">
        <v>55</v>
      </c>
    </row>
    <row r="2" spans="1:10">
      <c r="A2" t="s">
        <v>0</v>
      </c>
      <c r="B2" s="75" t="s">
        <v>47</v>
      </c>
      <c r="C2" s="75" t="s">
        <v>48</v>
      </c>
      <c r="D2" s="75" t="s">
        <v>48</v>
      </c>
      <c r="H2" s="75" t="s">
        <v>48</v>
      </c>
      <c r="I2" s="75" t="s">
        <v>52</v>
      </c>
      <c r="J2" t="s">
        <v>47</v>
      </c>
    </row>
    <row r="3" spans="1:10">
      <c r="A3" s="81">
        <v>36626</v>
      </c>
      <c r="B3">
        <f>'Average Retail Fuel Prices'!E4</f>
        <v>0.89</v>
      </c>
      <c r="C3" s="83">
        <f t="shared" ref="C3:C34" si="0">B3/$C$80</f>
        <v>0.24811820462782269</v>
      </c>
      <c r="D3" s="82">
        <f>C3*LOOKUP(E3,Currency!$A$2:$A$56,Currency!$C$2:$C$56)</f>
        <v>0.31511011987733484</v>
      </c>
      <c r="E3">
        <v>2000</v>
      </c>
      <c r="G3">
        <v>2000</v>
      </c>
      <c r="H3" s="82">
        <f>AVERAGE(D3:D4)</f>
        <v>0.33812378031781432</v>
      </c>
      <c r="I3" s="82">
        <f>H3/$H$45</f>
        <v>9.9448170681710089</v>
      </c>
      <c r="J3">
        <f>H3*$C$80</f>
        <v>1.21285</v>
      </c>
    </row>
    <row r="4" spans="1:10">
      <c r="A4" s="81">
        <v>36808</v>
      </c>
      <c r="B4">
        <f>'Average Retail Fuel Prices'!E5</f>
        <v>1.02</v>
      </c>
      <c r="C4" s="83">
        <f t="shared" si="0"/>
        <v>0.28436018957345971</v>
      </c>
      <c r="D4">
        <f>C4*LOOKUP(E4,Currency!$A$2:$A$56,Currency!$C$2:$C$56)</f>
        <v>0.36113744075829385</v>
      </c>
      <c r="E4">
        <v>2000</v>
      </c>
      <c r="G4">
        <f>G3+1</f>
        <v>2001</v>
      </c>
      <c r="H4">
        <f>AVERAGE(D5:D6)</f>
        <v>0.42691664343462504</v>
      </c>
      <c r="I4">
        <f t="shared" ref="I4:I43" si="1">H4/$H$45</f>
        <v>12.556371865724264</v>
      </c>
      <c r="J4">
        <f t="shared" ref="J4:J43" si="2">H4*$C$80</f>
        <v>1.5313500000000002</v>
      </c>
    </row>
    <row r="5" spans="1:10">
      <c r="A5" s="81">
        <v>37046</v>
      </c>
      <c r="B5">
        <f>'Average Retail Fuel Prices'!E6</f>
        <v>1.3</v>
      </c>
      <c r="C5" s="83">
        <f t="shared" si="0"/>
        <v>0.36241984945637024</v>
      </c>
      <c r="D5">
        <f>C5*LOOKUP(E5,Currency!$A$2:$A$56,Currency!$C$2:$C$56)</f>
        <v>0.4457764148313354</v>
      </c>
      <c r="E5">
        <v>2001</v>
      </c>
      <c r="G5">
        <f t="shared" ref="G5:G43" si="3">G4+1</f>
        <v>2002</v>
      </c>
      <c r="H5">
        <f>AVERAGE(D7:D10)</f>
        <v>0.38202536938946191</v>
      </c>
      <c r="I5">
        <f t="shared" si="1"/>
        <v>11.236040276160644</v>
      </c>
      <c r="J5">
        <f t="shared" si="2"/>
        <v>1.370325</v>
      </c>
    </row>
    <row r="6" spans="1:10">
      <c r="A6" s="81">
        <v>37186</v>
      </c>
      <c r="B6">
        <f>'Average Retail Fuel Prices'!E7</f>
        <v>1.19</v>
      </c>
      <c r="C6" s="83">
        <f t="shared" si="0"/>
        <v>0.33175355450236965</v>
      </c>
      <c r="D6">
        <f>C6*LOOKUP(E6,Currency!$A$2:$A$56,Currency!$C$2:$C$56)</f>
        <v>0.40805687203791469</v>
      </c>
      <c r="E6">
        <v>2001</v>
      </c>
      <c r="G6">
        <f t="shared" si="3"/>
        <v>2003</v>
      </c>
      <c r="H6">
        <f>AVERAGE(D11:D12)</f>
        <v>0.42298578199052134</v>
      </c>
      <c r="I6">
        <f t="shared" si="1"/>
        <v>12.440758293838861</v>
      </c>
      <c r="J6">
        <f t="shared" si="2"/>
        <v>1.5172500000000002</v>
      </c>
    </row>
    <row r="7" spans="1:10">
      <c r="A7" s="81">
        <v>37298</v>
      </c>
      <c r="B7">
        <f>'Average Retail Fuel Prices'!E8</f>
        <v>1.0900000000000001</v>
      </c>
      <c r="C7" s="83">
        <f t="shared" si="0"/>
        <v>0.30387510454418737</v>
      </c>
      <c r="D7">
        <f>C7*LOOKUP(E7,Currency!$A$2:$A$56,Currency!$C$2:$C$56)</f>
        <v>0.36768887649846671</v>
      </c>
      <c r="E7">
        <v>2002</v>
      </c>
      <c r="G7">
        <f t="shared" si="3"/>
        <v>2004</v>
      </c>
      <c r="H7">
        <f>AVERAGE(D13:D15)</f>
        <v>0.46594182696775394</v>
      </c>
      <c r="I7">
        <f t="shared" si="1"/>
        <v>13.704171381404526</v>
      </c>
      <c r="J7">
        <f t="shared" si="2"/>
        <v>1.6713333333333336</v>
      </c>
    </row>
    <row r="8" spans="1:10">
      <c r="A8" s="81">
        <v>37361</v>
      </c>
      <c r="B8">
        <f>'Average Retail Fuel Prices'!E9</f>
        <v>1.07</v>
      </c>
      <c r="C8" s="83">
        <f t="shared" si="0"/>
        <v>0.29829941455255088</v>
      </c>
      <c r="D8">
        <f>C8*LOOKUP(E8,Currency!$A$2:$A$56,Currency!$C$2:$C$56)</f>
        <v>0.36094229160858654</v>
      </c>
      <c r="E8">
        <v>2002</v>
      </c>
      <c r="G8">
        <f t="shared" si="3"/>
        <v>2005</v>
      </c>
      <c r="H8">
        <f>AVERAGE(D16:D17)</f>
        <v>0.57512385949900702</v>
      </c>
      <c r="I8">
        <f t="shared" si="1"/>
        <v>16.915407632323735</v>
      </c>
      <c r="J8">
        <f t="shared" si="2"/>
        <v>2.0629692840229383</v>
      </c>
    </row>
    <row r="9" spans="1:10">
      <c r="A9" s="81">
        <v>37459</v>
      </c>
      <c r="B9">
        <f>'Average Retail Fuel Prices'!E10</f>
        <v>1.2</v>
      </c>
      <c r="C9" s="83">
        <f t="shared" si="0"/>
        <v>0.3345413994981879</v>
      </c>
      <c r="D9">
        <f>C9*LOOKUP(E9,Currency!$A$2:$A$56,Currency!$C$2:$C$56)</f>
        <v>0.40479509339280734</v>
      </c>
      <c r="E9">
        <v>2002</v>
      </c>
      <c r="G9">
        <f t="shared" si="3"/>
        <v>2006</v>
      </c>
      <c r="H9">
        <f>AVERAGE(D18:D20)</f>
        <v>0.56851169787889055</v>
      </c>
      <c r="I9">
        <f t="shared" si="1"/>
        <v>16.720932290555602</v>
      </c>
      <c r="J9">
        <f t="shared" si="2"/>
        <v>2.0392514602915806</v>
      </c>
    </row>
    <row r="10" spans="1:10">
      <c r="A10" s="81">
        <v>37557</v>
      </c>
      <c r="B10">
        <f>'Average Retail Fuel Prices'!E11</f>
        <v>1.17</v>
      </c>
      <c r="C10" s="83">
        <f t="shared" si="0"/>
        <v>0.32617786451073316</v>
      </c>
      <c r="D10">
        <f>C10*LOOKUP(E10,Currency!$A$2:$A$56,Currency!$C$2:$C$56)</f>
        <v>0.39467521605798711</v>
      </c>
      <c r="E10">
        <v>2002</v>
      </c>
      <c r="G10">
        <f t="shared" si="3"/>
        <v>2007</v>
      </c>
      <c r="H10">
        <f>AVERAGE(D21:D23)</f>
        <v>0.56726327397877441</v>
      </c>
      <c r="I10">
        <f t="shared" si="1"/>
        <v>16.684213940552187</v>
      </c>
      <c r="J10">
        <f t="shared" si="2"/>
        <v>2.0347733637618637</v>
      </c>
    </row>
    <row r="11" spans="1:10">
      <c r="A11" s="81">
        <v>37655</v>
      </c>
      <c r="B11">
        <f>'Average Retail Fuel Prices'!E12</f>
        <v>1.2</v>
      </c>
      <c r="C11" s="83">
        <f t="shared" si="0"/>
        <v>0.3345413994981879</v>
      </c>
      <c r="D11">
        <f>C11*LOOKUP(E11,Currency!$A$2:$A$56,Currency!$C$2:$C$56)</f>
        <v>0.3981042654028436</v>
      </c>
      <c r="E11">
        <v>2003</v>
      </c>
      <c r="G11">
        <f t="shared" si="3"/>
        <v>2008</v>
      </c>
      <c r="H11">
        <f>AVERAGE(D24:D27)</f>
        <v>0.58567047672149419</v>
      </c>
      <c r="I11">
        <f t="shared" si="1"/>
        <v>17.225602256514534</v>
      </c>
      <c r="J11">
        <f t="shared" si="2"/>
        <v>2.1008</v>
      </c>
    </row>
    <row r="12" spans="1:10">
      <c r="A12" s="81">
        <v>37956</v>
      </c>
      <c r="B12">
        <f>'Average Retail Fuel Prices'!E13</f>
        <v>1.35</v>
      </c>
      <c r="C12" s="83">
        <f t="shared" si="0"/>
        <v>0.3763590744354614</v>
      </c>
      <c r="D12">
        <f>C12*LOOKUP(E12,Currency!$A$2:$A$56,Currency!$C$2:$C$56)</f>
        <v>0.44786729857819907</v>
      </c>
      <c r="E12">
        <v>2003</v>
      </c>
      <c r="G12">
        <f t="shared" si="3"/>
        <v>2009</v>
      </c>
      <c r="H12">
        <f>AVERAGE(D28:D31)</f>
        <v>0.4876777251184834</v>
      </c>
      <c r="I12">
        <f t="shared" si="1"/>
        <v>14.343462503484805</v>
      </c>
      <c r="J12">
        <f t="shared" si="2"/>
        <v>1.7493000000000001</v>
      </c>
    </row>
    <row r="13" spans="1:10">
      <c r="A13" s="81">
        <v>38049</v>
      </c>
      <c r="B13">
        <f>'Average Retail Fuel Prices'!E14</f>
        <v>1.4</v>
      </c>
      <c r="C13" s="83">
        <f t="shared" si="0"/>
        <v>0.39029829941455252</v>
      </c>
      <c r="D13">
        <f>C13*LOOKUP(E13,Currency!$A$2:$A$56,Currency!$C$2:$C$56)</f>
        <v>0.44884304432673539</v>
      </c>
      <c r="E13">
        <v>2004</v>
      </c>
      <c r="G13">
        <f t="shared" si="3"/>
        <v>2010</v>
      </c>
      <c r="H13">
        <f>AVERAGE(D32:D35)</f>
        <v>0.52899358795650953</v>
      </c>
      <c r="I13">
        <f t="shared" si="1"/>
        <v>15.558634939897338</v>
      </c>
      <c r="J13">
        <f t="shared" si="2"/>
        <v>1.8974999999999997</v>
      </c>
    </row>
    <row r="14" spans="1:10">
      <c r="A14" s="81">
        <v>38152</v>
      </c>
      <c r="B14">
        <f>'Average Retail Fuel Prices'!E15</f>
        <v>1.4</v>
      </c>
      <c r="C14" s="83">
        <f t="shared" si="0"/>
        <v>0.39029829941455252</v>
      </c>
      <c r="D14">
        <f>C14*LOOKUP(E14,Currency!$A$2:$A$56,Currency!$C$2:$C$56)</f>
        <v>0.44884304432673539</v>
      </c>
      <c r="E14">
        <v>2004</v>
      </c>
      <c r="G14">
        <f t="shared" si="3"/>
        <v>2011</v>
      </c>
      <c r="H14">
        <f>AVERAGE(D36:D39)</f>
        <v>0.55098271536102583</v>
      </c>
      <c r="I14">
        <f t="shared" si="1"/>
        <v>16.205373981206641</v>
      </c>
      <c r="J14">
        <f t="shared" si="2"/>
        <v>1.9763749999999998</v>
      </c>
    </row>
    <row r="15" spans="1:10">
      <c r="A15" s="81">
        <v>38306</v>
      </c>
      <c r="B15">
        <f>'Average Retail Fuel Prices'!E16</f>
        <v>1.56</v>
      </c>
      <c r="C15" s="83">
        <f t="shared" si="0"/>
        <v>0.43490381934764427</v>
      </c>
      <c r="D15">
        <f>C15*LOOKUP(E15,Currency!$A$2:$A$56,Currency!$C$2:$C$56)</f>
        <v>0.50013939224979087</v>
      </c>
      <c r="E15">
        <v>2004</v>
      </c>
      <c r="G15">
        <f t="shared" si="3"/>
        <v>2012</v>
      </c>
      <c r="H15">
        <f>AVERAGE(D40:D43)</f>
        <v>0.55485085029272363</v>
      </c>
      <c r="I15">
        <f t="shared" si="1"/>
        <v>16.31914265566834</v>
      </c>
      <c r="J15">
        <f t="shared" si="2"/>
        <v>1.9902499999999999</v>
      </c>
    </row>
    <row r="16" spans="1:10">
      <c r="A16" s="81">
        <v>38432</v>
      </c>
      <c r="B16">
        <f>'Average Retail Fuel Prices'!E17</f>
        <v>1.56</v>
      </c>
      <c r="C16" s="83">
        <f t="shared" si="0"/>
        <v>0.43490381934764427</v>
      </c>
      <c r="D16">
        <f>C16*LOOKUP(E16,Currency!$A$2:$A$56,Currency!$C$2:$C$56)</f>
        <v>0.48709227766936164</v>
      </c>
      <c r="E16">
        <v>2005</v>
      </c>
      <c r="G16">
        <f t="shared" si="3"/>
        <v>2013</v>
      </c>
      <c r="H16">
        <f>AVERAGE(D44:D47)</f>
        <v>0.55228603289657086</v>
      </c>
      <c r="I16">
        <f t="shared" si="1"/>
        <v>16.243706849899141</v>
      </c>
      <c r="J16">
        <f t="shared" si="2"/>
        <v>1.9810499999999998</v>
      </c>
    </row>
    <row r="17" spans="1:10">
      <c r="A17" s="81">
        <v>38596</v>
      </c>
      <c r="B17">
        <f>'Average Retail Fuel Prices'!E18</f>
        <v>2.1238737214695322</v>
      </c>
      <c r="C17" s="83">
        <f t="shared" si="0"/>
        <v>0.59210307261486816</v>
      </c>
      <c r="D17">
        <f>C17*LOOKUP(E17,Currency!$A$2:$A$56,Currency!$C$2:$C$56)</f>
        <v>0.66315544132865245</v>
      </c>
      <c r="E17">
        <v>2005</v>
      </c>
      <c r="G17">
        <f t="shared" si="3"/>
        <v>2014</v>
      </c>
      <c r="H17">
        <f>AVERAGE(D48:D51)</f>
        <v>0.54951212712573183</v>
      </c>
      <c r="I17">
        <f t="shared" si="1"/>
        <v>16.162121386050934</v>
      </c>
      <c r="J17">
        <f t="shared" si="2"/>
        <v>1.9711000000000001</v>
      </c>
    </row>
    <row r="18" spans="1:10">
      <c r="A18" s="81">
        <v>38718</v>
      </c>
      <c r="B18">
        <f>'Average Retail Fuel Prices'!E19</f>
        <v>1.9931037808364291</v>
      </c>
      <c r="C18" s="83">
        <f t="shared" si="0"/>
        <v>0.55564644015512377</v>
      </c>
      <c r="D18">
        <f>C18*LOOKUP(E18,Currency!$A$2:$A$56,Currency!$C$2:$C$56)</f>
        <v>0.60009815536753375</v>
      </c>
      <c r="E18">
        <v>2006</v>
      </c>
      <c r="G18">
        <f t="shared" si="3"/>
        <v>2015</v>
      </c>
      <c r="H18">
        <f>AVERAGE(D52:D53)</f>
        <v>0.53861165319208248</v>
      </c>
      <c r="I18">
        <f t="shared" si="1"/>
        <v>15.841519211531837</v>
      </c>
      <c r="J18">
        <f t="shared" si="2"/>
        <v>1.9319999999999999</v>
      </c>
    </row>
    <row r="19" spans="1:10">
      <c r="A19" s="81">
        <v>38861</v>
      </c>
      <c r="B19">
        <f>'Average Retail Fuel Prices'!E20</f>
        <v>1.9036849002315575</v>
      </c>
      <c r="C19" s="83">
        <f t="shared" si="0"/>
        <v>0.53071784227252783</v>
      </c>
      <c r="D19">
        <f>C19*LOOKUP(E19,Currency!$A$2:$A$56,Currency!$C$2:$C$56)</f>
        <v>0.57317526965433008</v>
      </c>
      <c r="E19">
        <v>2006</v>
      </c>
      <c r="G19">
        <f t="shared" si="3"/>
        <v>2016</v>
      </c>
      <c r="H19" s="82">
        <f t="shared" ref="H19:H36" si="4">D54</f>
        <v>0.53817708592138269</v>
      </c>
      <c r="I19" s="82">
        <f t="shared" si="1"/>
        <v>15.828737821217137</v>
      </c>
      <c r="J19">
        <f t="shared" si="2"/>
        <v>1.9304412071999999</v>
      </c>
    </row>
    <row r="20" spans="1:10">
      <c r="A20" s="81">
        <v>38964</v>
      </c>
      <c r="B20">
        <f>'Average Retail Fuel Prices'!E21</f>
        <v>1.7677987086308466</v>
      </c>
      <c r="C20" s="83">
        <f t="shared" si="0"/>
        <v>0.49283487834704393</v>
      </c>
      <c r="D20">
        <f>C20*LOOKUP(E20,Currency!$A$2:$A$56,Currency!$C$2:$C$56)</f>
        <v>0.5322616686148075</v>
      </c>
      <c r="E20">
        <v>2006</v>
      </c>
      <c r="G20">
        <f t="shared" si="3"/>
        <v>2017</v>
      </c>
      <c r="H20" s="82">
        <f t="shared" si="4"/>
        <v>0.54031580166083426</v>
      </c>
      <c r="I20" s="82">
        <f t="shared" si="1"/>
        <v>15.891641225318654</v>
      </c>
      <c r="J20">
        <f t="shared" si="2"/>
        <v>1.9381127805574125</v>
      </c>
    </row>
    <row r="21" spans="1:10">
      <c r="A21" s="81">
        <v>39134</v>
      </c>
      <c r="B21">
        <f>'Average Retail Fuel Prices'!E22</f>
        <v>1.9415697877000018</v>
      </c>
      <c r="C21" s="83">
        <f t="shared" si="0"/>
        <v>0.54127956166713176</v>
      </c>
      <c r="D21">
        <f>C21*LOOKUP(E21,Currency!$A$2:$A$56,Currency!$C$2:$C$56)</f>
        <v>0.56834353975048835</v>
      </c>
      <c r="E21">
        <v>2007</v>
      </c>
      <c r="G21">
        <f t="shared" si="3"/>
        <v>2018</v>
      </c>
      <c r="H21" s="82">
        <f t="shared" si="4"/>
        <v>0.54246301665663443</v>
      </c>
      <c r="I21" s="82">
        <f t="shared" si="1"/>
        <v>15.95479460754807</v>
      </c>
      <c r="J21">
        <f t="shared" si="2"/>
        <v>1.9458148407473479</v>
      </c>
    </row>
    <row r="22" spans="1:10">
      <c r="A22" s="81">
        <v>39266</v>
      </c>
      <c r="B22">
        <f>'Average Retail Fuel Prices'!E23</f>
        <v>2.0979837232297012</v>
      </c>
      <c r="C22" s="83">
        <f t="shared" si="0"/>
        <v>0.58488534241140255</v>
      </c>
      <c r="D22">
        <f>C22*LOOKUP(E22,Currency!$A$2:$A$56,Currency!$C$2:$C$56)</f>
        <v>0.61412960953197271</v>
      </c>
      <c r="E22">
        <v>2007</v>
      </c>
      <c r="G22">
        <f t="shared" si="3"/>
        <v>2019</v>
      </c>
      <c r="H22" s="82">
        <f t="shared" si="4"/>
        <v>0.54461876468482795</v>
      </c>
      <c r="I22" s="82">
        <f t="shared" si="1"/>
        <v>16.018198961318468</v>
      </c>
      <c r="J22">
        <f t="shared" si="2"/>
        <v>1.953547508924478</v>
      </c>
    </row>
    <row r="23" spans="1:10">
      <c r="A23" s="81">
        <v>39357</v>
      </c>
      <c r="B23">
        <f>'Average Retail Fuel Prices'!E24</f>
        <v>1.774084671247051</v>
      </c>
      <c r="C23" s="83">
        <f t="shared" si="0"/>
        <v>0.49458730728939254</v>
      </c>
      <c r="D23">
        <f>C23*LOOKUP(E23,Currency!$A$2:$A$56,Currency!$C$2:$C$56)</f>
        <v>0.51931667265386217</v>
      </c>
      <c r="E23">
        <v>2007</v>
      </c>
      <c r="G23">
        <f t="shared" si="3"/>
        <v>2020</v>
      </c>
      <c r="H23" s="82">
        <f t="shared" si="4"/>
        <v>0.54678307965568551</v>
      </c>
      <c r="I23" s="82">
        <f t="shared" si="1"/>
        <v>16.081855283990748</v>
      </c>
      <c r="J23">
        <f t="shared" si="2"/>
        <v>1.9613109067249441</v>
      </c>
    </row>
    <row r="24" spans="1:10">
      <c r="A24" s="81">
        <v>39468</v>
      </c>
      <c r="B24">
        <f>'Average Retail Fuel Prices'!E25</f>
        <v>1.93</v>
      </c>
      <c r="C24" s="83">
        <f t="shared" si="0"/>
        <v>0.53805408419291878</v>
      </c>
      <c r="D24">
        <f>C24*LOOKUP(E24,Currency!$A$2:$A$56,Currency!$C$2:$C$56)</f>
        <v>0.54343462503484796</v>
      </c>
      <c r="E24">
        <v>2008</v>
      </c>
      <c r="G24">
        <f t="shared" si="3"/>
        <v>2021</v>
      </c>
      <c r="H24" s="82">
        <f t="shared" si="4"/>
        <v>0.54895599561423725</v>
      </c>
      <c r="I24" s="82">
        <f t="shared" si="1"/>
        <v>16.145764576889331</v>
      </c>
      <c r="J24">
        <f t="shared" si="2"/>
        <v>1.9691051562682691</v>
      </c>
    </row>
    <row r="25" spans="1:10">
      <c r="A25" s="81">
        <v>39539</v>
      </c>
      <c r="B25">
        <f>'Average Retail Fuel Prices'!E26</f>
        <v>2.04</v>
      </c>
      <c r="C25" s="83">
        <f t="shared" si="0"/>
        <v>0.56872037914691942</v>
      </c>
      <c r="D25">
        <f>C25*LOOKUP(E25,Currency!$A$2:$A$56,Currency!$C$2:$C$56)</f>
        <v>0.57440758293838867</v>
      </c>
      <c r="E25">
        <v>2008</v>
      </c>
      <c r="G25">
        <f t="shared" si="3"/>
        <v>2022</v>
      </c>
      <c r="H25" s="82">
        <f t="shared" si="4"/>
        <v>0.55113754674080817</v>
      </c>
      <c r="I25" s="82">
        <f t="shared" si="1"/>
        <v>16.209927845317885</v>
      </c>
      <c r="J25">
        <f t="shared" si="2"/>
        <v>1.976930380159279</v>
      </c>
    </row>
    <row r="26" spans="1:10">
      <c r="A26" s="81">
        <v>39650</v>
      </c>
      <c r="B26">
        <f>'Average Retail Fuel Prices'!E27</f>
        <v>2.34</v>
      </c>
      <c r="C26" s="83">
        <f t="shared" si="0"/>
        <v>0.65235572902146632</v>
      </c>
      <c r="D26">
        <f>C26*LOOKUP(E26,Currency!$A$2:$A$56,Currency!$C$2:$C$56)</f>
        <v>0.65887928631168102</v>
      </c>
      <c r="E26">
        <v>2008</v>
      </c>
      <c r="G26">
        <f t="shared" si="3"/>
        <v>2023</v>
      </c>
      <c r="H26" s="82">
        <f t="shared" si="4"/>
        <v>0.55332776735155609</v>
      </c>
      <c r="I26" s="82">
        <f t="shared" si="1"/>
        <v>16.27434609857518</v>
      </c>
      <c r="J26">
        <f t="shared" si="2"/>
        <v>1.9847867014900318</v>
      </c>
    </row>
    <row r="27" spans="1:10">
      <c r="A27" s="81">
        <v>39723</v>
      </c>
      <c r="B27">
        <f>'Average Retail Fuel Prices'!E28</f>
        <v>2.0099999999999998</v>
      </c>
      <c r="C27" s="83">
        <f t="shared" si="0"/>
        <v>0.56035684415946463</v>
      </c>
      <c r="D27">
        <f>C27*LOOKUP(E27,Currency!$A$2:$A$56,Currency!$C$2:$C$56)</f>
        <v>0.56596041260105923</v>
      </c>
      <c r="E27">
        <v>2008</v>
      </c>
      <c r="G27">
        <f t="shared" si="3"/>
        <v>2024</v>
      </c>
      <c r="H27" s="82">
        <f t="shared" si="4"/>
        <v>0.55552669189901116</v>
      </c>
      <c r="I27" s="82">
        <f t="shared" si="1"/>
        <v>16.339020349970916</v>
      </c>
      <c r="J27">
        <f t="shared" si="2"/>
        <v>1.9926742438417531</v>
      </c>
    </row>
    <row r="28" spans="1:10">
      <c r="A28" s="81">
        <v>39825</v>
      </c>
      <c r="B28">
        <f>'Average Retail Fuel Prices'!E29</f>
        <v>1.63</v>
      </c>
      <c r="C28" s="83">
        <f t="shared" si="0"/>
        <v>0.45441873431837182</v>
      </c>
      <c r="D28">
        <f>C28*LOOKUP(E28,Currency!$A$2:$A$56,Currency!$C$2:$C$56)</f>
        <v>0.46350710900473924</v>
      </c>
      <c r="E28">
        <v>2009</v>
      </c>
      <c r="G28">
        <f t="shared" si="3"/>
        <v>2025</v>
      </c>
      <c r="H28" s="82">
        <f t="shared" si="4"/>
        <v>0.55773435497261781</v>
      </c>
      <c r="I28" s="82">
        <f t="shared" si="1"/>
        <v>16.403951616841699</v>
      </c>
      <c r="J28">
        <f t="shared" si="2"/>
        <v>2.0005931312867804</v>
      </c>
    </row>
    <row r="29" spans="1:10">
      <c r="A29" s="81">
        <v>39904</v>
      </c>
      <c r="B29">
        <f>'Average Retail Fuel Prices'!E30</f>
        <v>1.64</v>
      </c>
      <c r="C29" s="83">
        <f t="shared" si="0"/>
        <v>0.45720657931419006</v>
      </c>
      <c r="D29">
        <f>C29*LOOKUP(E29,Currency!$A$2:$A$56,Currency!$C$2:$C$56)</f>
        <v>0.46635071090047386</v>
      </c>
      <c r="E29">
        <v>2009</v>
      </c>
      <c r="G29">
        <f t="shared" si="3"/>
        <v>2026</v>
      </c>
      <c r="H29" s="82">
        <f t="shared" si="4"/>
        <v>0.55995079129927894</v>
      </c>
      <c r="I29" s="82">
        <f t="shared" si="1"/>
        <v>16.469140920567025</v>
      </c>
      <c r="J29">
        <f t="shared" si="2"/>
        <v>2.0085434883905138</v>
      </c>
    </row>
    <row r="30" spans="1:10">
      <c r="A30" s="81">
        <v>40014</v>
      </c>
      <c r="B30">
        <f>'Average Retail Fuel Prices'!E31</f>
        <v>1.73</v>
      </c>
      <c r="C30" s="83">
        <f t="shared" si="0"/>
        <v>0.48229718427655421</v>
      </c>
      <c r="D30">
        <f>C30*LOOKUP(E30,Currency!$A$2:$A$56,Currency!$C$2:$C$56)</f>
        <v>0.49194312796208528</v>
      </c>
      <c r="E30">
        <v>2009</v>
      </c>
      <c r="G30">
        <f t="shared" si="3"/>
        <v>2027</v>
      </c>
      <c r="H30" s="82">
        <f t="shared" si="4"/>
        <v>0.56217603574390229</v>
      </c>
      <c r="I30" s="82">
        <f t="shared" si="1"/>
        <v>16.534589286585362</v>
      </c>
      <c r="J30">
        <f t="shared" si="2"/>
        <v>2.0165254402133774</v>
      </c>
    </row>
    <row r="31" spans="1:10">
      <c r="A31" s="81">
        <v>40102</v>
      </c>
      <c r="B31">
        <f>'Average Retail Fuel Prices'!E32</f>
        <v>1.86</v>
      </c>
      <c r="C31" s="83">
        <f t="shared" si="0"/>
        <v>0.51853916922219123</v>
      </c>
      <c r="D31">
        <f>C31*LOOKUP(E31,Currency!$A$2:$A$56,Currency!$C$2:$C$56)</f>
        <v>0.52890995260663509</v>
      </c>
      <c r="E31">
        <v>2009</v>
      </c>
      <c r="G31">
        <f t="shared" si="3"/>
        <v>2028</v>
      </c>
      <c r="H31" s="82">
        <f t="shared" si="4"/>
        <v>0.56441012330994855</v>
      </c>
      <c r="I31" s="82">
        <f t="shared" si="1"/>
        <v>16.600297744410252</v>
      </c>
      <c r="J31">
        <f t="shared" si="2"/>
        <v>2.0245391123127856</v>
      </c>
    </row>
    <row r="32" spans="1:10">
      <c r="A32" s="81">
        <v>40197</v>
      </c>
      <c r="B32">
        <f>'Average Retail Fuel Prices'!E33</f>
        <v>1.85</v>
      </c>
      <c r="C32" s="83">
        <f t="shared" si="0"/>
        <v>0.51575132422637304</v>
      </c>
      <c r="D32">
        <f>C32*LOOKUP(E32,Currency!$A$2:$A$56,Currency!$C$2:$C$56)</f>
        <v>0.51575132422637304</v>
      </c>
      <c r="E32">
        <v>2010</v>
      </c>
      <c r="G32">
        <f t="shared" si="3"/>
        <v>2029</v>
      </c>
      <c r="H32" s="82">
        <f t="shared" si="4"/>
        <v>0.56665308913998225</v>
      </c>
      <c r="I32" s="82">
        <f t="shared" si="1"/>
        <v>16.666267327646537</v>
      </c>
      <c r="J32">
        <f t="shared" si="2"/>
        <v>2.0325846307451165</v>
      </c>
    </row>
    <row r="33" spans="1:10">
      <c r="A33" s="81">
        <v>40270</v>
      </c>
      <c r="B33">
        <f>'Average Retail Fuel Prices'!E34</f>
        <v>1.9</v>
      </c>
      <c r="C33" s="83">
        <f t="shared" si="0"/>
        <v>0.5296905492054641</v>
      </c>
      <c r="D33">
        <f>C33*LOOKUP(E33,Currency!$A$2:$A$56,Currency!$C$2:$C$56)</f>
        <v>0.5296905492054641</v>
      </c>
      <c r="E33">
        <v>2010</v>
      </c>
      <c r="G33">
        <f t="shared" si="3"/>
        <v>2030</v>
      </c>
      <c r="H33" s="82">
        <f t="shared" si="4"/>
        <v>0.56890496851622452</v>
      </c>
      <c r="I33" s="82">
        <f t="shared" si="1"/>
        <v>16.732499074006601</v>
      </c>
      <c r="J33">
        <f t="shared" si="2"/>
        <v>2.0406621220676975</v>
      </c>
    </row>
    <row r="34" spans="1:10">
      <c r="A34" s="81">
        <v>40371</v>
      </c>
      <c r="B34">
        <f>'Average Retail Fuel Prices'!E35</f>
        <v>1.91</v>
      </c>
      <c r="C34" s="83">
        <f t="shared" si="0"/>
        <v>0.5324783942012824</v>
      </c>
      <c r="D34">
        <f>C34*LOOKUP(E34,Currency!$A$2:$A$56,Currency!$C$2:$C$56)</f>
        <v>0.5324783942012824</v>
      </c>
      <c r="E34">
        <v>2010</v>
      </c>
      <c r="G34">
        <f t="shared" si="3"/>
        <v>2031</v>
      </c>
      <c r="H34" s="82">
        <f t="shared" si="4"/>
        <v>0.57116579686110802</v>
      </c>
      <c r="I34" s="82">
        <f t="shared" si="1"/>
        <v>16.798994025326706</v>
      </c>
      <c r="J34">
        <f t="shared" si="2"/>
        <v>2.0487717133407948</v>
      </c>
    </row>
    <row r="35" spans="1:10">
      <c r="A35" s="81">
        <v>40455</v>
      </c>
      <c r="B35">
        <f>'Average Retail Fuel Prices'!E36</f>
        <v>1.93</v>
      </c>
      <c r="C35" s="83">
        <f t="shared" ref="C35:C53" si="5">B35/$C$80</f>
        <v>0.53805408419291878</v>
      </c>
      <c r="D35">
        <f>C35*LOOKUP(E35,Currency!$A$2:$A$56,Currency!$C$2:$C$56)</f>
        <v>0.53805408419291878</v>
      </c>
      <c r="E35">
        <v>2010</v>
      </c>
      <c r="G35">
        <f t="shared" si="3"/>
        <v>2032</v>
      </c>
      <c r="H35" s="82">
        <f t="shared" si="4"/>
        <v>0.57343560973783403</v>
      </c>
      <c r="I35" s="82">
        <f t="shared" si="1"/>
        <v>16.865753227583351</v>
      </c>
      <c r="J35">
        <f t="shared" si="2"/>
        <v>2.0569135321296108</v>
      </c>
    </row>
    <row r="36" spans="1:10">
      <c r="A36" s="81">
        <v>40567</v>
      </c>
      <c r="B36">
        <f>'Average Retail Fuel Prices'!E37</f>
        <v>1.93</v>
      </c>
      <c r="C36" s="83">
        <f t="shared" si="5"/>
        <v>0.53805408419291878</v>
      </c>
      <c r="D36">
        <f>C36*LOOKUP(E36,Currency!$A$2:$A$56,Currency!$C$2:$C$56)</f>
        <v>0.52191246166713123</v>
      </c>
      <c r="E36">
        <v>2011</v>
      </c>
      <c r="G36">
        <f t="shared" si="3"/>
        <v>2033</v>
      </c>
      <c r="H36" s="82">
        <f t="shared" si="4"/>
        <v>0.57571444285093221</v>
      </c>
      <c r="I36" s="82">
        <f t="shared" si="1"/>
        <v>16.93277773090977</v>
      </c>
      <c r="J36">
        <f t="shared" si="2"/>
        <v>2.065087706506294</v>
      </c>
    </row>
    <row r="37" spans="1:10">
      <c r="A37" s="81">
        <v>40634</v>
      </c>
      <c r="B37">
        <f>'Average Retail Fuel Prices'!E38</f>
        <v>2.06</v>
      </c>
      <c r="C37" s="83">
        <f t="shared" si="5"/>
        <v>0.57429606913855591</v>
      </c>
      <c r="D37">
        <f>C37*LOOKUP(E37,Currency!$A$2:$A$56,Currency!$C$2:$C$56)</f>
        <v>0.55706718706439917</v>
      </c>
      <c r="E37">
        <v>2011</v>
      </c>
      <c r="G37">
        <f t="shared" si="3"/>
        <v>2034</v>
      </c>
      <c r="H37" s="82">
        <f t="shared" ref="H37:H43" si="6">D72</f>
        <v>0.57800233204682183</v>
      </c>
      <c r="I37" s="82">
        <f t="shared" si="1"/>
        <v>17.000068589612404</v>
      </c>
      <c r="J37">
        <f t="shared" si="2"/>
        <v>2.0732943650519502</v>
      </c>
    </row>
    <row r="38" spans="1:10">
      <c r="A38" s="81">
        <v>40738</v>
      </c>
      <c r="B38">
        <f>'Average Retail Fuel Prices'!E39</f>
        <v>2.0699999999999998</v>
      </c>
      <c r="C38" s="83">
        <f t="shared" si="5"/>
        <v>0.5770839141343741</v>
      </c>
      <c r="D38">
        <f>C38*LOOKUP(E38,Currency!$A$2:$A$56,Currency!$C$2:$C$56)</f>
        <v>0.55977139671034282</v>
      </c>
      <c r="E38">
        <v>2011</v>
      </c>
      <c r="G38">
        <f t="shared" si="3"/>
        <v>2035</v>
      </c>
      <c r="H38" s="82">
        <f t="shared" si="6"/>
        <v>0.5802993133143759</v>
      </c>
      <c r="I38" s="82">
        <f t="shared" si="1"/>
        <v>17.067626862187524</v>
      </c>
      <c r="J38">
        <f t="shared" si="2"/>
        <v>2.0815336368586665</v>
      </c>
    </row>
    <row r="39" spans="1:10">
      <c r="A39" s="81">
        <v>40816</v>
      </c>
      <c r="B39">
        <f>'Average Retail Fuel Prices'!E40</f>
        <v>2.09</v>
      </c>
      <c r="C39" s="83">
        <f t="shared" si="5"/>
        <v>0.58265960412601048</v>
      </c>
      <c r="D39">
        <f>C39*LOOKUP(E39,Currency!$A$2:$A$56,Currency!$C$2:$C$56)</f>
        <v>0.56517981600223011</v>
      </c>
      <c r="E39">
        <v>2011</v>
      </c>
      <c r="G39">
        <f t="shared" si="3"/>
        <v>2036</v>
      </c>
      <c r="H39" s="82">
        <f t="shared" si="6"/>
        <v>0.58260542278548721</v>
      </c>
      <c r="I39" s="82">
        <f t="shared" si="1"/>
        <v>17.135453611337859</v>
      </c>
      <c r="J39">
        <f t="shared" si="2"/>
        <v>2.0898056515315426</v>
      </c>
    </row>
    <row r="40" spans="1:10">
      <c r="A40" s="81">
        <v>40921</v>
      </c>
      <c r="B40">
        <f>'Average Retail Fuel Prices'!E41</f>
        <v>2.13</v>
      </c>
      <c r="C40" s="83">
        <f t="shared" si="5"/>
        <v>0.59381098410928346</v>
      </c>
      <c r="D40">
        <f>C40*LOOKUP(E40,Currency!$A$2:$A$56,Currency!$C$2:$C$56)</f>
        <v>0.56412043490381925</v>
      </c>
      <c r="E40">
        <v>2012</v>
      </c>
      <c r="G40">
        <f t="shared" si="3"/>
        <v>2037</v>
      </c>
      <c r="H40" s="82">
        <f t="shared" si="6"/>
        <v>0.58492069673563674</v>
      </c>
      <c r="I40" s="82">
        <f t="shared" si="1"/>
        <v>17.203549903989316</v>
      </c>
      <c r="J40">
        <f t="shared" si="2"/>
        <v>2.0981105391907291</v>
      </c>
    </row>
    <row r="41" spans="1:10">
      <c r="A41" s="81">
        <v>40998</v>
      </c>
      <c r="B41">
        <f>'Average Retail Fuel Prices'!E42</f>
        <v>2.08</v>
      </c>
      <c r="C41" s="83">
        <f t="shared" si="5"/>
        <v>0.5798717591301924</v>
      </c>
      <c r="D41">
        <f>C41*LOOKUP(E41,Currency!$A$2:$A$56,Currency!$C$2:$C$56)</f>
        <v>0.55087817117368276</v>
      </c>
      <c r="E41">
        <v>2012</v>
      </c>
      <c r="G41">
        <f t="shared" si="3"/>
        <v>2038</v>
      </c>
      <c r="H41" s="82">
        <f t="shared" si="6"/>
        <v>0.58724517158446421</v>
      </c>
      <c r="I41" s="82">
        <f t="shared" si="1"/>
        <v>17.271916811307769</v>
      </c>
      <c r="J41">
        <f t="shared" si="2"/>
        <v>2.1064484304734732</v>
      </c>
    </row>
    <row r="42" spans="1:10">
      <c r="A42" s="81">
        <v>41103</v>
      </c>
      <c r="B42">
        <f>'Average Retail Fuel Prices'!E43</f>
        <v>2.0499999999999998</v>
      </c>
      <c r="C42" s="83">
        <f t="shared" si="5"/>
        <v>0.57150822414273761</v>
      </c>
      <c r="D42">
        <f>C42*LOOKUP(E42,Currency!$A$2:$A$56,Currency!$C$2:$C$56)</f>
        <v>0.54293281293560069</v>
      </c>
      <c r="E42">
        <v>2012</v>
      </c>
      <c r="G42">
        <f t="shared" si="3"/>
        <v>2039</v>
      </c>
      <c r="H42" s="82">
        <f t="shared" si="6"/>
        <v>0.58957888389634083</v>
      </c>
      <c r="I42" s="82">
        <f t="shared" si="1"/>
        <v>17.340555408715904</v>
      </c>
      <c r="J42">
        <f t="shared" si="2"/>
        <v>2.1148194565361749</v>
      </c>
    </row>
    <row r="43" spans="1:10">
      <c r="A43" s="81">
        <v>41180</v>
      </c>
      <c r="B43">
        <f>'Average Retail Fuel Prices'!E44</f>
        <v>2.12</v>
      </c>
      <c r="C43" s="83">
        <f t="shared" si="5"/>
        <v>0.59102313911346527</v>
      </c>
      <c r="D43">
        <f>C43*LOOKUP(E43,Currency!$A$2:$A$56,Currency!$C$2:$C$56)</f>
        <v>0.56147198215779193</v>
      </c>
      <c r="E43">
        <v>2012</v>
      </c>
      <c r="G43">
        <f t="shared" si="3"/>
        <v>2040</v>
      </c>
      <c r="H43" s="82">
        <f t="shared" si="6"/>
        <v>0.5919218703809449</v>
      </c>
      <c r="I43" s="82">
        <f t="shared" si="1"/>
        <v>17.409466775910143</v>
      </c>
      <c r="J43">
        <f t="shared" si="2"/>
        <v>2.1232237490564496</v>
      </c>
    </row>
    <row r="44" spans="1:10">
      <c r="A44" s="81">
        <v>41284</v>
      </c>
      <c r="B44">
        <f>'Average Retail Fuel Prices'!E45</f>
        <v>2.1</v>
      </c>
      <c r="C44" s="83">
        <f t="shared" si="5"/>
        <v>0.58544744912182878</v>
      </c>
      <c r="D44">
        <f>C44*LOOKUP(E44,Currency!$A$2:$A$56,Currency!$C$2:$C$56)</f>
        <v>0.55032060217451906</v>
      </c>
      <c r="E44">
        <v>2013</v>
      </c>
    </row>
    <row r="45" spans="1:10">
      <c r="A45" s="81">
        <v>41362</v>
      </c>
      <c r="B45">
        <f>'Average Retail Fuel Prices'!E46</f>
        <v>2.1</v>
      </c>
      <c r="C45" s="83">
        <f t="shared" si="5"/>
        <v>0.58544744912182878</v>
      </c>
      <c r="D45">
        <f>C45*LOOKUP(E45,Currency!$A$2:$A$56,Currency!$C$2:$C$56)</f>
        <v>0.55032060217451906</v>
      </c>
      <c r="E45">
        <v>2013</v>
      </c>
      <c r="H45">
        <v>3.4000000000000002E-2</v>
      </c>
      <c r="I45" s="75" t="s">
        <v>53</v>
      </c>
    </row>
    <row r="46" spans="1:10">
      <c r="A46" s="81">
        <v>41467</v>
      </c>
      <c r="B46">
        <f>'Average Retail Fuel Prices'!E47</f>
        <v>2.14</v>
      </c>
      <c r="C46" s="83">
        <f t="shared" si="5"/>
        <v>0.59659882910510176</v>
      </c>
      <c r="D46">
        <f>C46*LOOKUP(E46,Currency!$A$2:$A$56,Currency!$C$2:$C$56)</f>
        <v>0.56080289935879557</v>
      </c>
      <c r="E46">
        <v>2013</v>
      </c>
    </row>
    <row r="47" spans="1:10">
      <c r="A47" s="81">
        <v>41551</v>
      </c>
      <c r="B47">
        <f>'Average Retail Fuel Prices'!E48</f>
        <v>2.09</v>
      </c>
      <c r="C47" s="83">
        <f t="shared" si="5"/>
        <v>0.58265960412601048</v>
      </c>
      <c r="D47">
        <f>C47*LOOKUP(E47,Currency!$A$2:$A$56,Currency!$C$2:$C$56)</f>
        <v>0.54770002787844985</v>
      </c>
      <c r="E47">
        <v>2013</v>
      </c>
    </row>
    <row r="48" spans="1:10">
      <c r="A48" s="81">
        <v>41640</v>
      </c>
      <c r="B48">
        <f>'Average Retail Fuel Prices'!E49</f>
        <v>2.09</v>
      </c>
      <c r="C48" s="83">
        <f t="shared" si="5"/>
        <v>0.58265960412601048</v>
      </c>
      <c r="D48">
        <f>C48*LOOKUP(E48,Currency!$A$2:$A$56,Currency!$C$2:$C$56)</f>
        <v>0.53604683579592971</v>
      </c>
      <c r="E48">
        <v>2014</v>
      </c>
    </row>
    <row r="49" spans="1:8">
      <c r="A49" s="81">
        <v>41730</v>
      </c>
      <c r="B49">
        <f>'Average Retail Fuel Prices'!E50</f>
        <v>2.15</v>
      </c>
      <c r="C49" s="83">
        <f t="shared" si="5"/>
        <v>0.59938667410091995</v>
      </c>
      <c r="D49">
        <f>C49*LOOKUP(E49,Currency!$A$2:$A$56,Currency!$C$2:$C$56)</f>
        <v>0.55143574017284636</v>
      </c>
      <c r="E49">
        <v>2014</v>
      </c>
    </row>
    <row r="50" spans="1:8">
      <c r="A50" s="81">
        <v>41821</v>
      </c>
      <c r="B50">
        <f>'Average Retail Fuel Prices'!E51</f>
        <v>2.17</v>
      </c>
      <c r="C50" s="83">
        <f t="shared" si="5"/>
        <v>0.60496236409255644</v>
      </c>
      <c r="D50">
        <f>C50*LOOKUP(E50,Currency!$A$2:$A$56,Currency!$C$2:$C$56)</f>
        <v>0.5565653749651519</v>
      </c>
      <c r="E50">
        <v>2014</v>
      </c>
    </row>
    <row r="51" spans="1:8">
      <c r="A51" s="81">
        <v>41913</v>
      </c>
      <c r="B51">
        <f>'Average Retail Fuel Prices'!E52</f>
        <v>2.16</v>
      </c>
      <c r="C51" s="83">
        <f t="shared" si="5"/>
        <v>0.60217451909673825</v>
      </c>
      <c r="D51">
        <f>C51*LOOKUP(E51,Currency!$A$2:$A$56,Currency!$C$2:$C$56)</f>
        <v>0.55400055756899924</v>
      </c>
      <c r="E51">
        <v>2014</v>
      </c>
    </row>
    <row r="52" spans="1:8">
      <c r="A52" s="81">
        <v>42005</v>
      </c>
      <c r="B52">
        <f>'Average Retail Fuel Prices'!E53</f>
        <v>2.11</v>
      </c>
      <c r="C52" s="83">
        <f t="shared" si="5"/>
        <v>0.58823529411764697</v>
      </c>
      <c r="D52">
        <f>C52*LOOKUP(E52,Currency!$A$2:$A$56,Currency!$C$2:$C$56)</f>
        <v>0.54117647058823526</v>
      </c>
      <c r="E52">
        <v>2015</v>
      </c>
    </row>
    <row r="53" spans="1:8">
      <c r="A53" s="81">
        <v>42095</v>
      </c>
      <c r="B53">
        <f>'Average Retail Fuel Prices'!E54</f>
        <v>2.09</v>
      </c>
      <c r="C53" s="83">
        <f t="shared" si="5"/>
        <v>0.58265960412601048</v>
      </c>
      <c r="D53">
        <f>C53*LOOKUP(E53,Currency!$A$2:$A$56,Currency!$C$2:$C$56)</f>
        <v>0.53604683579592971</v>
      </c>
      <c r="E53">
        <v>2015</v>
      </c>
    </row>
    <row r="54" spans="1:8">
      <c r="A54" s="81">
        <v>42370</v>
      </c>
      <c r="C54" s="83"/>
      <c r="D54" s="83">
        <f>(D53*$H$60)+D53</f>
        <v>0.53817708592138269</v>
      </c>
      <c r="E54">
        <v>2016</v>
      </c>
    </row>
    <row r="55" spans="1:8">
      <c r="A55" s="81">
        <f t="shared" ref="A55:A78" si="7">A54+365.25</f>
        <v>42735.25</v>
      </c>
      <c r="C55" s="83"/>
      <c r="D55" s="83">
        <f>(D54*$H$60)+D54</f>
        <v>0.54031580166083426</v>
      </c>
      <c r="E55">
        <f>E54+1</f>
        <v>2017</v>
      </c>
    </row>
    <row r="56" spans="1:8">
      <c r="A56" s="81">
        <f t="shared" si="7"/>
        <v>43100.5</v>
      </c>
      <c r="C56" s="83"/>
      <c r="D56" s="83">
        <f t="shared" ref="D56:D78" si="8">(D55*$H$60)+D55</f>
        <v>0.54246301665663443</v>
      </c>
      <c r="E56">
        <f>E55+1</f>
        <v>2018</v>
      </c>
    </row>
    <row r="57" spans="1:8">
      <c r="A57" s="81">
        <f t="shared" si="7"/>
        <v>43465.75</v>
      </c>
      <c r="C57" s="83"/>
      <c r="D57" s="83">
        <f t="shared" si="8"/>
        <v>0.54461876468482795</v>
      </c>
      <c r="E57">
        <f t="shared" ref="E57:E78" si="9">E56+1</f>
        <v>2019</v>
      </c>
    </row>
    <row r="58" spans="1:8">
      <c r="A58" s="81">
        <f t="shared" si="7"/>
        <v>43831</v>
      </c>
      <c r="C58" s="83"/>
      <c r="D58" s="83">
        <f t="shared" si="8"/>
        <v>0.54678307965568551</v>
      </c>
      <c r="E58">
        <f t="shared" si="9"/>
        <v>2020</v>
      </c>
    </row>
    <row r="59" spans="1:8">
      <c r="A59" s="81">
        <f t="shared" si="7"/>
        <v>44196.25</v>
      </c>
      <c r="C59" s="83"/>
      <c r="D59" s="83">
        <f t="shared" si="8"/>
        <v>0.54895599561423725</v>
      </c>
      <c r="E59">
        <f t="shared" si="9"/>
        <v>2021</v>
      </c>
      <c r="H59" s="75" t="s">
        <v>54</v>
      </c>
    </row>
    <row r="60" spans="1:8">
      <c r="A60" s="81">
        <f t="shared" si="7"/>
        <v>44561.5</v>
      </c>
      <c r="C60" s="83"/>
      <c r="D60" s="83">
        <f t="shared" si="8"/>
        <v>0.55113754674080817</v>
      </c>
      <c r="E60">
        <f t="shared" si="9"/>
        <v>2022</v>
      </c>
      <c r="H60" s="96">
        <v>3.9740000000000001E-3</v>
      </c>
    </row>
    <row r="61" spans="1:8">
      <c r="A61" s="81">
        <f t="shared" si="7"/>
        <v>44926.75</v>
      </c>
      <c r="C61" s="83"/>
      <c r="D61" s="83">
        <f t="shared" si="8"/>
        <v>0.55332776735155609</v>
      </c>
      <c r="E61">
        <f t="shared" si="9"/>
        <v>2023</v>
      </c>
    </row>
    <row r="62" spans="1:8">
      <c r="A62" s="81">
        <f t="shared" si="7"/>
        <v>45292</v>
      </c>
      <c r="C62" s="83"/>
      <c r="D62" s="83">
        <f t="shared" si="8"/>
        <v>0.55552669189901116</v>
      </c>
      <c r="E62">
        <f t="shared" si="9"/>
        <v>2024</v>
      </c>
    </row>
    <row r="63" spans="1:8">
      <c r="A63" s="81">
        <f t="shared" si="7"/>
        <v>45657.25</v>
      </c>
      <c r="C63" s="83"/>
      <c r="D63" s="83">
        <f t="shared" si="8"/>
        <v>0.55773435497261781</v>
      </c>
      <c r="E63">
        <f t="shared" si="9"/>
        <v>2025</v>
      </c>
    </row>
    <row r="64" spans="1:8">
      <c r="A64" s="81">
        <f t="shared" si="7"/>
        <v>46022.5</v>
      </c>
      <c r="C64" s="83"/>
      <c r="D64" s="83">
        <f t="shared" si="8"/>
        <v>0.55995079129927894</v>
      </c>
      <c r="E64">
        <f t="shared" si="9"/>
        <v>2026</v>
      </c>
    </row>
    <row r="65" spans="1:5">
      <c r="A65" s="81">
        <f t="shared" si="7"/>
        <v>46387.75</v>
      </c>
      <c r="B65" s="82"/>
      <c r="C65" s="83"/>
      <c r="D65" s="83">
        <f t="shared" si="8"/>
        <v>0.56217603574390229</v>
      </c>
      <c r="E65">
        <f t="shared" si="9"/>
        <v>2027</v>
      </c>
    </row>
    <row r="66" spans="1:5">
      <c r="A66" s="81">
        <f t="shared" si="7"/>
        <v>46753</v>
      </c>
      <c r="C66" s="83"/>
      <c r="D66" s="83">
        <f t="shared" si="8"/>
        <v>0.56441012330994855</v>
      </c>
      <c r="E66">
        <f t="shared" si="9"/>
        <v>2028</v>
      </c>
    </row>
    <row r="67" spans="1:5">
      <c r="A67" s="81">
        <f t="shared" si="7"/>
        <v>47118.25</v>
      </c>
      <c r="C67" s="83"/>
      <c r="D67" s="83">
        <f t="shared" si="8"/>
        <v>0.56665308913998225</v>
      </c>
      <c r="E67">
        <f t="shared" si="9"/>
        <v>2029</v>
      </c>
    </row>
    <row r="68" spans="1:5">
      <c r="A68" s="81">
        <f t="shared" si="7"/>
        <v>47483.5</v>
      </c>
      <c r="C68" s="83"/>
      <c r="D68" s="83">
        <f t="shared" si="8"/>
        <v>0.56890496851622452</v>
      </c>
      <c r="E68">
        <f t="shared" si="9"/>
        <v>2030</v>
      </c>
    </row>
    <row r="69" spans="1:5">
      <c r="A69" s="81">
        <f t="shared" si="7"/>
        <v>47848.75</v>
      </c>
      <c r="C69" s="83"/>
      <c r="D69" s="83">
        <f t="shared" si="8"/>
        <v>0.57116579686110802</v>
      </c>
      <c r="E69">
        <f t="shared" si="9"/>
        <v>2031</v>
      </c>
    </row>
    <row r="70" spans="1:5">
      <c r="A70" s="81">
        <f t="shared" si="7"/>
        <v>48214</v>
      </c>
      <c r="C70" s="83"/>
      <c r="D70" s="83">
        <f t="shared" si="8"/>
        <v>0.57343560973783403</v>
      </c>
      <c r="E70">
        <f t="shared" si="9"/>
        <v>2032</v>
      </c>
    </row>
    <row r="71" spans="1:5">
      <c r="A71" s="81">
        <f t="shared" si="7"/>
        <v>48579.25</v>
      </c>
      <c r="C71" s="83"/>
      <c r="D71" s="83">
        <f t="shared" si="8"/>
        <v>0.57571444285093221</v>
      </c>
      <c r="E71">
        <f t="shared" si="9"/>
        <v>2033</v>
      </c>
    </row>
    <row r="72" spans="1:5">
      <c r="A72" s="81">
        <f t="shared" si="7"/>
        <v>48944.5</v>
      </c>
      <c r="C72" s="83"/>
      <c r="D72" s="83">
        <f t="shared" si="8"/>
        <v>0.57800233204682183</v>
      </c>
      <c r="E72">
        <f t="shared" si="9"/>
        <v>2034</v>
      </c>
    </row>
    <row r="73" spans="1:5">
      <c r="A73" s="81">
        <f t="shared" si="7"/>
        <v>49309.75</v>
      </c>
      <c r="C73" s="83"/>
      <c r="D73" s="83">
        <f t="shared" si="8"/>
        <v>0.5802993133143759</v>
      </c>
      <c r="E73">
        <f t="shared" si="9"/>
        <v>2035</v>
      </c>
    </row>
    <row r="74" spans="1:5">
      <c r="A74" s="81">
        <f t="shared" si="7"/>
        <v>49675</v>
      </c>
      <c r="C74" s="83"/>
      <c r="D74" s="83">
        <f t="shared" si="8"/>
        <v>0.58260542278548721</v>
      </c>
      <c r="E74">
        <f t="shared" si="9"/>
        <v>2036</v>
      </c>
    </row>
    <row r="75" spans="1:5">
      <c r="A75" s="81">
        <f t="shared" si="7"/>
        <v>50040.25</v>
      </c>
      <c r="C75" s="83"/>
      <c r="D75" s="83">
        <f t="shared" si="8"/>
        <v>0.58492069673563674</v>
      </c>
      <c r="E75">
        <f t="shared" si="9"/>
        <v>2037</v>
      </c>
    </row>
    <row r="76" spans="1:5">
      <c r="A76" s="81">
        <f t="shared" si="7"/>
        <v>50405.5</v>
      </c>
      <c r="C76" s="83"/>
      <c r="D76" s="83">
        <f t="shared" si="8"/>
        <v>0.58724517158446421</v>
      </c>
      <c r="E76">
        <f t="shared" si="9"/>
        <v>2038</v>
      </c>
    </row>
    <row r="77" spans="1:5">
      <c r="A77" s="81">
        <f t="shared" si="7"/>
        <v>50770.75</v>
      </c>
      <c r="C77" s="83"/>
      <c r="D77" s="83">
        <f t="shared" si="8"/>
        <v>0.58957888389634083</v>
      </c>
      <c r="E77">
        <f t="shared" si="9"/>
        <v>2039</v>
      </c>
    </row>
    <row r="78" spans="1:5">
      <c r="A78" s="81">
        <f t="shared" si="7"/>
        <v>51136</v>
      </c>
      <c r="C78" s="83"/>
      <c r="D78" s="83">
        <f t="shared" si="8"/>
        <v>0.5919218703809449</v>
      </c>
      <c r="E78">
        <f t="shared" si="9"/>
        <v>2040</v>
      </c>
    </row>
    <row r="79" spans="1:5">
      <c r="A79" s="81"/>
    </row>
    <row r="80" spans="1:5">
      <c r="C80">
        <v>3.5870000000000002</v>
      </c>
      <c r="D80" s="75" t="s">
        <v>49</v>
      </c>
    </row>
  </sheetData>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opLeftCell="A19" workbookViewId="0">
      <selection activeCell="C42" sqref="C42"/>
    </sheetView>
  </sheetViews>
  <sheetFormatPr baseColWidth="10" defaultColWidth="8.83203125" defaultRowHeight="12" x14ac:dyDescent="0"/>
  <cols>
    <col min="1" max="2" width="9.83203125" style="86" bestFit="1" customWidth="1"/>
    <col min="3" max="256" width="8.83203125" style="86"/>
    <col min="257" max="258" width="9.83203125" style="86" bestFit="1" customWidth="1"/>
    <col min="259" max="512" width="8.83203125" style="86"/>
    <col min="513" max="514" width="9.83203125" style="86" bestFit="1" customWidth="1"/>
    <col min="515" max="768" width="8.83203125" style="86"/>
    <col min="769" max="770" width="9.83203125" style="86" bestFit="1" customWidth="1"/>
    <col min="771" max="1024" width="8.83203125" style="86"/>
    <col min="1025" max="1026" width="9.83203125" style="86" bestFit="1" customWidth="1"/>
    <col min="1027" max="1280" width="8.83203125" style="86"/>
    <col min="1281" max="1282" width="9.83203125" style="86" bestFit="1" customWidth="1"/>
    <col min="1283" max="1536" width="8.83203125" style="86"/>
    <col min="1537" max="1538" width="9.83203125" style="86" bestFit="1" customWidth="1"/>
    <col min="1539" max="1792" width="8.83203125" style="86"/>
    <col min="1793" max="1794" width="9.83203125" style="86" bestFit="1" customWidth="1"/>
    <col min="1795" max="2048" width="8.83203125" style="86"/>
    <col min="2049" max="2050" width="9.83203125" style="86" bestFit="1" customWidth="1"/>
    <col min="2051" max="2304" width="8.83203125" style="86"/>
    <col min="2305" max="2306" width="9.83203125" style="86" bestFit="1" customWidth="1"/>
    <col min="2307" max="2560" width="8.83203125" style="86"/>
    <col min="2561" max="2562" width="9.83203125" style="86" bestFit="1" customWidth="1"/>
    <col min="2563" max="2816" width="8.83203125" style="86"/>
    <col min="2817" max="2818" width="9.83203125" style="86" bestFit="1" customWidth="1"/>
    <col min="2819" max="3072" width="8.83203125" style="86"/>
    <col min="3073" max="3074" width="9.83203125" style="86" bestFit="1" customWidth="1"/>
    <col min="3075" max="3328" width="8.83203125" style="86"/>
    <col min="3329" max="3330" width="9.83203125" style="86" bestFit="1" customWidth="1"/>
    <col min="3331" max="3584" width="8.83203125" style="86"/>
    <col min="3585" max="3586" width="9.83203125" style="86" bestFit="1" customWidth="1"/>
    <col min="3587" max="3840" width="8.83203125" style="86"/>
    <col min="3841" max="3842" width="9.83203125" style="86" bestFit="1" customWidth="1"/>
    <col min="3843" max="4096" width="8.83203125" style="86"/>
    <col min="4097" max="4098" width="9.83203125" style="86" bestFit="1" customWidth="1"/>
    <col min="4099" max="4352" width="8.83203125" style="86"/>
    <col min="4353" max="4354" width="9.83203125" style="86" bestFit="1" customWidth="1"/>
    <col min="4355" max="4608" width="8.83203125" style="86"/>
    <col min="4609" max="4610" width="9.83203125" style="86" bestFit="1" customWidth="1"/>
    <col min="4611" max="4864" width="8.83203125" style="86"/>
    <col min="4865" max="4866" width="9.83203125" style="86" bestFit="1" customWidth="1"/>
    <col min="4867" max="5120" width="8.83203125" style="86"/>
    <col min="5121" max="5122" width="9.83203125" style="86" bestFit="1" customWidth="1"/>
    <col min="5123" max="5376" width="8.83203125" style="86"/>
    <col min="5377" max="5378" width="9.83203125" style="86" bestFit="1" customWidth="1"/>
    <col min="5379" max="5632" width="8.83203125" style="86"/>
    <col min="5633" max="5634" width="9.83203125" style="86" bestFit="1" customWidth="1"/>
    <col min="5635" max="5888" width="8.83203125" style="86"/>
    <col min="5889" max="5890" width="9.83203125" style="86" bestFit="1" customWidth="1"/>
    <col min="5891" max="6144" width="8.83203125" style="86"/>
    <col min="6145" max="6146" width="9.83203125" style="86" bestFit="1" customWidth="1"/>
    <col min="6147" max="6400" width="8.83203125" style="86"/>
    <col min="6401" max="6402" width="9.83203125" style="86" bestFit="1" customWidth="1"/>
    <col min="6403" max="6656" width="8.83203125" style="86"/>
    <col min="6657" max="6658" width="9.83203125" style="86" bestFit="1" customWidth="1"/>
    <col min="6659" max="6912" width="8.83203125" style="86"/>
    <col min="6913" max="6914" width="9.83203125" style="86" bestFit="1" customWidth="1"/>
    <col min="6915" max="7168" width="8.83203125" style="86"/>
    <col min="7169" max="7170" width="9.83203125" style="86" bestFit="1" customWidth="1"/>
    <col min="7171" max="7424" width="8.83203125" style="86"/>
    <col min="7425" max="7426" width="9.83203125" style="86" bestFit="1" customWidth="1"/>
    <col min="7427" max="7680" width="8.83203125" style="86"/>
    <col min="7681" max="7682" width="9.83203125" style="86" bestFit="1" customWidth="1"/>
    <col min="7683" max="7936" width="8.83203125" style="86"/>
    <col min="7937" max="7938" width="9.83203125" style="86" bestFit="1" customWidth="1"/>
    <col min="7939" max="8192" width="8.83203125" style="86"/>
    <col min="8193" max="8194" width="9.83203125" style="86" bestFit="1" customWidth="1"/>
    <col min="8195" max="8448" width="8.83203125" style="86"/>
    <col min="8449" max="8450" width="9.83203125" style="86" bestFit="1" customWidth="1"/>
    <col min="8451" max="8704" width="8.83203125" style="86"/>
    <col min="8705" max="8706" width="9.83203125" style="86" bestFit="1" customWidth="1"/>
    <col min="8707" max="8960" width="8.83203125" style="86"/>
    <col min="8961" max="8962" width="9.83203125" style="86" bestFit="1" customWidth="1"/>
    <col min="8963" max="9216" width="8.83203125" style="86"/>
    <col min="9217" max="9218" width="9.83203125" style="86" bestFit="1" customWidth="1"/>
    <col min="9219" max="9472" width="8.83203125" style="86"/>
    <col min="9473" max="9474" width="9.83203125" style="86" bestFit="1" customWidth="1"/>
    <col min="9475" max="9728" width="8.83203125" style="86"/>
    <col min="9729" max="9730" width="9.83203125" style="86" bestFit="1" customWidth="1"/>
    <col min="9731" max="9984" width="8.83203125" style="86"/>
    <col min="9985" max="9986" width="9.83203125" style="86" bestFit="1" customWidth="1"/>
    <col min="9987" max="10240" width="8.83203125" style="86"/>
    <col min="10241" max="10242" width="9.83203125" style="86" bestFit="1" customWidth="1"/>
    <col min="10243" max="10496" width="8.83203125" style="86"/>
    <col min="10497" max="10498" width="9.83203125" style="86" bestFit="1" customWidth="1"/>
    <col min="10499" max="10752" width="8.83203125" style="86"/>
    <col min="10753" max="10754" width="9.83203125" style="86" bestFit="1" customWidth="1"/>
    <col min="10755" max="11008" width="8.83203125" style="86"/>
    <col min="11009" max="11010" width="9.83203125" style="86" bestFit="1" customWidth="1"/>
    <col min="11011" max="11264" width="8.83203125" style="86"/>
    <col min="11265" max="11266" width="9.83203125" style="86" bestFit="1" customWidth="1"/>
    <col min="11267" max="11520" width="8.83203125" style="86"/>
    <col min="11521" max="11522" width="9.83203125" style="86" bestFit="1" customWidth="1"/>
    <col min="11523" max="11776" width="8.83203125" style="86"/>
    <col min="11777" max="11778" width="9.83203125" style="86" bestFit="1" customWidth="1"/>
    <col min="11779" max="12032" width="8.83203125" style="86"/>
    <col min="12033" max="12034" width="9.83203125" style="86" bestFit="1" customWidth="1"/>
    <col min="12035" max="12288" width="8.83203125" style="86"/>
    <col min="12289" max="12290" width="9.83203125" style="86" bestFit="1" customWidth="1"/>
    <col min="12291" max="12544" width="8.83203125" style="86"/>
    <col min="12545" max="12546" width="9.83203125" style="86" bestFit="1" customWidth="1"/>
    <col min="12547" max="12800" width="8.83203125" style="86"/>
    <col min="12801" max="12802" width="9.83203125" style="86" bestFit="1" customWidth="1"/>
    <col min="12803" max="13056" width="8.83203125" style="86"/>
    <col min="13057" max="13058" width="9.83203125" style="86" bestFit="1" customWidth="1"/>
    <col min="13059" max="13312" width="8.83203125" style="86"/>
    <col min="13313" max="13314" width="9.83203125" style="86" bestFit="1" customWidth="1"/>
    <col min="13315" max="13568" width="8.83203125" style="86"/>
    <col min="13569" max="13570" width="9.83203125" style="86" bestFit="1" customWidth="1"/>
    <col min="13571" max="13824" width="8.83203125" style="86"/>
    <col min="13825" max="13826" width="9.83203125" style="86" bestFit="1" customWidth="1"/>
    <col min="13827" max="14080" width="8.83203125" style="86"/>
    <col min="14081" max="14082" width="9.83203125" style="86" bestFit="1" customWidth="1"/>
    <col min="14083" max="14336" width="8.83203125" style="86"/>
    <col min="14337" max="14338" width="9.83203125" style="86" bestFit="1" customWidth="1"/>
    <col min="14339" max="14592" width="8.83203125" style="86"/>
    <col min="14593" max="14594" width="9.83203125" style="86" bestFit="1" customWidth="1"/>
    <col min="14595" max="14848" width="8.83203125" style="86"/>
    <col min="14849" max="14850" width="9.83203125" style="86" bestFit="1" customWidth="1"/>
    <col min="14851" max="15104" width="8.83203125" style="86"/>
    <col min="15105" max="15106" width="9.83203125" style="86" bestFit="1" customWidth="1"/>
    <col min="15107" max="15360" width="8.83203125" style="86"/>
    <col min="15361" max="15362" width="9.83203125" style="86" bestFit="1" customWidth="1"/>
    <col min="15363" max="15616" width="8.83203125" style="86"/>
    <col min="15617" max="15618" width="9.83203125" style="86" bestFit="1" customWidth="1"/>
    <col min="15619" max="15872" width="8.83203125" style="86"/>
    <col min="15873" max="15874" width="9.83203125" style="86" bestFit="1" customWidth="1"/>
    <col min="15875" max="16128" width="8.83203125" style="86"/>
    <col min="16129" max="16130" width="9.83203125" style="86" bestFit="1" customWidth="1"/>
    <col min="16131" max="16384" width="8.83203125" style="86"/>
  </cols>
  <sheetData>
    <row r="1" spans="1:3" ht="16" thickBot="1">
      <c r="A1" s="84"/>
      <c r="B1" s="85" t="s">
        <v>51</v>
      </c>
    </row>
    <row r="2" spans="1:3" ht="14">
      <c r="A2" s="87">
        <v>1960</v>
      </c>
      <c r="B2" s="88">
        <f t="shared" ref="B2:B21" si="0">1/C2</f>
        <v>0.13568521031207598</v>
      </c>
      <c r="C2" s="86">
        <v>7.37</v>
      </c>
    </row>
    <row r="3" spans="1:3" ht="14">
      <c r="A3" s="89">
        <f t="shared" ref="A3:A22" si="1">A2+1</f>
        <v>1961</v>
      </c>
      <c r="B3" s="90">
        <f t="shared" si="0"/>
        <v>0.13717421124828533</v>
      </c>
      <c r="C3" s="86">
        <v>7.29</v>
      </c>
    </row>
    <row r="4" spans="1:3" ht="14">
      <c r="A4" s="89">
        <f t="shared" si="1"/>
        <v>1962</v>
      </c>
      <c r="B4" s="90">
        <f t="shared" si="0"/>
        <v>0.13850415512465375</v>
      </c>
      <c r="C4" s="86">
        <v>7.22</v>
      </c>
    </row>
    <row r="5" spans="1:3" ht="14">
      <c r="A5" s="89">
        <f t="shared" si="1"/>
        <v>1963</v>
      </c>
      <c r="B5" s="90">
        <f t="shared" si="0"/>
        <v>0.14025245441795231</v>
      </c>
      <c r="C5" s="86">
        <v>7.13</v>
      </c>
    </row>
    <row r="6" spans="1:3" ht="14">
      <c r="A6" s="89">
        <f t="shared" si="1"/>
        <v>1964</v>
      </c>
      <c r="B6" s="90">
        <f t="shared" si="0"/>
        <v>0.14224751066856328</v>
      </c>
      <c r="C6" s="86">
        <v>7.03</v>
      </c>
    </row>
    <row r="7" spans="1:3" ht="14">
      <c r="A7" s="89">
        <f t="shared" si="1"/>
        <v>1965</v>
      </c>
      <c r="B7" s="90">
        <f t="shared" si="0"/>
        <v>0.14450867052023122</v>
      </c>
      <c r="C7" s="86">
        <v>6.92</v>
      </c>
    </row>
    <row r="8" spans="1:3" ht="14">
      <c r="A8" s="89">
        <f t="shared" si="1"/>
        <v>1966</v>
      </c>
      <c r="B8" s="90">
        <f t="shared" si="0"/>
        <v>0.14858841010401189</v>
      </c>
      <c r="C8" s="86">
        <v>6.73</v>
      </c>
    </row>
    <row r="9" spans="1:3" ht="14">
      <c r="A9" s="89">
        <f t="shared" si="1"/>
        <v>1967</v>
      </c>
      <c r="B9" s="90">
        <f t="shared" si="0"/>
        <v>0.15313935681470137</v>
      </c>
      <c r="C9" s="86">
        <v>6.53</v>
      </c>
    </row>
    <row r="10" spans="1:3" ht="14">
      <c r="A10" s="89">
        <f t="shared" si="1"/>
        <v>1968</v>
      </c>
      <c r="B10" s="90">
        <f t="shared" si="0"/>
        <v>0.15948963317384371</v>
      </c>
      <c r="C10" s="86">
        <v>6.27</v>
      </c>
    </row>
    <row r="11" spans="1:3" ht="14">
      <c r="A11" s="89">
        <f t="shared" si="1"/>
        <v>1969</v>
      </c>
      <c r="B11" s="90">
        <f t="shared" si="0"/>
        <v>0.16835016835016833</v>
      </c>
      <c r="C11" s="86">
        <v>5.94</v>
      </c>
    </row>
    <row r="12" spans="1:3" ht="14">
      <c r="A12" s="89">
        <f t="shared" si="1"/>
        <v>1970</v>
      </c>
      <c r="B12" s="90">
        <f t="shared" si="0"/>
        <v>0.17793594306049823</v>
      </c>
      <c r="C12" s="86">
        <v>5.62</v>
      </c>
    </row>
    <row r="13" spans="1:3" ht="14">
      <c r="A13" s="89">
        <f t="shared" si="1"/>
        <v>1971</v>
      </c>
      <c r="B13" s="90">
        <f t="shared" si="0"/>
        <v>0.18587360594795541</v>
      </c>
      <c r="C13" s="86">
        <v>5.38</v>
      </c>
    </row>
    <row r="14" spans="1:3" ht="14">
      <c r="A14" s="89">
        <f t="shared" si="1"/>
        <v>1972</v>
      </c>
      <c r="B14" s="90">
        <f t="shared" si="0"/>
        <v>0.19157088122605365</v>
      </c>
      <c r="C14" s="86">
        <v>5.22</v>
      </c>
    </row>
    <row r="15" spans="1:3" ht="14">
      <c r="A15" s="89">
        <f t="shared" si="1"/>
        <v>1973</v>
      </c>
      <c r="B15" s="90">
        <f t="shared" si="0"/>
        <v>0.20366598778004072</v>
      </c>
      <c r="C15" s="86">
        <v>4.91</v>
      </c>
    </row>
    <row r="16" spans="1:3" ht="14">
      <c r="A16" s="89">
        <f t="shared" si="1"/>
        <v>1974</v>
      </c>
      <c r="B16" s="90">
        <f t="shared" si="0"/>
        <v>0.22624434389140272</v>
      </c>
      <c r="C16" s="86">
        <v>4.42</v>
      </c>
    </row>
    <row r="17" spans="1:5" ht="14">
      <c r="A17" s="89">
        <f t="shared" si="1"/>
        <v>1975</v>
      </c>
      <c r="B17" s="90">
        <f t="shared" si="0"/>
        <v>0.24691358024691359</v>
      </c>
      <c r="C17" s="86">
        <v>4.05</v>
      </c>
    </row>
    <row r="18" spans="1:5" ht="14">
      <c r="A18" s="89">
        <f t="shared" si="1"/>
        <v>1976</v>
      </c>
      <c r="B18" s="90">
        <f t="shared" si="0"/>
        <v>0.2610966057441253</v>
      </c>
      <c r="C18" s="86">
        <v>3.83</v>
      </c>
    </row>
    <row r="19" spans="1:5" ht="14">
      <c r="A19" s="89">
        <f t="shared" si="1"/>
        <v>1977</v>
      </c>
      <c r="B19" s="90">
        <f t="shared" si="0"/>
        <v>0.27777777777777779</v>
      </c>
      <c r="C19" s="86">
        <v>3.6</v>
      </c>
    </row>
    <row r="20" spans="1:5" ht="14">
      <c r="A20" s="89">
        <f t="shared" si="1"/>
        <v>1978</v>
      </c>
      <c r="B20" s="90">
        <f t="shared" si="0"/>
        <v>0.29940119760479045</v>
      </c>
      <c r="C20" s="86">
        <v>3.34</v>
      </c>
    </row>
    <row r="21" spans="1:5" ht="14">
      <c r="A21" s="89">
        <f t="shared" si="1"/>
        <v>1979</v>
      </c>
      <c r="B21" s="90">
        <f t="shared" si="0"/>
        <v>0.33333333333333331</v>
      </c>
      <c r="C21" s="86">
        <v>3</v>
      </c>
    </row>
    <row r="22" spans="1:5" ht="14">
      <c r="A22" s="89">
        <f t="shared" si="1"/>
        <v>1980</v>
      </c>
      <c r="B22" s="91">
        <f>1/C22</f>
        <v>0.37735849056603776</v>
      </c>
      <c r="C22" s="86">
        <v>2.65</v>
      </c>
    </row>
    <row r="23" spans="1:5" ht="14">
      <c r="A23" s="89">
        <f t="shared" ref="A23:A56" si="2">A22+1</f>
        <v>1981</v>
      </c>
      <c r="B23" s="91">
        <f t="shared" ref="B23:B56" si="3">1/C23</f>
        <v>0.41666666666666669</v>
      </c>
      <c r="C23" s="86">
        <v>2.4</v>
      </c>
    </row>
    <row r="24" spans="1:5" ht="14">
      <c r="A24" s="89">
        <f t="shared" si="2"/>
        <v>1982</v>
      </c>
      <c r="B24" s="91">
        <f t="shared" si="3"/>
        <v>0.44247787610619471</v>
      </c>
      <c r="C24" s="86">
        <v>2.2599999999999998</v>
      </c>
    </row>
    <row r="25" spans="1:5" ht="14">
      <c r="A25" s="89">
        <f t="shared" si="2"/>
        <v>1983</v>
      </c>
      <c r="B25" s="91">
        <f t="shared" si="3"/>
        <v>0.45662100456621008</v>
      </c>
      <c r="C25" s="86">
        <v>2.19</v>
      </c>
    </row>
    <row r="26" spans="1:5" ht="14">
      <c r="A26" s="89">
        <f t="shared" si="2"/>
        <v>1984</v>
      </c>
      <c r="B26" s="91">
        <f t="shared" si="3"/>
        <v>0.47619047619047616</v>
      </c>
      <c r="C26" s="86">
        <v>2.1</v>
      </c>
    </row>
    <row r="27" spans="1:5" ht="14">
      <c r="A27" s="89">
        <f t="shared" si="2"/>
        <v>1985</v>
      </c>
      <c r="B27" s="91">
        <f t="shared" si="3"/>
        <v>0.49261083743842371</v>
      </c>
      <c r="C27" s="86">
        <v>2.0299999999999998</v>
      </c>
      <c r="E27" s="92"/>
    </row>
    <row r="28" spans="1:5" ht="14">
      <c r="A28" s="89">
        <f t="shared" si="2"/>
        <v>1986</v>
      </c>
      <c r="B28" s="91">
        <f t="shared" si="3"/>
        <v>0.50251256281407031</v>
      </c>
      <c r="C28" s="86">
        <v>1.99</v>
      </c>
    </row>
    <row r="29" spans="1:5" ht="14">
      <c r="A29" s="89">
        <f t="shared" si="2"/>
        <v>1987</v>
      </c>
      <c r="B29" s="91">
        <f t="shared" si="3"/>
        <v>0.52083333333333337</v>
      </c>
      <c r="C29" s="86">
        <v>1.92</v>
      </c>
    </row>
    <row r="30" spans="1:5" ht="14">
      <c r="A30" s="89">
        <f t="shared" si="2"/>
        <v>1988</v>
      </c>
      <c r="B30" s="91">
        <f t="shared" si="3"/>
        <v>0.54347826086956519</v>
      </c>
      <c r="C30" s="86">
        <v>1.84</v>
      </c>
    </row>
    <row r="31" spans="1:5" ht="14">
      <c r="A31" s="89">
        <f t="shared" si="2"/>
        <v>1989</v>
      </c>
      <c r="B31" s="91">
        <f t="shared" si="3"/>
        <v>0.56818181818181823</v>
      </c>
      <c r="C31" s="86">
        <v>1.76</v>
      </c>
    </row>
    <row r="32" spans="1:5" ht="14">
      <c r="A32" s="89">
        <f t="shared" si="2"/>
        <v>1990</v>
      </c>
      <c r="B32" s="91">
        <f t="shared" si="3"/>
        <v>0.5988023952095809</v>
      </c>
      <c r="C32" s="86">
        <v>1.67</v>
      </c>
    </row>
    <row r="33" spans="1:3" ht="14">
      <c r="A33" s="89">
        <f t="shared" si="2"/>
        <v>1991</v>
      </c>
      <c r="B33" s="91">
        <f t="shared" si="3"/>
        <v>0.625</v>
      </c>
      <c r="C33" s="86">
        <v>1.6</v>
      </c>
    </row>
    <row r="34" spans="1:3" ht="14">
      <c r="A34" s="89">
        <f t="shared" si="2"/>
        <v>1992</v>
      </c>
      <c r="B34" s="91">
        <f t="shared" si="3"/>
        <v>0.64516129032258063</v>
      </c>
      <c r="C34" s="86">
        <v>1.55</v>
      </c>
    </row>
    <row r="35" spans="1:3" ht="14">
      <c r="A35" s="89">
        <f t="shared" si="2"/>
        <v>1993</v>
      </c>
      <c r="B35" s="91">
        <f t="shared" si="3"/>
        <v>0.66225165562913912</v>
      </c>
      <c r="C35" s="86">
        <v>1.51</v>
      </c>
    </row>
    <row r="36" spans="1:3" ht="14">
      <c r="A36" s="89">
        <f t="shared" si="2"/>
        <v>1994</v>
      </c>
      <c r="B36" s="91">
        <f t="shared" si="3"/>
        <v>0.68027210884353739</v>
      </c>
      <c r="C36" s="86">
        <v>1.47</v>
      </c>
    </row>
    <row r="37" spans="1:3" ht="14">
      <c r="A37" s="89">
        <f t="shared" si="2"/>
        <v>1995</v>
      </c>
      <c r="B37" s="91">
        <f t="shared" si="3"/>
        <v>0.69930069930069938</v>
      </c>
      <c r="C37" s="86">
        <v>1.43</v>
      </c>
    </row>
    <row r="38" spans="1:3" ht="14">
      <c r="A38" s="89">
        <f t="shared" si="2"/>
        <v>1996</v>
      </c>
      <c r="B38" s="91">
        <f t="shared" si="3"/>
        <v>0.71942446043165476</v>
      </c>
      <c r="C38" s="86">
        <v>1.39</v>
      </c>
    </row>
    <row r="39" spans="1:3" ht="14">
      <c r="A39" s="89">
        <f t="shared" si="2"/>
        <v>1997</v>
      </c>
      <c r="B39" s="91">
        <f t="shared" si="3"/>
        <v>0.73529411764705876</v>
      </c>
      <c r="C39" s="86">
        <v>1.36</v>
      </c>
    </row>
    <row r="40" spans="1:3" ht="14">
      <c r="A40" s="89">
        <f t="shared" si="2"/>
        <v>1998</v>
      </c>
      <c r="B40" s="91">
        <f t="shared" si="3"/>
        <v>0.74626865671641784</v>
      </c>
      <c r="C40" s="86">
        <v>1.34</v>
      </c>
    </row>
    <row r="41" spans="1:3" ht="14">
      <c r="A41" s="89">
        <f t="shared" si="2"/>
        <v>1999</v>
      </c>
      <c r="B41" s="91">
        <f t="shared" si="3"/>
        <v>0.76335877862595414</v>
      </c>
      <c r="C41" s="86">
        <v>1.31</v>
      </c>
    </row>
    <row r="42" spans="1:3" ht="14">
      <c r="A42" s="89">
        <f t="shared" si="2"/>
        <v>2000</v>
      </c>
      <c r="B42" s="91">
        <f t="shared" si="3"/>
        <v>0.78740157480314954</v>
      </c>
      <c r="C42" s="86">
        <v>1.27</v>
      </c>
    </row>
    <row r="43" spans="1:3" ht="14">
      <c r="A43" s="89">
        <f t="shared" si="2"/>
        <v>2001</v>
      </c>
      <c r="B43" s="91">
        <f t="shared" si="3"/>
        <v>0.81300813008130079</v>
      </c>
      <c r="C43" s="86">
        <v>1.23</v>
      </c>
    </row>
    <row r="44" spans="1:3" ht="14">
      <c r="A44" s="89">
        <f t="shared" si="2"/>
        <v>2002</v>
      </c>
      <c r="B44" s="91">
        <f t="shared" si="3"/>
        <v>0.82644628099173556</v>
      </c>
      <c r="C44" s="86">
        <v>1.21</v>
      </c>
    </row>
    <row r="45" spans="1:3" ht="14">
      <c r="A45" s="89">
        <f t="shared" si="2"/>
        <v>2003</v>
      </c>
      <c r="B45" s="91">
        <f t="shared" si="3"/>
        <v>0.84033613445378152</v>
      </c>
      <c r="C45" s="86">
        <v>1.19</v>
      </c>
    </row>
    <row r="46" spans="1:3" ht="14">
      <c r="A46" s="89">
        <f t="shared" si="2"/>
        <v>2004</v>
      </c>
      <c r="B46" s="91">
        <f t="shared" si="3"/>
        <v>0.86956521739130443</v>
      </c>
      <c r="C46" s="86">
        <v>1.1499999999999999</v>
      </c>
    </row>
    <row r="47" spans="1:3" ht="14">
      <c r="A47" s="89">
        <f t="shared" si="2"/>
        <v>2005</v>
      </c>
      <c r="B47" s="91">
        <f t="shared" si="3"/>
        <v>0.89285714285714279</v>
      </c>
      <c r="C47" s="86">
        <v>1.1200000000000001</v>
      </c>
    </row>
    <row r="48" spans="1:3" ht="14">
      <c r="A48" s="89">
        <f t="shared" si="2"/>
        <v>2006</v>
      </c>
      <c r="B48" s="91">
        <f t="shared" si="3"/>
        <v>0.92592592592592582</v>
      </c>
      <c r="C48" s="86">
        <v>1.08</v>
      </c>
    </row>
    <row r="49" spans="1:3" ht="14">
      <c r="A49" s="89">
        <f t="shared" si="2"/>
        <v>2007</v>
      </c>
      <c r="B49" s="91">
        <f t="shared" si="3"/>
        <v>0.95238095238095233</v>
      </c>
      <c r="C49" s="86">
        <v>1.05</v>
      </c>
    </row>
    <row r="50" spans="1:3" ht="14">
      <c r="A50" s="89">
        <f t="shared" si="2"/>
        <v>2008</v>
      </c>
      <c r="B50" s="91">
        <f t="shared" si="3"/>
        <v>0.99009900990099009</v>
      </c>
      <c r="C50" s="86">
        <v>1.01</v>
      </c>
    </row>
    <row r="51" spans="1:3" ht="14">
      <c r="A51" s="89">
        <f t="shared" si="2"/>
        <v>2009</v>
      </c>
      <c r="B51" s="91">
        <f t="shared" si="3"/>
        <v>0.98039215686274506</v>
      </c>
      <c r="C51" s="86">
        <v>1.02</v>
      </c>
    </row>
    <row r="52" spans="1:3" ht="14">
      <c r="A52" s="89">
        <f t="shared" si="2"/>
        <v>2010</v>
      </c>
      <c r="B52" s="93">
        <f t="shared" si="3"/>
        <v>1</v>
      </c>
      <c r="C52" s="86">
        <v>1</v>
      </c>
    </row>
    <row r="53" spans="1:3" ht="14">
      <c r="A53" s="89">
        <f t="shared" si="2"/>
        <v>2011</v>
      </c>
      <c r="B53" s="91">
        <f t="shared" si="3"/>
        <v>1.0309278350515465</v>
      </c>
      <c r="C53" s="86">
        <v>0.97</v>
      </c>
    </row>
    <row r="54" spans="1:3" ht="14">
      <c r="A54" s="89">
        <f t="shared" si="2"/>
        <v>2012</v>
      </c>
      <c r="B54" s="91">
        <f t="shared" si="3"/>
        <v>1.0526315789473684</v>
      </c>
      <c r="C54" s="86">
        <v>0.95</v>
      </c>
    </row>
    <row r="55" spans="1:3" ht="14">
      <c r="A55" s="89">
        <f t="shared" si="2"/>
        <v>2013</v>
      </c>
      <c r="B55" s="91">
        <f t="shared" si="3"/>
        <v>1.0638297872340425</v>
      </c>
      <c r="C55" s="86">
        <v>0.94</v>
      </c>
    </row>
    <row r="56" spans="1:3" ht="15" thickBot="1">
      <c r="A56" s="94">
        <f t="shared" si="2"/>
        <v>2014</v>
      </c>
      <c r="B56" s="95">
        <f t="shared" si="3"/>
        <v>1.0869565217391304</v>
      </c>
      <c r="C56" s="86">
        <v>0.92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Average Retail Fuel Prices</vt:lpstr>
      <vt:lpstr>Condensed</vt:lpstr>
      <vt:lpstr>Conversion Factors</vt:lpstr>
      <vt:lpstr>Conversion</vt:lpstr>
      <vt:lpstr>Currency</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Average Retail Fuel Prices in the U.S.</dc:title>
  <dc:creator>cjohnson</dc:creator>
  <dc:description>Trend of alternative and traditional motor fuel prices from 2000-2008
(E</dc:description>
  <cp:lastModifiedBy>Annika Eberle</cp:lastModifiedBy>
  <cp:lastPrinted>2015-06-01T18:13:23Z</cp:lastPrinted>
  <dcterms:created xsi:type="dcterms:W3CDTF">2008-01-31T17:29:02Z</dcterms:created>
  <dcterms:modified xsi:type="dcterms:W3CDTF">2016-11-21T19:19:02Z</dcterms:modified>
</cp:coreProperties>
</file>