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9"/>
  <workbookPr/>
  <mc:AlternateContent xmlns:mc="http://schemas.openxmlformats.org/markup-compatibility/2006">
    <mc:Choice Requires="x15">
      <x15ac:absPath xmlns:x15ac="http://schemas.microsoft.com/office/spreadsheetml/2010/11/ac" url="/Users/aeberle/GitHub/epa-biogas-rin/data/regional_model/NREL/old/"/>
    </mc:Choice>
  </mc:AlternateContent>
  <xr:revisionPtr revIDLastSave="0" documentId="13_ncr:1_{7587C844-086A-DB47-B30A-D7286069025B}" xr6:coauthVersionLast="34" xr6:coauthVersionMax="34" xr10:uidLastSave="{00000000-0000-0000-0000-000000000000}"/>
  <bookViews>
    <workbookView xWindow="0" yWindow="460" windowWidth="14380" windowHeight="12660" xr2:uid="{00000000-000D-0000-FFFF-FFFF00000000}"/>
  </bookViews>
  <sheets>
    <sheet name="TEA Data" sheetId="1" r:id="rId1"/>
    <sheet name="Sheet2" sheetId="2" r:id="rId2"/>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3" i="1" l="1"/>
  <c r="I24" i="1"/>
  <c r="I22" i="1"/>
  <c r="E23" i="1"/>
  <c r="J23" i="1" s="1"/>
  <c r="E24" i="1"/>
  <c r="J24" i="1" s="1"/>
  <c r="D23" i="1"/>
  <c r="D24" i="1"/>
  <c r="E22" i="1"/>
  <c r="J22" i="1" s="1"/>
  <c r="D22" i="1"/>
  <c r="H7" i="1"/>
  <c r="H24" i="1" l="1"/>
  <c r="H22" i="1"/>
  <c r="H23" i="1"/>
  <c r="H15" i="1"/>
  <c r="H16" i="1"/>
  <c r="H14" i="1"/>
  <c r="F8" i="1" l="1"/>
  <c r="G8" i="1" s="1"/>
  <c r="F9" i="1"/>
  <c r="G9" i="1" s="1"/>
  <c r="F7" i="1"/>
  <c r="G7" i="1" s="1"/>
  <c r="I3" i="1" l="1"/>
  <c r="I2" i="1"/>
  <c r="H8" i="1" l="1"/>
  <c r="H9" i="1"/>
</calcChain>
</file>

<file path=xl/sharedStrings.xml><?xml version="1.0" encoding="utf-8"?>
<sst xmlns="http://schemas.openxmlformats.org/spreadsheetml/2006/main" count="72" uniqueCount="60">
  <si>
    <t>Pathway</t>
  </si>
  <si>
    <t>HTL</t>
  </si>
  <si>
    <t>FT</t>
  </si>
  <si>
    <t>RNG</t>
  </si>
  <si>
    <t>&gt;100</t>
  </si>
  <si>
    <t>Size</t>
  </si>
  <si>
    <t>FCI ($)</t>
  </si>
  <si>
    <t>OPEX ($/yr)</t>
  </si>
  <si>
    <t>Coproduct sales revenue ($/yr)</t>
  </si>
  <si>
    <t>Yield (mmBTU/dry ton)</t>
  </si>
  <si>
    <t>Throughput (MGD)</t>
  </si>
  <si>
    <t>Biofuel (MMBTU/yr)</t>
  </si>
  <si>
    <r>
      <rPr>
        <b/>
        <sz val="12"/>
        <color theme="1"/>
        <rFont val="Calibri"/>
        <family val="2"/>
        <scheme val="minor"/>
      </rPr>
      <t xml:space="preserve">Source: </t>
    </r>
    <r>
      <rPr>
        <sz val="11"/>
        <color theme="1"/>
        <rFont val="Calibri"/>
        <family val="2"/>
        <scheme val="minor"/>
      </rPr>
      <t>Snowden-Swan et al. PNNL. 2016. Hydrothermal Liquefaction and Upgrading of Municipal Wastewater Treatment Plant Sludge: A Preliminary Techno-Economic Analysis.</t>
    </r>
  </si>
  <si>
    <r>
      <rPr>
        <b/>
        <sz val="12"/>
        <color rgb="FF000000"/>
        <rFont val="Calibri"/>
        <family val="2"/>
        <scheme val="minor"/>
      </rPr>
      <t xml:space="preserve">Notes: </t>
    </r>
    <r>
      <rPr>
        <sz val="12"/>
        <color rgb="FF000000"/>
        <rFont val="Calibri"/>
        <family val="2"/>
        <scheme val="minor"/>
      </rPr>
      <t>The numbers for 133 MGD case (bolded lines) came from PNNL’s report, and all other cases were regressed from the cost numbers from the 133 MGD facility. Operating cost was regressed linearly. But, capital estimation was calculated using an exponential scaling expression as the following equation, with n=0.6 :</t>
    </r>
  </si>
  <si>
    <t>New Cost = (Base Cost)*(New Size/Base Size)^n</t>
  </si>
  <si>
    <t>Since the base cost is for a facility more than 100 fold larger than the smallest facility (wastewater throughput 133 MGD vs. 0.5 MGD), the capital cost might not be estimated accurately there. We could decrease n from 0.6 to 0.4 to be a little more conservative on that. It is totally up to you. The above table has n hold as constant of 0.6.</t>
  </si>
  <si>
    <t>Type</t>
  </si>
  <si>
    <t>All</t>
  </si>
  <si>
    <t>Dairy</t>
  </si>
  <si>
    <t>Beef</t>
  </si>
  <si>
    <t>Swine</t>
  </si>
  <si>
    <t>&gt;2000</t>
  </si>
  <si>
    <t>Conv Eff</t>
  </si>
  <si>
    <t>Solids influx (dry ton/yr)</t>
  </si>
  <si>
    <t>Animal</t>
  </si>
  <si>
    <t>swine</t>
  </si>
  <si>
    <t>dairy</t>
  </si>
  <si>
    <t>beef</t>
  </si>
  <si>
    <t>Animal units</t>
  </si>
  <si>
    <t>Moisture</t>
  </si>
  <si>
    <t>lbs manure/1000lbs/day</t>
  </si>
  <si>
    <t>Manure Data</t>
  </si>
  <si>
    <t>https://www.nrcs.usda.gov/wps/portal/nrcs/detail/co/home/?cid=nrcs143_014211</t>
  </si>
  <si>
    <t>% recoverable</t>
  </si>
  <si>
    <t>http://www.ecochem.com/t_manure_fert.html</t>
  </si>
  <si>
    <t>http://www.mda.state.mn.us/animals/feedlots/feedlot-dmt/animalunitcalcwksht.aspx</t>
  </si>
  <si>
    <t>Annual production (dry ton/animal/yr)</t>
  </si>
  <si>
    <t>animals per dry ton/yr</t>
  </si>
  <si>
    <t>min swine</t>
  </si>
  <si>
    <t>min dairy</t>
  </si>
  <si>
    <t>min beef</t>
  </si>
  <si>
    <t>Min Animals for HTL</t>
  </si>
  <si>
    <t>Min Animals for FT</t>
  </si>
  <si>
    <t>Conv. Eff</t>
  </si>
  <si>
    <t>Throughput (m3CH4/yr)</t>
  </si>
  <si>
    <t>Min Animals</t>
  </si>
  <si>
    <t>type</t>
  </si>
  <si>
    <t>size</t>
  </si>
  <si>
    <t>small</t>
  </si>
  <si>
    <t>med</t>
  </si>
  <si>
    <t>large</t>
  </si>
  <si>
    <t xml:space="preserve">annual solids collection (tonne / yr) </t>
  </si>
  <si>
    <t>Size ratio</t>
  </si>
  <si>
    <t>n</t>
  </si>
  <si>
    <t>CAPEX HTL</t>
  </si>
  <si>
    <t>Base Size Design Study</t>
  </si>
  <si>
    <t>Base CAPEX Design Study</t>
  </si>
  <si>
    <t>Base OPEX</t>
  </si>
  <si>
    <t xml:space="preserve">OPEX </t>
  </si>
  <si>
    <t xml:space="preserve">UPDATE FOR 2018 STUDIES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</si>
</sst>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2"/>
      <color theme="1"/>
      <name val="Calibri"/>
      <family val="2"/>
      <scheme val="minor"/>
    </font>
    <font>
      <sz val="12"/>
      <color rgb="FF000000"/>
      <name val="Calibri"/>
      <family val="2"/>
      <scheme val="minor"/>
    </font>
    <font>
      <b/>
      <sz val="12"/>
      <color rgb="FF000000"/>
      <name val="Calibri"/>
      <family val="2"/>
      <scheme val="minor"/>
    </font>
    <font>
      <b/>
      <sz val="11"/>
      <color theme="1"/>
      <name val="Calibri"/>
      <family val="2"/>
      <scheme val="minor"/>
    </font>
    <font>
      <sz val="11"/>
      <color theme="1"/>
      <name val="Calibri"/>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1">
    <xf numFmtId="0" fontId="0" fillId="0" borderId="0" xfId="0"/>
    <xf numFmtId="0" fontId="0" fillId="0" borderId="0" xfId="0" applyAlignment="1">
      <alignment horizontal="left"/>
    </xf>
    <xf numFmtId="0" fontId="2" fillId="0" borderId="0" xfId="0" applyFont="1" applyAlignment="1">
      <alignment horizontal="left"/>
    </xf>
    <xf numFmtId="1" fontId="0" fillId="0" borderId="0" xfId="0" applyNumberFormat="1"/>
    <xf numFmtId="0" fontId="4" fillId="0" borderId="1" xfId="0" applyFont="1" applyBorder="1"/>
    <xf numFmtId="0" fontId="0" fillId="0" borderId="1" xfId="0" applyBorder="1"/>
    <xf numFmtId="0" fontId="4" fillId="0" borderId="1" xfId="0" applyFont="1" applyFill="1" applyBorder="1"/>
    <xf numFmtId="4" fontId="0" fillId="0" borderId="0" xfId="0" applyNumberFormat="1"/>
    <xf numFmtId="0" fontId="2" fillId="0" borderId="0" xfId="0" applyFont="1" applyAlignment="1">
      <alignment horizontal="left" wrapText="1"/>
    </xf>
    <xf numFmtId="1" fontId="5" fillId="0" borderId="0" xfId="0" applyNumberFormat="1"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4"/>
  <sheetViews>
    <sheetView tabSelected="1" topLeftCell="F1" workbookViewId="0">
      <selection activeCell="J22" sqref="J22:J24"/>
    </sheetView>
  </sheetViews>
  <sheetFormatPr baseColWidth="10" defaultColWidth="8.83203125" defaultRowHeight="15" x14ac:dyDescent="0.2"/>
  <cols>
    <col min="2" max="2" width="12.1640625" bestFit="1" customWidth="1"/>
    <col min="3" max="3" width="22.6640625" bestFit="1" customWidth="1"/>
    <col min="4" max="4" width="16.33203125" customWidth="1"/>
    <col min="5" max="5" width="12" bestFit="1" customWidth="1"/>
    <col min="6" max="6" width="30.83203125" bestFit="1" customWidth="1"/>
    <col min="7" max="7" width="25.6640625" customWidth="1"/>
    <col min="8" max="8" width="17.6640625" bestFit="1" customWidth="1"/>
    <col min="9" max="9" width="23" bestFit="1" customWidth="1"/>
    <col min="10" max="10" width="19" bestFit="1" customWidth="1"/>
    <col min="11" max="11" width="9.1640625" bestFit="1" customWidth="1"/>
  </cols>
  <sheetData>
    <row r="1" spans="1:14" x14ac:dyDescent="0.2">
      <c r="A1" s="4" t="s">
        <v>0</v>
      </c>
      <c r="B1" s="4" t="s">
        <v>16</v>
      </c>
      <c r="C1" s="4" t="s">
        <v>5</v>
      </c>
      <c r="D1" s="4" t="s">
        <v>6</v>
      </c>
      <c r="E1" s="4" t="s">
        <v>7</v>
      </c>
      <c r="F1" s="4" t="s">
        <v>8</v>
      </c>
      <c r="G1" s="4" t="s">
        <v>9</v>
      </c>
      <c r="H1" s="4" t="s">
        <v>10</v>
      </c>
      <c r="I1" s="4" t="s">
        <v>23</v>
      </c>
      <c r="J1" s="4" t="s">
        <v>11</v>
      </c>
      <c r="K1" s="4" t="s">
        <v>22</v>
      </c>
      <c r="L1" s="4" t="s">
        <v>38</v>
      </c>
      <c r="M1" s="4" t="s">
        <v>39</v>
      </c>
      <c r="N1" s="4" t="s">
        <v>40</v>
      </c>
    </row>
    <row r="2" spans="1:14" x14ac:dyDescent="0.2">
      <c r="A2" t="s">
        <v>1</v>
      </c>
      <c r="B2" t="s">
        <v>17</v>
      </c>
      <c r="C2" t="s">
        <v>4</v>
      </c>
      <c r="D2">
        <v>213598844</v>
      </c>
      <c r="E2">
        <v>33837293</v>
      </c>
      <c r="F2">
        <v>0</v>
      </c>
      <c r="G2">
        <v>11</v>
      </c>
      <c r="H2">
        <v>277.8</v>
      </c>
      <c r="I2">
        <f>H2*365*0.752*0.924</f>
        <v>70455.502655999997</v>
      </c>
      <c r="J2">
        <v>710773</v>
      </c>
      <c r="K2">
        <v>0.93</v>
      </c>
      <c r="L2" s="3">
        <v>29991.108790901464</v>
      </c>
      <c r="M2" s="3">
        <v>5069.0329411764696</v>
      </c>
      <c r="N2" s="3">
        <v>9622.5710069790621</v>
      </c>
    </row>
    <row r="3" spans="1:14" x14ac:dyDescent="0.2">
      <c r="A3" t="s">
        <v>2</v>
      </c>
      <c r="B3" t="s">
        <v>17</v>
      </c>
      <c r="C3" t="s">
        <v>4</v>
      </c>
      <c r="D3">
        <v>141600000</v>
      </c>
      <c r="E3">
        <v>11200000</v>
      </c>
      <c r="F3">
        <v>0</v>
      </c>
      <c r="G3">
        <v>3.5</v>
      </c>
      <c r="H3">
        <v>277.8</v>
      </c>
      <c r="I3">
        <f>H3*365*0.752*0.924</f>
        <v>70455.502655999997</v>
      </c>
      <c r="J3">
        <v>574607</v>
      </c>
      <c r="K3">
        <v>0.51</v>
      </c>
      <c r="L3" s="3">
        <v>29991.108790901464</v>
      </c>
      <c r="M3" s="3">
        <v>5069.0329411764696</v>
      </c>
      <c r="N3" s="3">
        <v>9622.5710069790621</v>
      </c>
    </row>
    <row r="6" spans="1:14" x14ac:dyDescent="0.2">
      <c r="A6" s="5" t="s">
        <v>24</v>
      </c>
      <c r="B6" s="5" t="s">
        <v>28</v>
      </c>
      <c r="C6" s="5" t="s">
        <v>30</v>
      </c>
      <c r="D6" s="5" t="s">
        <v>33</v>
      </c>
      <c r="E6" s="5" t="s">
        <v>29</v>
      </c>
      <c r="F6" s="5" t="s">
        <v>36</v>
      </c>
      <c r="G6" s="5" t="s">
        <v>37</v>
      </c>
      <c r="H6" s="5" t="s">
        <v>41</v>
      </c>
      <c r="I6" s="5" t="s">
        <v>42</v>
      </c>
    </row>
    <row r="7" spans="1:14" x14ac:dyDescent="0.2">
      <c r="A7" t="s">
        <v>25</v>
      </c>
      <c r="B7">
        <v>0.3</v>
      </c>
      <c r="C7">
        <v>63.1</v>
      </c>
      <c r="D7">
        <v>80</v>
      </c>
      <c r="E7">
        <v>85</v>
      </c>
      <c r="F7">
        <f>B7*C7*(D7/100)*(E7/100) * 365 /2000</f>
        <v>2.3492129999999998</v>
      </c>
      <c r="G7">
        <f>1/F7</f>
        <v>0.42567447055673541</v>
      </c>
      <c r="H7">
        <f>$I$2*G7</f>
        <v>29991.108790901464</v>
      </c>
      <c r="I7">
        <v>29991.108790901464</v>
      </c>
    </row>
    <row r="8" spans="1:14" x14ac:dyDescent="0.2">
      <c r="A8" t="s">
        <v>26</v>
      </c>
      <c r="B8">
        <v>1.4</v>
      </c>
      <c r="C8">
        <v>80</v>
      </c>
      <c r="D8">
        <v>80</v>
      </c>
      <c r="E8">
        <v>85</v>
      </c>
      <c r="F8">
        <f t="shared" ref="F8:F9" si="0">B8*C8*(D8/100)*(E8/100) * 365 /2000</f>
        <v>13.899200000000002</v>
      </c>
      <c r="G8">
        <f>1/F8</f>
        <v>7.1946586853919636E-2</v>
      </c>
      <c r="H8">
        <f t="shared" ref="H8:H9" si="1">$I$2*G8</f>
        <v>5069.0329411764696</v>
      </c>
      <c r="I8">
        <v>5069.0329411764696</v>
      </c>
    </row>
    <row r="9" spans="1:14" x14ac:dyDescent="0.2">
      <c r="A9" t="s">
        <v>27</v>
      </c>
      <c r="B9">
        <v>1</v>
      </c>
      <c r="C9">
        <v>59</v>
      </c>
      <c r="D9">
        <v>80</v>
      </c>
      <c r="E9">
        <v>85</v>
      </c>
      <c r="F9">
        <f t="shared" si="0"/>
        <v>7.3219000000000003</v>
      </c>
      <c r="G9">
        <f>1/F9</f>
        <v>0.13657657165489831</v>
      </c>
      <c r="H9">
        <f t="shared" si="1"/>
        <v>9622.5710069790621</v>
      </c>
      <c r="I9">
        <v>9622.5710069790621</v>
      </c>
    </row>
    <row r="13" spans="1:14" x14ac:dyDescent="0.2">
      <c r="A13" s="4" t="s">
        <v>0</v>
      </c>
      <c r="B13" s="4" t="s">
        <v>16</v>
      </c>
      <c r="C13" s="4" t="s">
        <v>5</v>
      </c>
      <c r="D13" s="4" t="s">
        <v>6</v>
      </c>
      <c r="E13" s="4" t="s">
        <v>7</v>
      </c>
      <c r="F13" s="6" t="s">
        <v>43</v>
      </c>
      <c r="G13" s="6" t="s">
        <v>44</v>
      </c>
      <c r="H13" s="6" t="s">
        <v>45</v>
      </c>
    </row>
    <row r="14" spans="1:14" x14ac:dyDescent="0.2">
      <c r="A14" t="s">
        <v>3</v>
      </c>
      <c r="B14" t="s">
        <v>18</v>
      </c>
      <c r="C14" t="s">
        <v>21</v>
      </c>
      <c r="D14">
        <v>3700000</v>
      </c>
      <c r="E14">
        <v>442241.0377093156</v>
      </c>
      <c r="F14">
        <v>0.73</v>
      </c>
      <c r="G14" s="7">
        <v>2255984.782051282</v>
      </c>
      <c r="H14">
        <f>G14/247.29</f>
        <v>9122.8306120396373</v>
      </c>
    </row>
    <row r="15" spans="1:14" x14ac:dyDescent="0.2">
      <c r="B15" t="s">
        <v>19</v>
      </c>
      <c r="C15" t="s">
        <v>21</v>
      </c>
      <c r="D15">
        <v>2600000</v>
      </c>
      <c r="E15">
        <v>231507.47190834471</v>
      </c>
      <c r="F15">
        <v>0.73</v>
      </c>
      <c r="G15" s="7">
        <v>349292.625</v>
      </c>
      <c r="H15">
        <f t="shared" ref="H15:H16" si="2">G15/247.29</f>
        <v>1412.4818027417202</v>
      </c>
    </row>
    <row r="16" spans="1:14" x14ac:dyDescent="0.2">
      <c r="B16" t="s">
        <v>20</v>
      </c>
      <c r="C16" t="s">
        <v>21</v>
      </c>
      <c r="D16">
        <v>3200000</v>
      </c>
      <c r="E16">
        <v>216019.29655975747</v>
      </c>
      <c r="F16">
        <v>0.73</v>
      </c>
      <c r="G16" s="7">
        <v>1345178.1924333333</v>
      </c>
      <c r="H16">
        <f t="shared" si="2"/>
        <v>5439.6788888888887</v>
      </c>
    </row>
    <row r="20" spans="1:10" x14ac:dyDescent="0.2">
      <c r="A20" s="10" t="s">
        <v>59</v>
      </c>
    </row>
    <row r="21" spans="1:10" x14ac:dyDescent="0.2">
      <c r="A21" t="s">
        <v>46</v>
      </c>
      <c r="B21" t="s">
        <v>47</v>
      </c>
      <c r="C21" t="s">
        <v>51</v>
      </c>
      <c r="D21" t="s">
        <v>55</v>
      </c>
      <c r="E21" t="s">
        <v>52</v>
      </c>
      <c r="F21" t="s">
        <v>53</v>
      </c>
      <c r="G21" t="s">
        <v>56</v>
      </c>
      <c r="H21" s="10" t="s">
        <v>54</v>
      </c>
      <c r="I21" t="s">
        <v>57</v>
      </c>
      <c r="J21" s="10" t="s">
        <v>58</v>
      </c>
    </row>
    <row r="22" spans="1:10" x14ac:dyDescent="0.2">
      <c r="A22" t="s">
        <v>26</v>
      </c>
      <c r="B22" t="s">
        <v>48</v>
      </c>
      <c r="C22">
        <v>1971</v>
      </c>
      <c r="D22" s="9">
        <f>93.5/1.10231*330</f>
        <v>27991.21844127333</v>
      </c>
      <c r="E22">
        <f>C22/D22</f>
        <v>7.0414941176470583E-2</v>
      </c>
      <c r="F22">
        <v>0.6</v>
      </c>
      <c r="G22">
        <v>36200000</v>
      </c>
      <c r="H22" s="10">
        <f>E22^F22*G22</f>
        <v>7367284.8704642868</v>
      </c>
      <c r="I22">
        <f>1780000+2760000</f>
        <v>4540000</v>
      </c>
      <c r="J22" s="10">
        <f>I22*E22</f>
        <v>319683.83294117643</v>
      </c>
    </row>
    <row r="23" spans="1:10" x14ac:dyDescent="0.2">
      <c r="A23" t="s">
        <v>26</v>
      </c>
      <c r="B23" t="s">
        <v>49</v>
      </c>
      <c r="C23">
        <v>3411</v>
      </c>
      <c r="D23" s="9">
        <f t="shared" ref="D23:D24" si="3">93.5/1.10231*330</f>
        <v>27991.21844127333</v>
      </c>
      <c r="E23">
        <f t="shared" ref="E23:E24" si="4">C23/D23</f>
        <v>0.12185964705882352</v>
      </c>
      <c r="F23">
        <v>0.6</v>
      </c>
      <c r="G23">
        <v>36200000</v>
      </c>
      <c r="H23" s="10">
        <f t="shared" ref="H23:H24" si="5">E23^F23*G23</f>
        <v>10238221.476199832</v>
      </c>
      <c r="I23">
        <f t="shared" ref="I23:I24" si="6">1780000+2760000</f>
        <v>4540000</v>
      </c>
      <c r="J23" s="10">
        <f t="shared" ref="J23:J24" si="7">I23*E23</f>
        <v>553242.79764705873</v>
      </c>
    </row>
    <row r="24" spans="1:10" x14ac:dyDescent="0.2">
      <c r="A24" t="s">
        <v>26</v>
      </c>
      <c r="B24" t="s">
        <v>50</v>
      </c>
      <c r="C24">
        <v>8188</v>
      </c>
      <c r="D24" s="9">
        <f t="shared" si="3"/>
        <v>27991.21844127333</v>
      </c>
      <c r="E24">
        <f t="shared" si="4"/>
        <v>0.29252031372549014</v>
      </c>
      <c r="F24">
        <v>0.6</v>
      </c>
      <c r="G24">
        <v>36200000</v>
      </c>
      <c r="H24" s="10">
        <f t="shared" si="5"/>
        <v>17314190.392467674</v>
      </c>
      <c r="I24">
        <f t="shared" si="6"/>
        <v>4540000</v>
      </c>
      <c r="J24" s="10">
        <f t="shared" si="7"/>
        <v>1328042.2243137253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1"/>
  <sheetViews>
    <sheetView workbookViewId="0">
      <selection activeCell="A21" sqref="A21"/>
    </sheetView>
  </sheetViews>
  <sheetFormatPr baseColWidth="10" defaultColWidth="8.83203125" defaultRowHeight="15" x14ac:dyDescent="0.2"/>
  <cols>
    <col min="1" max="1" width="161.6640625" bestFit="1" customWidth="1"/>
  </cols>
  <sheetData>
    <row r="1" spans="1:7" ht="16" x14ac:dyDescent="0.2">
      <c r="A1" t="s">
        <v>12</v>
      </c>
    </row>
    <row r="2" spans="1:7" x14ac:dyDescent="0.2">
      <c r="A2" s="1"/>
      <c r="B2" s="1"/>
      <c r="C2" s="1"/>
      <c r="D2" s="1"/>
      <c r="E2" s="1"/>
      <c r="F2" s="1"/>
      <c r="G2" s="1"/>
    </row>
    <row r="3" spans="1:7" ht="16" x14ac:dyDescent="0.2">
      <c r="A3" s="8" t="s">
        <v>13</v>
      </c>
      <c r="B3" s="8"/>
      <c r="C3" s="8"/>
      <c r="D3" s="8"/>
      <c r="E3" s="8"/>
      <c r="F3" s="8"/>
      <c r="G3" s="8"/>
    </row>
    <row r="4" spans="1:7" ht="16" x14ac:dyDescent="0.2">
      <c r="A4" s="2"/>
      <c r="B4" s="2"/>
      <c r="C4" s="2"/>
      <c r="D4" s="2"/>
      <c r="E4" s="2"/>
      <c r="F4" s="2"/>
      <c r="G4" s="2"/>
    </row>
    <row r="5" spans="1:7" ht="16" x14ac:dyDescent="0.2">
      <c r="A5" s="2" t="s">
        <v>14</v>
      </c>
      <c r="B5" s="2"/>
      <c r="C5" s="2"/>
      <c r="D5" s="2"/>
      <c r="E5" s="2"/>
      <c r="F5" s="2"/>
      <c r="G5" s="2"/>
    </row>
    <row r="6" spans="1:7" ht="16" x14ac:dyDescent="0.2">
      <c r="A6" s="2"/>
      <c r="B6" s="2"/>
      <c r="C6" s="2"/>
      <c r="D6" s="2"/>
      <c r="E6" s="2"/>
      <c r="F6" s="2"/>
      <c r="G6" s="2"/>
    </row>
    <row r="7" spans="1:7" ht="36.75" customHeight="1" x14ac:dyDescent="0.2">
      <c r="A7" s="8" t="s">
        <v>15</v>
      </c>
      <c r="B7" s="8"/>
      <c r="C7" s="8"/>
      <c r="D7" s="8"/>
      <c r="E7" s="8"/>
      <c r="F7" s="8"/>
      <c r="G7" s="8"/>
    </row>
    <row r="18" spans="1:1" x14ac:dyDescent="0.2">
      <c r="A18" t="s">
        <v>31</v>
      </c>
    </row>
    <row r="19" spans="1:1" x14ac:dyDescent="0.2">
      <c r="A19" t="s">
        <v>32</v>
      </c>
    </row>
    <row r="20" spans="1:1" x14ac:dyDescent="0.2">
      <c r="A20" t="s">
        <v>34</v>
      </c>
    </row>
    <row r="21" spans="1:1" x14ac:dyDescent="0.2">
      <c r="A21" t="s">
        <v>35</v>
      </c>
    </row>
  </sheetData>
  <mergeCells count="2">
    <mergeCell ref="A3:G3"/>
    <mergeCell ref="A7:G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TEA Data</vt:lpstr>
      <vt:lpstr>Sheet2</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Microsoft Office User</cp:lastModifiedBy>
  <dcterms:created xsi:type="dcterms:W3CDTF">2017-09-27T18:18:51Z</dcterms:created>
  <dcterms:modified xsi:type="dcterms:W3CDTF">2018-08-07T16:26:33Z</dcterms:modified>
</cp:coreProperties>
</file>