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dinman\Documents\GitHub\epa-biogas-rin\data\regional_model\State of CA\"/>
    </mc:Choice>
  </mc:AlternateContent>
  <bookViews>
    <workbookView xWindow="0" yWindow="0" windowWidth="21570" windowHeight="11595" activeTab="1"/>
  </bookViews>
  <sheets>
    <sheet name="About" sheetId="8" r:id="rId1"/>
    <sheet name="Calculator" sheetId="3" r:id="rId2"/>
  </sheets>
  <externalReferences>
    <externalReference r:id="rId3"/>
    <externalReference r:id="rId4"/>
  </externalReferences>
  <definedNames>
    <definedName name="acreperhectare">[1]Factors!$C$46</definedName>
    <definedName name="BtuperkWh">[1]Factors!$C$37</definedName>
    <definedName name="C_MW">[1]Factors!$D$14</definedName>
    <definedName name="Ca_MW">[1]Factors!$D$18</definedName>
    <definedName name="CH4_GWP">[1]Factors!$C$9</definedName>
    <definedName name="CH4_MW">[1]Factors!$D$9</definedName>
    <definedName name="CIGAS">Calculator!#REF!</definedName>
    <definedName name="Cl_MW">[1]Factors!$D$19</definedName>
    <definedName name="CO_GWP">[1]Factors!$C$12</definedName>
    <definedName name="CO_MW">[1]Factors!$D$12</definedName>
    <definedName name="CO2_C_Ratio">[1]Factors!$C$30</definedName>
    <definedName name="CO2_MW">[1]Factors!$D$8</definedName>
    <definedName name="CompYear">[2]Sheet1!$H$16:$H$21</definedName>
    <definedName name="EthGALpYR">'[1]Production Data'!$C$96</definedName>
    <definedName name="gperlb">[1]Factors!$C$39</definedName>
    <definedName name="H_MW">[1]Factors!$D$15</definedName>
    <definedName name="JperBtu">[1]Factors!$C$35</definedName>
    <definedName name="K_MW">[1]Factors!$D$23</definedName>
    <definedName name="Lpergal">[1]Factors!$C$43</definedName>
    <definedName name="N_MW">[1]Factors!$D$17</definedName>
    <definedName name="N2O_GWP">[1]Factors!$C$10</definedName>
    <definedName name="Na_MW">[1]Factors!$D$20</definedName>
    <definedName name="O_MW">[1]Factors!$D$16</definedName>
    <definedName name="P_MW">[1]Factors!$D$22</definedName>
    <definedName name="tonneperton">[1]Factors!$C$40</definedName>
    <definedName name="VOC_GWP">[1]Factors!$C$11</definedName>
    <definedName name="YEAR">Calculator!$J$6:$J$14</definedName>
  </definedNames>
  <calcPr calcId="152511"/>
</workbook>
</file>

<file path=xl/calcChain.xml><?xml version="1.0" encoding="utf-8"?>
<calcChain xmlns="http://schemas.openxmlformats.org/spreadsheetml/2006/main">
  <c r="B37" i="3" l="1"/>
  <c r="A36" i="3" l="1"/>
  <c r="F11" i="3"/>
  <c r="B36" i="3" l="1"/>
  <c r="F9" i="3" l="1"/>
  <c r="B17" i="3"/>
  <c r="J2" i="3"/>
  <c r="J6" i="3"/>
  <c r="J5" i="3"/>
  <c r="J4" i="3"/>
  <c r="J3" i="3"/>
  <c r="D15" i="3"/>
  <c r="E10" i="3"/>
  <c r="E8" i="3"/>
  <c r="C36" i="3" l="1"/>
  <c r="D36" i="3"/>
  <c r="E36" i="3"/>
  <c r="F36" i="3"/>
  <c r="G36" i="3"/>
  <c r="H36" i="3"/>
  <c r="H21" i="3"/>
  <c r="D23" i="3"/>
  <c r="F24" i="3"/>
  <c r="H25" i="3"/>
  <c r="D27" i="3"/>
  <c r="F28" i="3"/>
  <c r="H29" i="3"/>
  <c r="D31" i="3"/>
  <c r="F32" i="3"/>
  <c r="H33" i="3"/>
  <c r="D35" i="3"/>
  <c r="G20" i="3"/>
  <c r="C22" i="3"/>
  <c r="E23" i="3"/>
  <c r="G24" i="3"/>
  <c r="C26" i="3"/>
  <c r="E27" i="3"/>
  <c r="G28" i="3"/>
  <c r="C30" i="3"/>
  <c r="E31" i="3"/>
  <c r="G32" i="3"/>
  <c r="C34" i="3"/>
  <c r="E35" i="3"/>
  <c r="H20" i="3"/>
  <c r="F31" i="3"/>
  <c r="G23" i="3"/>
  <c r="G27" i="3"/>
  <c r="G31" i="3"/>
  <c r="D22" i="3"/>
  <c r="F23" i="3"/>
  <c r="F27" i="3"/>
  <c r="H32" i="3"/>
  <c r="C20" i="3"/>
  <c r="C25" i="3"/>
  <c r="E30" i="3"/>
  <c r="G35" i="3"/>
  <c r="D21" i="3"/>
  <c r="F22" i="3"/>
  <c r="H23" i="3"/>
  <c r="D25" i="3"/>
  <c r="F26" i="3"/>
  <c r="H27" i="3"/>
  <c r="D29" i="3"/>
  <c r="F30" i="3"/>
  <c r="H31" i="3"/>
  <c r="D33" i="3"/>
  <c r="F34" i="3"/>
  <c r="H35" i="3"/>
  <c r="H22" i="3"/>
  <c r="H26" i="3"/>
  <c r="F29" i="3"/>
  <c r="D32" i="3"/>
  <c r="H34" i="3"/>
  <c r="G21" i="3"/>
  <c r="E24" i="3"/>
  <c r="C27" i="3"/>
  <c r="C31" i="3"/>
  <c r="G33" i="3"/>
  <c r="F20" i="3"/>
  <c r="D26" i="3"/>
  <c r="D30" i="3"/>
  <c r="F35" i="3"/>
  <c r="C21" i="3"/>
  <c r="E26" i="3"/>
  <c r="C33" i="3"/>
  <c r="E21" i="3"/>
  <c r="G22" i="3"/>
  <c r="C24" i="3"/>
  <c r="E25" i="3"/>
  <c r="G26" i="3"/>
  <c r="C28" i="3"/>
  <c r="E29" i="3"/>
  <c r="G30" i="3"/>
  <c r="C32" i="3"/>
  <c r="E33" i="3"/>
  <c r="G34" i="3"/>
  <c r="D20" i="3"/>
  <c r="F21" i="3"/>
  <c r="D24" i="3"/>
  <c r="F25" i="3"/>
  <c r="D28" i="3"/>
  <c r="H30" i="3"/>
  <c r="F33" i="3"/>
  <c r="E20" i="3"/>
  <c r="C23" i="3"/>
  <c r="G25" i="3"/>
  <c r="E28" i="3"/>
  <c r="G29" i="3"/>
  <c r="E32" i="3"/>
  <c r="C35" i="3"/>
  <c r="H24" i="3"/>
  <c r="H28" i="3"/>
  <c r="D34" i="3"/>
  <c r="E22" i="3"/>
  <c r="C29" i="3"/>
  <c r="E34" i="3"/>
</calcChain>
</file>

<file path=xl/comments1.xml><?xml version="1.0" encoding="utf-8"?>
<comments xmlns="http://schemas.openxmlformats.org/spreadsheetml/2006/main">
  <authors>
    <author>Jeff Kessler</author>
  </authors>
  <commentList>
    <comment ref="C9" authorId="0" shapeId="0">
      <text>
        <r>
          <rPr>
            <b/>
            <sz val="9"/>
            <color indexed="81"/>
            <rFont val="Tahoma"/>
            <family val="2"/>
          </rPr>
          <t>The LCFS Schedule changes over time.</t>
        </r>
      </text>
    </comment>
    <comment ref="C11" authorId="0" shapeId="0">
      <text>
        <r>
          <rPr>
            <b/>
            <sz val="9"/>
            <color indexed="81"/>
            <rFont val="Tahoma"/>
            <family val="2"/>
          </rPr>
          <t>Different vehicles that use different fuel will have different EERs.</t>
        </r>
      </text>
    </comment>
    <comment ref="D14" authorId="0" shapeId="0">
      <text>
        <r>
          <rPr>
            <b/>
            <sz val="9"/>
            <color indexed="81"/>
            <rFont val="Tahoma"/>
            <family val="2"/>
          </rPr>
          <t>This can be used to change the units that the table is presented in.  The default is $/gge</t>
        </r>
      </text>
    </comment>
    <comment ref="C19" authorId="0" shapeId="0">
      <text>
        <r>
          <rPr>
            <b/>
            <sz val="9"/>
            <color indexed="81"/>
            <rFont val="Tahoma"/>
            <family val="2"/>
          </rPr>
          <t>You can create your own scenarios by changing the assumed LCFS credit price</t>
        </r>
      </text>
    </comment>
    <comment ref="B20" authorId="0" shapeId="0">
      <text>
        <r>
          <rPr>
            <b/>
            <sz val="9"/>
            <color indexed="81"/>
            <rFont val="Tahoma"/>
            <family val="2"/>
          </rPr>
          <t>You can create your own scenarios by changing the assumed CI value for a fuel</t>
        </r>
      </text>
    </comment>
  </commentList>
</comments>
</file>

<file path=xl/sharedStrings.xml><?xml version="1.0" encoding="utf-8"?>
<sst xmlns="http://schemas.openxmlformats.org/spreadsheetml/2006/main" count="116" uniqueCount="84">
  <si>
    <t>CI Score (gCO2e/MJ)</t>
  </si>
  <si>
    <t>Year</t>
  </si>
  <si>
    <t>Credit Price</t>
  </si>
  <si>
    <t>ULSD</t>
  </si>
  <si>
    <t>Instructions:</t>
  </si>
  <si>
    <t>Fuel/Vehicle Combination</t>
  </si>
  <si>
    <t>Biodiesel</t>
  </si>
  <si>
    <t>Hydrogen</t>
  </si>
  <si>
    <t xml:space="preserve">Fuel </t>
  </si>
  <si>
    <t xml:space="preserve">Energy Density </t>
  </si>
  <si>
    <t>Units</t>
  </si>
  <si>
    <t xml:space="preserve">CARBOB </t>
  </si>
  <si>
    <t>MJ/gal</t>
  </si>
  <si>
    <t xml:space="preserve">CaRFG </t>
  </si>
  <si>
    <t>Natural Gas (NG)</t>
  </si>
  <si>
    <t xml:space="preserve">Liquified NG </t>
  </si>
  <si>
    <t xml:space="preserve">Electricity </t>
  </si>
  <si>
    <t>MJ/KWh</t>
  </si>
  <si>
    <t>MJ/kg</t>
  </si>
  <si>
    <t>Do not alter the contents of these cells</t>
  </si>
  <si>
    <t>Table 4. EER Values for Fuels Used in Light- and Medium-Duty, and Heavy-Duty Applications</t>
  </si>
  <si>
    <t>Compressed or Liquefied Natural Gas Used in a Heavy-Duty Spark Ignited  Engine</t>
  </si>
  <si>
    <t>Compressed or Liquefied Natural Gas Used in a Heavy-Duty  Compression Ignition Engine</t>
  </si>
  <si>
    <t>Electricity Used in a Battery Electric (BEV) or Plug-In Hybrid Electric (PHEV) Heavy-Duty Truck</t>
  </si>
  <si>
    <t>Diesel Fuel or Biomass-Based Diesel Blends Used in A Diesel Vehicle</t>
  </si>
  <si>
    <t>Electricity Used in a Battery Electric (BEV) or Plug-In Hybrid Electric (PHEV) Heavy-Duty Bus</t>
  </si>
  <si>
    <t>Electricity Used in a Fixed Guideway or 
Light Rail</t>
  </si>
  <si>
    <t>Electricity Used in a Fixed Guideway or 
Heavy Rail</t>
  </si>
  <si>
    <t>Electricity Used in a Trolley Bus, Cable Car, or Street Car</t>
  </si>
  <si>
    <t>Electricity Used in Forklifts</t>
  </si>
  <si>
    <t>Hydrogen Used in a Heavy-Duty Fuel Cell Vehicle</t>
  </si>
  <si>
    <t>Hydrogen Used in a Fuel Cell Forklift</t>
  </si>
  <si>
    <t xml:space="preserve">1. Select Compliance Year </t>
  </si>
  <si>
    <t>2. Select Vehicle-Fuel EER.</t>
  </si>
  <si>
    <t>Renewable Diesel</t>
  </si>
  <si>
    <r>
      <t>MJ/scf</t>
    </r>
    <r>
      <rPr>
        <sz val="10"/>
        <color theme="1"/>
        <rFont val="Calibri"/>
        <family val="2"/>
        <scheme val="minor"/>
      </rPr>
      <t xml:space="preserve"> 
</t>
    </r>
    <r>
      <rPr>
        <sz val="8"/>
        <color theme="1"/>
        <rFont val="Calibri"/>
        <family val="2"/>
        <scheme val="minor"/>
      </rPr>
      <t>(</t>
    </r>
    <r>
      <rPr>
        <i/>
        <sz val="8"/>
        <color theme="1"/>
        <rFont val="Calibri"/>
        <family val="2"/>
        <scheme val="minor"/>
      </rPr>
      <t>equivalent to 1.04 MJ/cf  at 32F and 1 atm</t>
    </r>
    <r>
      <rPr>
        <sz val="8"/>
        <color theme="1"/>
        <rFont val="Calibri"/>
        <family val="2"/>
        <scheme val="minor"/>
      </rPr>
      <t>)</t>
    </r>
  </si>
  <si>
    <t>$/gal LNG</t>
  </si>
  <si>
    <t>$/gal gasoline-equivalent</t>
  </si>
  <si>
    <t>$/scf natural gas</t>
  </si>
  <si>
    <t>$/diesel gallon-equivalent (DGE)</t>
  </si>
  <si>
    <t>$/MMBtu natural gas</t>
  </si>
  <si>
    <t>$/kWh electricity</t>
  </si>
  <si>
    <t>$/kg Hydrogen</t>
  </si>
  <si>
    <t>$/gal biodiesel</t>
  </si>
  <si>
    <t>$/gal renewable diesel</t>
  </si>
  <si>
    <t>Unit selector Table</t>
  </si>
  <si>
    <t>MJ/MMBtu</t>
  </si>
  <si>
    <t>Fuel Equivalency</t>
  </si>
  <si>
    <t>Reference Fuel</t>
  </si>
  <si>
    <t>Gasoline</t>
  </si>
  <si>
    <t>Diesel Compliance Standard (gCO2e/MJ)</t>
  </si>
  <si>
    <t>Gasoline Compliance Standard (gCO2e/MJ)</t>
  </si>
  <si>
    <t>The LCFS Credit Price Calculator</t>
  </si>
  <si>
    <t>Introduction</t>
  </si>
  <si>
    <t>This is a tool that can be used to determine how various carbon intensity values (CI Values) and LCFS credit prices will impact the effective subsidy a fuel can receive from the LCFS program</t>
  </si>
  <si>
    <t>The CI values for the LCFS standard decrease over time for the diesel and gasoline pools.  Because of this reduction, an identical fuel may receive a diferent subsidy from the program depending on the year</t>
  </si>
  <si>
    <t>Different vehicles have different fuel efficiencies.  The EER allows for fuel used through more efficient vehicle pathways to be given credit for displacing conventional fuels.  The EER table is provided for reference.</t>
  </si>
  <si>
    <t>Go To Calculator</t>
  </si>
  <si>
    <t>Cells that look like this:</t>
  </si>
  <si>
    <t>can be edited</t>
  </si>
  <si>
    <t>The LCFS has two different fuel pools that fuels can enter into.  Each fuel pool has a different reference fuel, which impacts the effective fuel subsidy that a fuel may receive</t>
  </si>
  <si>
    <r>
      <t xml:space="preserve">3. </t>
    </r>
    <r>
      <rPr>
        <u/>
        <sz val="10"/>
        <color theme="1"/>
        <rFont val="Arial"/>
        <family val="2"/>
      </rPr>
      <t xml:space="preserve">Select the Energy Economy Ratio (EER) from the dropdown menu </t>
    </r>
    <r>
      <rPr>
        <sz val="10"/>
        <color theme="1"/>
        <rFont val="Arial"/>
        <family val="2"/>
      </rPr>
      <t>corresponding to the appropriate vehicle-fuel combination.</t>
    </r>
  </si>
  <si>
    <r>
      <t xml:space="preserve">4. </t>
    </r>
    <r>
      <rPr>
        <u/>
        <sz val="10"/>
        <color theme="1"/>
        <rFont val="Arial"/>
        <family val="2"/>
      </rPr>
      <t>Use the Fuel Equivalency selector</t>
    </r>
    <r>
      <rPr>
        <sz val="10"/>
        <color theme="1"/>
        <rFont val="Arial"/>
        <family val="2"/>
      </rPr>
      <t xml:space="preserve"> to translate the value of credits into the desired units ($ per unit fuel)</t>
    </r>
  </si>
  <si>
    <r>
      <t>5.</t>
    </r>
    <r>
      <rPr>
        <u/>
        <sz val="10"/>
        <color theme="1"/>
        <rFont val="Arial"/>
        <family val="2"/>
      </rPr>
      <t xml:space="preserve"> Optional:</t>
    </r>
    <r>
      <rPr>
        <sz val="10"/>
        <color theme="1"/>
        <rFont val="Arial"/>
        <family val="2"/>
      </rPr>
      <t xml:space="preserve"> to obtain a specific credit value, any CI value can be entered in the first column, and the current or projected future credit price can be entered in the top row of the table. </t>
    </r>
  </si>
  <si>
    <t>Instructions</t>
  </si>
  <si>
    <t>Gasoline (including 6% and 10% ethanol blends) Used In Gasoline Vehicles
or</t>
  </si>
  <si>
    <t>85% Ethanol/15% Gasoline Blends Used In Flexible Fuel Vehicles</t>
  </si>
  <si>
    <t>Compressed Natural Gas Used in Light Duty Spark-Ignited Vehicles *</t>
  </si>
  <si>
    <t>Electricity Used in a Battery Electric or Plug-In Hybrid Electric Vehicle</t>
  </si>
  <si>
    <t>Hydrogen Used in a Fuel Cell Vehicle</t>
  </si>
  <si>
    <t xml:space="preserve">Table 3. Energy Densities of LCFS Fuels and Blendstocks. </t>
  </si>
  <si>
    <t>Table 1. LCFS Compliance Schedule for 2011 to 2020 for Diesel Fuel and Fuels Used as a Substitute for Diesel Fuel, and Gasoline Fuel and Fuels used as a substitute for Gasoline Fuel.</t>
  </si>
  <si>
    <t>Energy Density Selection Box</t>
  </si>
  <si>
    <t>EER Values Relative To Displacement Fuel</t>
  </si>
  <si>
    <t>Displacement Fuel</t>
  </si>
  <si>
    <t>Diesel</t>
  </si>
  <si>
    <t>Light-Duty, Medium-Duty, and Heavy-Duty Applications</t>
  </si>
  <si>
    <t>Ethhanol</t>
  </si>
  <si>
    <t>$/gal ethanol-equivalent</t>
  </si>
  <si>
    <r>
      <rPr>
        <sz val="10"/>
        <color theme="1"/>
        <rFont val="Arial"/>
        <family val="2"/>
      </rPr>
      <t xml:space="preserve">2. </t>
    </r>
    <r>
      <rPr>
        <u/>
        <sz val="10"/>
        <color theme="1"/>
        <rFont val="Arial"/>
        <family val="2"/>
      </rPr>
      <t>Select the year of interest from the dropdown menu</t>
    </r>
    <r>
      <rPr>
        <sz val="10"/>
        <color theme="1"/>
        <rFont val="Arial"/>
        <family val="2"/>
      </rPr>
      <t xml:space="preserve"> in order to input the correct CI value from the current CI compliance schedule.  </t>
    </r>
    <r>
      <rPr>
        <b/>
        <sz val="10"/>
        <color theme="1"/>
        <rFont val="Arial"/>
        <family val="2"/>
      </rPr>
      <t/>
    </r>
  </si>
  <si>
    <r>
      <t xml:space="preserve">1. </t>
    </r>
    <r>
      <rPr>
        <u/>
        <sz val="10"/>
        <color theme="1"/>
        <rFont val="Arial"/>
        <family val="2"/>
      </rPr>
      <t>Select the appropriate reference fuel</t>
    </r>
    <r>
      <rPr>
        <sz val="10"/>
        <color theme="1"/>
        <rFont val="Arial"/>
        <family val="2"/>
      </rPr>
      <t xml:space="preserve"> </t>
    </r>
    <r>
      <rPr>
        <sz val="10"/>
        <color rgb="FFFF0000"/>
        <rFont val="Arial"/>
        <family val="2"/>
      </rPr>
      <t>(Gasoline</t>
    </r>
    <r>
      <rPr>
        <sz val="10"/>
        <color theme="1"/>
        <rFont val="Arial"/>
        <family val="2"/>
      </rPr>
      <t xml:space="preserve"> or</t>
    </r>
    <r>
      <rPr>
        <sz val="10"/>
        <color rgb="FFFF0000"/>
        <rFont val="Arial"/>
        <family val="2"/>
      </rPr>
      <t xml:space="preserve"> Diesel</t>
    </r>
    <r>
      <rPr>
        <sz val="10"/>
        <color theme="1"/>
        <rFont val="Arial"/>
        <family val="2"/>
      </rPr>
      <t xml:space="preserve"> </t>
    </r>
    <r>
      <rPr>
        <u/>
        <sz val="10"/>
        <color theme="1"/>
        <rFont val="Arial"/>
        <family val="2"/>
      </rPr>
      <t>substitute</t>
    </r>
    <r>
      <rPr>
        <sz val="10"/>
        <color theme="1"/>
        <rFont val="Arial"/>
        <family val="2"/>
      </rPr>
      <t>) for the fuel of interest</t>
    </r>
  </si>
  <si>
    <t>Updated JK 6/28/2016</t>
  </si>
  <si>
    <t>version 1.2</t>
  </si>
  <si>
    <t>(last modified: 4/20/2017)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</si>
</sst>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quot;$&quot;#,##0"/>
    <numFmt numFmtId="165" formatCode="&quot;$&quot;#,##0.00"/>
    <numFmt numFmtId="166" formatCode="0.0"/>
    <numFmt numFmtId="167" formatCode="0_)"/>
    <numFmt numFmtId="168" formatCode="0.00000"/>
    <numFmt numFmtId="169" formatCode="&quot;$&quot;#,##0.000"/>
  </numFmts>
  <fonts count="68" x14ac:knownFonts="1">
    <font>
      <sz val="11"/>
      <color theme="1"/>
      <name val="Calibri"/>
      <family val="2"/>
      <scheme val="minor"/>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b/>
      <sz val="11"/>
      <color theme="1"/>
      <name val="Arial"/>
      <family val="2"/>
    </font>
    <font>
      <b/>
      <sz val="11"/>
      <color rgb="FFFF0000"/>
      <name val="Arial"/>
      <family val="2"/>
    </font>
    <font>
      <sz val="8"/>
      <color theme="1"/>
      <name val="Arial"/>
      <family val="2"/>
    </font>
    <font>
      <sz val="12"/>
      <color theme="1"/>
      <name val="Arial"/>
      <family val="2"/>
    </font>
    <font>
      <b/>
      <sz val="10"/>
      <color theme="1"/>
      <name val="Arial"/>
      <family val="2"/>
    </font>
    <font>
      <b/>
      <sz val="11"/>
      <color rgb="FF3F3F3F"/>
      <name val="Arial"/>
      <family val="2"/>
    </font>
    <font>
      <b/>
      <sz val="9"/>
      <color theme="1"/>
      <name val="Arial"/>
      <family val="2"/>
    </font>
    <font>
      <b/>
      <sz val="11"/>
      <color theme="1"/>
      <name val="Arial Unicode MS"/>
      <family val="2"/>
    </font>
    <font>
      <sz val="11"/>
      <color theme="1"/>
      <name val="Arial Unicode MS"/>
      <family val="2"/>
    </font>
    <font>
      <sz val="10"/>
      <color theme="1"/>
      <name val="Arial Unicode MS"/>
      <family val="2"/>
    </font>
    <font>
      <b/>
      <sz val="11"/>
      <color theme="1"/>
      <name val="Calibri"/>
      <family val="2"/>
      <scheme val="minor"/>
    </font>
    <font>
      <sz val="11"/>
      <color theme="1"/>
      <name val="Calibri"/>
      <family val="2"/>
      <scheme val="minor"/>
    </font>
    <font>
      <i/>
      <sz val="11"/>
      <color rgb="FF7F7F7F"/>
      <name val="Arial"/>
      <family val="2"/>
    </font>
    <font>
      <b/>
      <sz val="11"/>
      <color theme="3"/>
      <name val="Arial"/>
      <family val="2"/>
    </font>
    <font>
      <sz val="11"/>
      <color rgb="FF006100"/>
      <name val="Arial"/>
      <family val="2"/>
    </font>
    <font>
      <sz val="11"/>
      <color rgb="FFFF0000"/>
      <name val="Arial"/>
      <family val="2"/>
    </font>
    <font>
      <i/>
      <sz val="11"/>
      <color theme="1"/>
      <name val="Arial"/>
      <family val="2"/>
    </font>
    <font>
      <sz val="10"/>
      <color theme="1"/>
      <name val="Calibri"/>
      <family val="2"/>
      <scheme val="minor"/>
    </font>
    <font>
      <sz val="8"/>
      <color theme="1"/>
      <name val="Calibri"/>
      <family val="2"/>
      <scheme val="minor"/>
    </font>
    <font>
      <i/>
      <sz val="8"/>
      <color theme="1"/>
      <name val="Calibri"/>
      <family val="2"/>
      <scheme val="minor"/>
    </font>
    <font>
      <i/>
      <sz val="10"/>
      <color rgb="FF7F7F7F"/>
      <name val="Arial"/>
      <family val="2"/>
    </font>
    <font>
      <b/>
      <i/>
      <sz val="10"/>
      <color rgb="FF7F7F7F"/>
      <name val="Arial"/>
      <family val="2"/>
    </font>
    <font>
      <sz val="11"/>
      <color indexed="8"/>
      <name val="Calibri"/>
      <family val="2"/>
    </font>
    <font>
      <sz val="11"/>
      <color indexed="9"/>
      <name val="Calibri"/>
      <family val="2"/>
    </font>
    <font>
      <sz val="11"/>
      <color indexed="14"/>
      <name val="Calibri"/>
      <family val="2"/>
    </font>
    <font>
      <sz val="11"/>
      <color indexed="20"/>
      <name val="Calibri"/>
      <family val="2"/>
    </font>
    <font>
      <b/>
      <sz val="11"/>
      <color indexed="52"/>
      <name val="Calibri"/>
      <family val="2"/>
    </font>
    <font>
      <b/>
      <sz val="11"/>
      <color indexed="9"/>
      <name val="Calibri"/>
      <family val="2"/>
    </font>
    <font>
      <sz val="10"/>
      <name val="Arial"/>
      <family val="2"/>
    </font>
    <font>
      <sz val="10"/>
      <color indexed="8"/>
      <name val="Calibri"/>
      <family val="2"/>
    </font>
    <font>
      <sz val="11"/>
      <color indexed="17"/>
      <name val="Calibri"/>
      <family val="2"/>
    </font>
    <font>
      <b/>
      <sz val="15"/>
      <color indexed="56"/>
      <name val="Calibri"/>
      <family val="2"/>
    </font>
    <font>
      <b/>
      <sz val="15"/>
      <color indexed="62"/>
      <name val="Calibri"/>
      <family val="2"/>
    </font>
    <font>
      <b/>
      <sz val="13"/>
      <color indexed="56"/>
      <name val="Calibri"/>
      <family val="2"/>
    </font>
    <font>
      <b/>
      <sz val="13"/>
      <color indexed="62"/>
      <name val="Calibri"/>
      <family val="2"/>
    </font>
    <font>
      <b/>
      <sz val="11"/>
      <color indexed="62"/>
      <name val="Calibri"/>
      <family val="2"/>
    </font>
    <font>
      <u/>
      <sz val="10"/>
      <color theme="10"/>
      <name val="Calibri"/>
      <family val="2"/>
    </font>
    <font>
      <u/>
      <sz val="7.5"/>
      <color indexed="12"/>
      <name val="Arial"/>
      <family val="2"/>
    </font>
    <font>
      <sz val="11"/>
      <color indexed="62"/>
      <name val="Calibri"/>
      <family val="2"/>
    </font>
    <font>
      <sz val="11"/>
      <color indexed="52"/>
      <name val="Calibri"/>
      <family val="2"/>
    </font>
    <font>
      <sz val="11"/>
      <color indexed="60"/>
      <name val="Calibri"/>
      <family val="2"/>
    </font>
    <font>
      <sz val="10"/>
      <name val="Verdana"/>
      <family val="2"/>
    </font>
    <font>
      <b/>
      <sz val="11"/>
      <color indexed="63"/>
      <name val="Calibri"/>
      <family val="2"/>
    </font>
    <font>
      <sz val="10"/>
      <name val="Helv"/>
      <family val="2"/>
    </font>
    <font>
      <b/>
      <sz val="18"/>
      <color indexed="62"/>
      <name val="Cambria"/>
      <family val="2"/>
    </font>
    <font>
      <b/>
      <sz val="18"/>
      <color indexed="56"/>
      <name val="Cambria"/>
      <family val="1"/>
    </font>
    <font>
      <b/>
      <sz val="11"/>
      <color indexed="8"/>
      <name val="Calibri"/>
      <family val="2"/>
    </font>
    <font>
      <sz val="11"/>
      <color indexed="10"/>
      <name val="Calibri"/>
      <family val="2"/>
    </font>
    <font>
      <b/>
      <sz val="9"/>
      <color indexed="81"/>
      <name val="Tahoma"/>
      <family val="2"/>
    </font>
    <font>
      <b/>
      <sz val="22"/>
      <color theme="1"/>
      <name val="Calibri"/>
      <family val="2"/>
      <scheme val="minor"/>
    </font>
    <font>
      <u/>
      <sz val="11"/>
      <color theme="10"/>
      <name val="Calibri"/>
      <family val="2"/>
      <scheme val="minor"/>
    </font>
    <font>
      <sz val="9"/>
      <color indexed="8"/>
      <name val="Calibri"/>
      <family val="2"/>
    </font>
    <font>
      <b/>
      <sz val="14"/>
      <color theme="1"/>
      <name val="Calibri"/>
      <family val="2"/>
      <scheme val="minor"/>
    </font>
    <font>
      <sz val="10"/>
      <color theme="1"/>
      <name val="Arial"/>
      <family val="2"/>
    </font>
    <font>
      <u/>
      <sz val="10"/>
      <color theme="1"/>
      <name val="Arial"/>
      <family val="2"/>
    </font>
    <font>
      <sz val="9"/>
      <color theme="1" tint="0.34998626667073579"/>
      <name val="Arial"/>
      <family val="2"/>
    </font>
    <font>
      <u/>
      <sz val="20"/>
      <color theme="10"/>
      <name val="Calibri"/>
      <family val="2"/>
      <scheme val="minor"/>
    </font>
    <font>
      <b/>
      <sz val="14"/>
      <color theme="1"/>
      <name val="Arial"/>
      <family val="2"/>
    </font>
    <font>
      <sz val="10"/>
      <color rgb="FFFF0000"/>
      <name val="Arial"/>
      <family val="2"/>
    </font>
    <font>
      <sz val="8"/>
      <color theme="1"/>
      <name val="Arial Unicode MS"/>
      <family val="2"/>
    </font>
    <font>
      <b/>
      <sz val="8"/>
      <color theme="1"/>
      <name val="Arial"/>
      <family val="2"/>
    </font>
  </fonts>
  <fills count="35">
    <fill>
      <patternFill patternType="none"/>
    </fill>
    <fill>
      <patternFill patternType="gray125"/>
    </fill>
    <fill>
      <patternFill patternType="solid">
        <fgColor theme="0"/>
        <bgColor indexed="64"/>
      </patternFill>
    </fill>
    <fill>
      <patternFill patternType="solid">
        <fgColor rgb="FFF2F2F2"/>
      </patternFill>
    </fill>
    <fill>
      <patternFill patternType="solid">
        <fgColor rgb="FFC6EFCE"/>
      </patternFill>
    </fill>
    <fill>
      <patternFill patternType="solid">
        <fgColor theme="1"/>
        <bgColor indexed="64"/>
      </patternFill>
    </fill>
    <fill>
      <patternFill patternType="solid">
        <fgColor indexed="9"/>
      </patternFill>
    </fill>
    <fill>
      <patternFill patternType="solid">
        <fgColor indexed="31"/>
      </patternFill>
    </fill>
    <fill>
      <patternFill patternType="solid">
        <fgColor indexed="47"/>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43"/>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theme="4" tint="0.79998168889431442"/>
        <bgColor indexed="64"/>
      </patternFill>
    </fill>
    <fill>
      <patternFill patternType="gray0625">
        <bgColor rgb="FFF2F2F2"/>
      </patternFill>
    </fill>
    <fill>
      <patternFill patternType="gray0625">
        <bgColor theme="0" tint="-4.9989318521683403E-2"/>
      </patternFill>
    </fill>
    <fill>
      <patternFill patternType="solid">
        <fgColor theme="0" tint="-0.14999847407452621"/>
        <bgColor indexed="64"/>
      </patternFill>
    </fill>
  </fills>
  <borders count="5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rgb="FF3F3F3F"/>
      </left>
      <right style="thin">
        <color rgb="FF3F3F3F"/>
      </right>
      <top style="thin">
        <color rgb="FF3F3F3F"/>
      </top>
      <bottom style="thin">
        <color rgb="FF3F3F3F"/>
      </bottom>
      <diagonal/>
    </border>
    <border>
      <left/>
      <right style="medium">
        <color indexed="64"/>
      </right>
      <top style="medium">
        <color indexed="64"/>
      </top>
      <bottom style="medium">
        <color indexed="64"/>
      </bottom>
      <diagonal/>
    </border>
    <border>
      <left style="double">
        <color indexed="64"/>
      </left>
      <right/>
      <top style="double">
        <color indexed="64"/>
      </top>
      <bottom/>
      <diagonal/>
    </border>
    <border>
      <left style="double">
        <color indexed="64"/>
      </left>
      <right/>
      <top/>
      <bottom style="medium">
        <color indexed="64"/>
      </bottom>
      <diagonal/>
    </border>
    <border>
      <left/>
      <right style="medium">
        <color indexed="64"/>
      </right>
      <top/>
      <bottom style="medium">
        <color indexed="64"/>
      </bottom>
      <diagonal/>
    </border>
    <border>
      <left/>
      <right style="double">
        <color indexed="64"/>
      </right>
      <top style="double">
        <color indexed="64"/>
      </top>
      <bottom/>
      <diagonal/>
    </border>
    <border>
      <left/>
      <right style="double">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hair">
        <color indexed="64"/>
      </left>
      <right style="hair">
        <color indexed="64"/>
      </right>
      <top style="hair">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49"/>
      </top>
      <bottom style="double">
        <color indexed="49"/>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double">
        <color indexed="64"/>
      </bottom>
      <diagonal/>
    </border>
    <border>
      <left/>
      <right/>
      <top style="thin">
        <color indexed="64"/>
      </top>
      <bottom/>
      <diagonal/>
    </border>
    <border>
      <left/>
      <right style="thin">
        <color indexed="64"/>
      </right>
      <top style="thin">
        <color indexed="64"/>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dashed">
        <color rgb="FFBFBFBF"/>
      </bottom>
      <diagonal/>
    </border>
    <border>
      <left/>
      <right/>
      <top/>
      <bottom style="thin">
        <color indexed="64"/>
      </bottom>
      <diagonal/>
    </border>
    <border>
      <left/>
      <right/>
      <top style="double">
        <color indexed="64"/>
      </top>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bottom/>
      <diagonal/>
    </border>
    <border>
      <left style="thin">
        <color indexed="64"/>
      </left>
      <right/>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right style="double">
        <color indexed="64"/>
      </right>
      <top style="medium">
        <color indexed="64"/>
      </top>
      <bottom/>
      <diagonal/>
    </border>
    <border>
      <left style="double">
        <color indexed="64"/>
      </left>
      <right style="thin">
        <color indexed="64"/>
      </right>
      <top style="thin">
        <color indexed="64"/>
      </top>
      <bottom/>
      <diagonal/>
    </border>
    <border>
      <left style="medium">
        <color indexed="64"/>
      </left>
      <right style="medium">
        <color indexed="64"/>
      </right>
      <top style="medium">
        <color indexed="64"/>
      </top>
      <bottom/>
      <diagonal/>
    </border>
    <border>
      <left/>
      <right style="thin">
        <color indexed="64"/>
      </right>
      <top/>
      <bottom/>
      <diagonal/>
    </border>
  </borders>
  <cellStyleXfs count="167">
    <xf numFmtId="0" fontId="0" fillId="0" borderId="0"/>
    <xf numFmtId="0" fontId="12" fillId="3" borderId="6" applyNumberFormat="0" applyAlignment="0" applyProtection="0"/>
    <xf numFmtId="0" fontId="19" fillId="0" borderId="0" applyNumberFormat="0" applyFill="0" applyBorder="0" applyAlignment="0" applyProtection="0"/>
    <xf numFmtId="0" fontId="21" fillId="4"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11" borderId="0" applyNumberFormat="0" applyBorder="0" applyAlignment="0" applyProtection="0"/>
    <xf numFmtId="0" fontId="29" fillId="6" borderId="0" applyNumberFormat="0" applyBorder="0" applyAlignment="0" applyProtection="0"/>
    <xf numFmtId="0" fontId="29" fillId="12" borderId="0" applyNumberFormat="0" applyBorder="0" applyAlignment="0" applyProtection="0"/>
    <xf numFmtId="0" fontId="29" fillId="13" borderId="0" applyNumberFormat="0" applyBorder="0" applyAlignment="0" applyProtection="0"/>
    <xf numFmtId="0" fontId="29" fillId="8"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6" borderId="0" applyNumberFormat="0" applyBorder="0" applyAlignment="0" applyProtection="0"/>
    <xf numFmtId="0" fontId="29" fillId="17" borderId="0" applyNumberFormat="0" applyBorder="0" applyAlignment="0" applyProtection="0"/>
    <xf numFmtId="0" fontId="29" fillId="18" borderId="0" applyNumberFormat="0" applyBorder="0" applyAlignment="0" applyProtection="0"/>
    <xf numFmtId="0" fontId="29" fillId="14" borderId="0" applyNumberFormat="0" applyBorder="0" applyAlignment="0" applyProtection="0"/>
    <xf numFmtId="0" fontId="29" fillId="12" borderId="0" applyNumberFormat="0" applyBorder="0" applyAlignment="0" applyProtection="0"/>
    <xf numFmtId="0" fontId="29" fillId="15" borderId="0" applyNumberFormat="0" applyBorder="0" applyAlignment="0" applyProtection="0"/>
    <xf numFmtId="0" fontId="29" fillId="8" borderId="0" applyNumberFormat="0" applyBorder="0" applyAlignment="0" applyProtection="0"/>
    <xf numFmtId="0" fontId="29" fillId="19" borderId="0" applyNumberFormat="0" applyBorder="0" applyAlignment="0" applyProtection="0"/>
    <xf numFmtId="0" fontId="30" fillId="20" borderId="0" applyNumberFormat="0" applyBorder="0" applyAlignment="0" applyProtection="0"/>
    <xf numFmtId="0" fontId="30" fillId="21" borderId="0" applyNumberFormat="0" applyBorder="0" applyAlignment="0" applyProtection="0"/>
    <xf numFmtId="0" fontId="30" fillId="16" borderId="0" applyNumberFormat="0" applyBorder="0" applyAlignment="0" applyProtection="0"/>
    <xf numFmtId="0" fontId="30" fillId="17" borderId="0" applyNumberFormat="0" applyBorder="0" applyAlignment="0" applyProtection="0"/>
    <xf numFmtId="0" fontId="30" fillId="18" borderId="0" applyNumberFormat="0" applyBorder="0" applyAlignment="0" applyProtection="0"/>
    <xf numFmtId="0" fontId="30" fillId="14" borderId="0" applyNumberFormat="0" applyBorder="0" applyAlignment="0" applyProtection="0"/>
    <xf numFmtId="0" fontId="30" fillId="22" borderId="0" applyNumberFormat="0" applyBorder="0" applyAlignment="0" applyProtection="0"/>
    <xf numFmtId="0" fontId="30" fillId="20" borderId="0" applyNumberFormat="0" applyBorder="0" applyAlignment="0" applyProtection="0"/>
    <xf numFmtId="0" fontId="30" fillId="8" borderId="0" applyNumberFormat="0" applyBorder="0" applyAlignment="0" applyProtection="0"/>
    <xf numFmtId="0" fontId="30" fillId="23" borderId="0" applyNumberFormat="0" applyBorder="0" applyAlignment="0" applyProtection="0"/>
    <xf numFmtId="0" fontId="30" fillId="20" borderId="0" applyNumberFormat="0" applyBorder="0" applyAlignment="0" applyProtection="0"/>
    <xf numFmtId="0" fontId="30" fillId="24"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30" fillId="25" borderId="0" applyNumberFormat="0" applyBorder="0" applyAlignment="0" applyProtection="0"/>
    <xf numFmtId="0" fontId="30" fillId="27" borderId="0" applyNumberFormat="0" applyBorder="0" applyAlignment="0" applyProtection="0"/>
    <xf numFmtId="0" fontId="30" fillId="28" borderId="0" applyNumberFormat="0" applyBorder="0" applyAlignment="0" applyProtection="0"/>
    <xf numFmtId="0" fontId="30" fillId="22" borderId="0" applyNumberFormat="0" applyBorder="0" applyAlignment="0" applyProtection="0"/>
    <xf numFmtId="0" fontId="30" fillId="20" borderId="0" applyNumberFormat="0" applyBorder="0" applyAlignment="0" applyProtection="0"/>
    <xf numFmtId="0" fontId="30" fillId="29" borderId="0" applyNumberFormat="0" applyBorder="0" applyAlignment="0" applyProtection="0"/>
    <xf numFmtId="0" fontId="31" fillId="9" borderId="0" applyNumberFormat="0" applyBorder="0" applyAlignment="0" applyProtection="0"/>
    <xf numFmtId="0" fontId="32" fillId="9" borderId="0" applyNumberFormat="0" applyBorder="0" applyAlignment="0" applyProtection="0"/>
    <xf numFmtId="0" fontId="33" fillId="14" borderId="16" applyNumberFormat="0" applyAlignment="0" applyProtection="0"/>
    <xf numFmtId="0" fontId="33" fillId="6" borderId="16" applyNumberFormat="0" applyAlignment="0" applyProtection="0"/>
    <xf numFmtId="0" fontId="33" fillId="6" borderId="16" applyNumberFormat="0" applyAlignment="0" applyProtection="0"/>
    <xf numFmtId="0" fontId="33" fillId="6" borderId="16" applyNumberFormat="0" applyAlignment="0" applyProtection="0"/>
    <xf numFmtId="0" fontId="33" fillId="6" borderId="16" applyNumberFormat="0" applyAlignment="0" applyProtection="0"/>
    <xf numFmtId="0" fontId="33" fillId="6" borderId="16" applyNumberFormat="0" applyAlignment="0" applyProtection="0"/>
    <xf numFmtId="0" fontId="33" fillId="6" borderId="16" applyNumberFormat="0" applyAlignment="0" applyProtection="0"/>
    <xf numFmtId="0" fontId="33" fillId="14" borderId="16" applyNumberFormat="0" applyAlignment="0" applyProtection="0"/>
    <xf numFmtId="0" fontId="33" fillId="14" borderId="16" applyNumberFormat="0" applyAlignment="0" applyProtection="0"/>
    <xf numFmtId="0" fontId="33" fillId="14" borderId="16" applyNumberFormat="0" applyAlignment="0" applyProtection="0"/>
    <xf numFmtId="0" fontId="33" fillId="14" borderId="16" applyNumberFormat="0" applyAlignment="0" applyProtection="0"/>
    <xf numFmtId="0" fontId="33" fillId="14" borderId="16" applyNumberFormat="0" applyAlignment="0" applyProtection="0"/>
    <xf numFmtId="0" fontId="33" fillId="14" borderId="16" applyNumberFormat="0" applyAlignment="0" applyProtection="0"/>
    <xf numFmtId="0" fontId="33" fillId="14" borderId="16" applyNumberFormat="0" applyAlignment="0" applyProtection="0"/>
    <xf numFmtId="0" fontId="33" fillId="14" borderId="16" applyNumberFormat="0" applyAlignment="0" applyProtection="0"/>
    <xf numFmtId="0" fontId="33" fillId="14" borderId="16" applyNumberFormat="0" applyAlignment="0" applyProtection="0"/>
    <xf numFmtId="0" fontId="33" fillId="14" borderId="16" applyNumberFormat="0" applyAlignment="0" applyProtection="0"/>
    <xf numFmtId="0" fontId="34" fillId="30" borderId="17" applyNumberFormat="0" applyAlignment="0" applyProtection="0"/>
    <xf numFmtId="43" fontId="35" fillId="0" borderId="0" applyFont="0" applyFill="0" applyBorder="0" applyAlignment="0" applyProtection="0"/>
    <xf numFmtId="43" fontId="36" fillId="0" borderId="0" applyFont="0" applyFill="0" applyBorder="0" applyAlignment="0" applyProtection="0"/>
    <xf numFmtId="43" fontId="29" fillId="0" borderId="0" applyFont="0" applyFill="0" applyBorder="0" applyAlignment="0" applyProtection="0"/>
    <xf numFmtId="43" fontId="35" fillId="0" borderId="0" applyFont="0" applyFill="0" applyBorder="0" applyAlignment="0" applyProtection="0"/>
    <xf numFmtId="44" fontId="35" fillId="0" borderId="0" applyFont="0" applyFill="0" applyBorder="0" applyAlignment="0" applyProtection="0"/>
    <xf numFmtId="0" fontId="37" fillId="11" borderId="0" applyNumberFormat="0" applyBorder="0" applyAlignment="0" applyProtection="0"/>
    <xf numFmtId="0" fontId="38" fillId="0" borderId="18" applyNumberFormat="0" applyFill="0" applyAlignment="0" applyProtection="0"/>
    <xf numFmtId="0" fontId="39" fillId="0" borderId="19" applyNumberFormat="0" applyFill="0" applyAlignment="0" applyProtection="0"/>
    <xf numFmtId="0" fontId="39" fillId="0" borderId="19" applyNumberFormat="0" applyFill="0" applyAlignment="0" applyProtection="0"/>
    <xf numFmtId="0" fontId="38" fillId="0" borderId="18" applyNumberFormat="0" applyFill="0" applyAlignment="0" applyProtection="0"/>
    <xf numFmtId="0" fontId="40" fillId="0" borderId="20" applyNumberFormat="0" applyFill="0" applyAlignment="0" applyProtection="0"/>
    <xf numFmtId="0" fontId="41" fillId="0" borderId="20" applyNumberFormat="0" applyFill="0" applyAlignment="0" applyProtection="0"/>
    <xf numFmtId="0" fontId="41" fillId="0" borderId="20" applyNumberFormat="0" applyFill="0" applyAlignment="0" applyProtection="0"/>
    <xf numFmtId="0" fontId="40" fillId="0" borderId="20" applyNumberFormat="0" applyFill="0" applyAlignment="0" applyProtection="0"/>
    <xf numFmtId="0" fontId="40" fillId="0" borderId="20" applyNumberFormat="0" applyFill="0" applyAlignment="0" applyProtection="0"/>
    <xf numFmtId="0" fontId="42" fillId="0" borderId="21"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45" fillId="8" borderId="16" applyNumberFormat="0" applyAlignment="0" applyProtection="0"/>
    <xf numFmtId="0" fontId="45" fillId="8" borderId="16" applyNumberFormat="0" applyAlignment="0" applyProtection="0"/>
    <xf numFmtId="0" fontId="45" fillId="8" borderId="16" applyNumberFormat="0" applyAlignment="0" applyProtection="0"/>
    <xf numFmtId="0" fontId="45" fillId="8" borderId="16" applyNumberFormat="0" applyAlignment="0" applyProtection="0"/>
    <xf numFmtId="0" fontId="45" fillId="8" borderId="16" applyNumberFormat="0" applyAlignment="0" applyProtection="0"/>
    <xf numFmtId="0" fontId="45" fillId="8" borderId="16" applyNumberFormat="0" applyAlignment="0" applyProtection="0"/>
    <xf numFmtId="0" fontId="45" fillId="8" borderId="16" applyNumberFormat="0" applyAlignment="0" applyProtection="0"/>
    <xf numFmtId="0" fontId="45" fillId="8" borderId="16" applyNumberFormat="0" applyAlignment="0" applyProtection="0"/>
    <xf numFmtId="0" fontId="45" fillId="8" borderId="16" applyNumberFormat="0" applyAlignment="0" applyProtection="0"/>
    <xf numFmtId="0" fontId="45" fillId="8" borderId="16" applyNumberFormat="0" applyAlignment="0" applyProtection="0"/>
    <xf numFmtId="0" fontId="45" fillId="8" borderId="16" applyNumberFormat="0" applyAlignment="0" applyProtection="0"/>
    <xf numFmtId="0" fontId="46" fillId="0" borderId="22" applyNumberFormat="0" applyFill="0" applyAlignment="0" applyProtection="0"/>
    <xf numFmtId="0" fontId="47" fillId="17" borderId="0" applyNumberFormat="0" applyBorder="0" applyAlignment="0" applyProtection="0"/>
    <xf numFmtId="0" fontId="35" fillId="0" borderId="0"/>
    <xf numFmtId="0" fontId="35" fillId="0" borderId="0"/>
    <xf numFmtId="0" fontId="18" fillId="0" borderId="0"/>
    <xf numFmtId="0" fontId="35" fillId="0" borderId="0"/>
    <xf numFmtId="0" fontId="48" fillId="0" borderId="0"/>
    <xf numFmtId="0" fontId="35" fillId="0" borderId="0"/>
    <xf numFmtId="0" fontId="24" fillId="0" borderId="0"/>
    <xf numFmtId="0" fontId="18" fillId="0" borderId="0"/>
    <xf numFmtId="0" fontId="24" fillId="0" borderId="0"/>
    <xf numFmtId="0" fontId="35" fillId="0" borderId="23"/>
    <xf numFmtId="0" fontId="35" fillId="10" borderId="24" applyNumberFormat="0" applyFont="0" applyAlignment="0" applyProtection="0"/>
    <xf numFmtId="0" fontId="29" fillId="10" borderId="24" applyNumberFormat="0" applyFont="0" applyAlignment="0" applyProtection="0"/>
    <xf numFmtId="0" fontId="29" fillId="10" borderId="24" applyNumberFormat="0" applyFont="0" applyAlignment="0" applyProtection="0"/>
    <xf numFmtId="0" fontId="29" fillId="10" borderId="24" applyNumberFormat="0" applyFont="0" applyAlignment="0" applyProtection="0"/>
    <xf numFmtId="0" fontId="29" fillId="10" borderId="24" applyNumberFormat="0" applyFont="0" applyAlignment="0" applyProtection="0"/>
    <xf numFmtId="0" fontId="29" fillId="10" borderId="24" applyNumberFormat="0" applyFont="0" applyAlignment="0" applyProtection="0"/>
    <xf numFmtId="0" fontId="29" fillId="10" borderId="24" applyNumberFormat="0" applyFont="0" applyAlignment="0" applyProtection="0"/>
    <xf numFmtId="0" fontId="35" fillId="10" borderId="24" applyNumberFormat="0" applyFont="0" applyAlignment="0" applyProtection="0"/>
    <xf numFmtId="0" fontId="35" fillId="10" borderId="24" applyNumberFormat="0" applyFont="0" applyAlignment="0" applyProtection="0"/>
    <xf numFmtId="0" fontId="35" fillId="10" borderId="24" applyNumberFormat="0" applyFont="0" applyAlignment="0" applyProtection="0"/>
    <xf numFmtId="0" fontId="35" fillId="10" borderId="24" applyNumberFormat="0" applyFont="0" applyAlignment="0" applyProtection="0"/>
    <xf numFmtId="0" fontId="35" fillId="10" borderId="24" applyNumberFormat="0" applyFont="0" applyAlignment="0" applyProtection="0"/>
    <xf numFmtId="0" fontId="35" fillId="10" borderId="24" applyNumberFormat="0" applyFont="0" applyAlignment="0" applyProtection="0"/>
    <xf numFmtId="0" fontId="35" fillId="10" borderId="24" applyNumberFormat="0" applyFont="0" applyAlignment="0" applyProtection="0"/>
    <xf numFmtId="0" fontId="35" fillId="10" borderId="24" applyNumberFormat="0" applyFont="0" applyAlignment="0" applyProtection="0"/>
    <xf numFmtId="0" fontId="35" fillId="10" borderId="24" applyNumberFormat="0" applyFont="0" applyAlignment="0" applyProtection="0"/>
    <xf numFmtId="0" fontId="35" fillId="10" borderId="24" applyNumberFormat="0" applyFont="0" applyAlignment="0" applyProtection="0"/>
    <xf numFmtId="0" fontId="49" fillId="14" borderId="25" applyNumberFormat="0" applyAlignment="0" applyProtection="0"/>
    <xf numFmtId="0" fontId="49" fillId="6" borderId="25" applyNumberFormat="0" applyAlignment="0" applyProtection="0"/>
    <xf numFmtId="0" fontId="49" fillId="6" borderId="25" applyNumberFormat="0" applyAlignment="0" applyProtection="0"/>
    <xf numFmtId="0" fontId="49" fillId="6" borderId="25" applyNumberFormat="0" applyAlignment="0" applyProtection="0"/>
    <xf numFmtId="0" fontId="49" fillId="6" borderId="25" applyNumberFormat="0" applyAlignment="0" applyProtection="0"/>
    <xf numFmtId="0" fontId="49" fillId="6" borderId="25" applyNumberFormat="0" applyAlignment="0" applyProtection="0"/>
    <xf numFmtId="0" fontId="49" fillId="6" borderId="25" applyNumberFormat="0" applyAlignment="0" applyProtection="0"/>
    <xf numFmtId="0" fontId="49" fillId="14" borderId="25" applyNumberFormat="0" applyAlignment="0" applyProtection="0"/>
    <xf numFmtId="0" fontId="49" fillId="14" borderId="25" applyNumberFormat="0" applyAlignment="0" applyProtection="0"/>
    <xf numFmtId="0" fontId="49" fillId="14" borderId="25" applyNumberFormat="0" applyAlignment="0" applyProtection="0"/>
    <xf numFmtId="0" fontId="49" fillId="14" borderId="25" applyNumberFormat="0" applyAlignment="0" applyProtection="0"/>
    <xf numFmtId="0" fontId="49" fillId="14" borderId="25" applyNumberFormat="0" applyAlignment="0" applyProtection="0"/>
    <xf numFmtId="0" fontId="49" fillId="14" borderId="25" applyNumberFormat="0" applyAlignment="0" applyProtection="0"/>
    <xf numFmtId="0" fontId="49" fillId="14" borderId="25" applyNumberFormat="0" applyAlignment="0" applyProtection="0"/>
    <xf numFmtId="0" fontId="49" fillId="14" borderId="25" applyNumberFormat="0" applyAlignment="0" applyProtection="0"/>
    <xf numFmtId="0" fontId="49" fillId="14" borderId="25" applyNumberFormat="0" applyAlignment="0" applyProtection="0"/>
    <xf numFmtId="0" fontId="49" fillId="14" borderId="25" applyNumberFormat="0" applyAlignment="0" applyProtection="0"/>
    <xf numFmtId="9" fontId="35" fillId="0" borderId="0" applyFont="0" applyFill="0" applyBorder="0" applyAlignment="0" applyProtection="0"/>
    <xf numFmtId="9" fontId="35"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5" fillId="0" borderId="0" applyFont="0" applyFill="0" applyBorder="0" applyAlignment="0" applyProtection="0"/>
    <xf numFmtId="167" fontId="50" fillId="0" borderId="0"/>
    <xf numFmtId="11" fontId="50" fillId="0" borderId="0" applyFont="0" applyFill="0" applyBorder="0" applyAlignment="0" applyProtection="0"/>
    <xf numFmtId="0" fontId="51" fillId="0" borderId="0" applyNumberFormat="0" applyFill="0" applyBorder="0" applyAlignment="0" applyProtection="0"/>
    <xf numFmtId="0" fontId="52" fillId="0" borderId="0" applyNumberFormat="0" applyFill="0" applyBorder="0" applyAlignment="0" applyProtection="0"/>
    <xf numFmtId="0" fontId="53" fillId="0" borderId="26" applyNumberFormat="0" applyFill="0" applyAlignment="0" applyProtection="0"/>
    <xf numFmtId="0" fontId="53" fillId="0" borderId="27" applyNumberFormat="0" applyFill="0" applyAlignment="0" applyProtection="0"/>
    <xf numFmtId="0" fontId="53" fillId="0" borderId="27" applyNumberFormat="0" applyFill="0" applyAlignment="0" applyProtection="0"/>
    <xf numFmtId="0" fontId="53" fillId="0" borderId="27" applyNumberFormat="0" applyFill="0" applyAlignment="0" applyProtection="0"/>
    <xf numFmtId="0" fontId="53" fillId="0" borderId="27" applyNumberFormat="0" applyFill="0" applyAlignment="0" applyProtection="0"/>
    <xf numFmtId="0" fontId="53" fillId="0" borderId="27" applyNumberFormat="0" applyFill="0" applyAlignment="0" applyProtection="0"/>
    <xf numFmtId="0" fontId="53" fillId="0" borderId="27" applyNumberFormat="0" applyFill="0" applyAlignment="0" applyProtection="0"/>
    <xf numFmtId="0" fontId="53" fillId="0" borderId="26" applyNumberFormat="0" applyFill="0" applyAlignment="0" applyProtection="0"/>
    <xf numFmtId="0" fontId="53" fillId="0" borderId="26" applyNumberFormat="0" applyFill="0" applyAlignment="0" applyProtection="0"/>
    <xf numFmtId="0" fontId="53" fillId="0" borderId="26" applyNumberFormat="0" applyFill="0" applyAlignment="0" applyProtection="0"/>
    <xf numFmtId="0" fontId="53" fillId="0" borderId="26" applyNumberFormat="0" applyFill="0" applyAlignment="0" applyProtection="0"/>
    <xf numFmtId="0" fontId="53" fillId="0" borderId="26" applyNumberFormat="0" applyFill="0" applyAlignment="0" applyProtection="0"/>
    <xf numFmtId="0" fontId="53" fillId="0" borderId="26" applyNumberFormat="0" applyFill="0" applyAlignment="0" applyProtection="0"/>
    <xf numFmtId="0" fontId="53" fillId="0" borderId="26" applyNumberFormat="0" applyFill="0" applyAlignment="0" applyProtection="0"/>
    <xf numFmtId="0" fontId="53" fillId="0" borderId="26" applyNumberFormat="0" applyFill="0" applyAlignment="0" applyProtection="0"/>
    <xf numFmtId="0" fontId="54" fillId="0" borderId="0" applyNumberFormat="0" applyFill="0" applyBorder="0" applyAlignment="0" applyProtection="0"/>
    <xf numFmtId="0" fontId="57" fillId="0" borderId="0" applyNumberFormat="0" applyFill="0" applyBorder="0" applyAlignment="0" applyProtection="0"/>
    <xf numFmtId="0" fontId="58" fillId="0" borderId="38" applyNumberFormat="0" applyFont="0" applyProtection="0">
      <alignment wrapText="1"/>
    </xf>
  </cellStyleXfs>
  <cellXfs count="128">
    <xf numFmtId="0" fontId="0" fillId="0" borderId="0" xfId="0"/>
    <xf numFmtId="0" fontId="7" fillId="2" borderId="0" xfId="0" applyFont="1" applyFill="1"/>
    <xf numFmtId="0" fontId="6" fillId="2" borderId="0" xfId="0" applyFont="1" applyFill="1"/>
    <xf numFmtId="0" fontId="8" fillId="2" borderId="0" xfId="0" applyFont="1" applyFill="1"/>
    <xf numFmtId="0" fontId="9" fillId="2" borderId="0" xfId="0" applyFont="1" applyFill="1"/>
    <xf numFmtId="0" fontId="10" fillId="2" borderId="0" xfId="0" applyFont="1" applyFill="1" applyAlignment="1">
      <alignment horizontal="center" vertical="center"/>
    </xf>
    <xf numFmtId="0" fontId="0" fillId="2" borderId="0" xfId="0" applyFill="1"/>
    <xf numFmtId="0" fontId="10" fillId="2" borderId="0" xfId="0" applyFont="1" applyFill="1" applyBorder="1" applyAlignment="1">
      <alignment horizontal="center" vertical="center"/>
    </xf>
    <xf numFmtId="166" fontId="10" fillId="2" borderId="0" xfId="0" applyNumberFormat="1" applyFont="1" applyFill="1" applyBorder="1" applyAlignment="1">
      <alignment horizontal="center" vertical="center"/>
    </xf>
    <xf numFmtId="165" fontId="6" fillId="2" borderId="0" xfId="0" applyNumberFormat="1" applyFont="1" applyFill="1"/>
    <xf numFmtId="0" fontId="11" fillId="2" borderId="0" xfId="0" applyFont="1" applyFill="1"/>
    <xf numFmtId="0" fontId="17" fillId="2" borderId="0" xfId="0" applyFont="1" applyFill="1"/>
    <xf numFmtId="2" fontId="6" fillId="2" borderId="4" xfId="0" applyNumberFormat="1" applyFont="1" applyFill="1" applyBorder="1" applyAlignment="1">
      <alignment horizontal="center"/>
    </xf>
    <xf numFmtId="0" fontId="17" fillId="2" borderId="4" xfId="0" applyFont="1" applyFill="1" applyBorder="1"/>
    <xf numFmtId="0" fontId="0" fillId="2" borderId="4" xfId="0" applyFill="1" applyBorder="1"/>
    <xf numFmtId="0" fontId="22" fillId="5" borderId="0" xfId="0" applyFont="1" applyFill="1"/>
    <xf numFmtId="0" fontId="8" fillId="5" borderId="0" xfId="0" applyFont="1" applyFill="1"/>
    <xf numFmtId="0" fontId="17" fillId="2" borderId="4" xfId="0" applyFont="1" applyFill="1" applyBorder="1" applyAlignment="1">
      <alignment wrapText="1"/>
    </xf>
    <xf numFmtId="0" fontId="0" fillId="2" borderId="0" xfId="0" applyFill="1" applyBorder="1"/>
    <xf numFmtId="0" fontId="0" fillId="2" borderId="4" xfId="0" applyFill="1" applyBorder="1" applyAlignment="1">
      <alignment vertical="top" wrapText="1"/>
    </xf>
    <xf numFmtId="0" fontId="0" fillId="2" borderId="4" xfId="0" applyFill="1" applyBorder="1" applyAlignment="1">
      <alignment vertical="center"/>
    </xf>
    <xf numFmtId="0" fontId="0" fillId="2" borderId="4" xfId="0" applyFill="1" applyBorder="1" applyAlignment="1">
      <alignment vertical="center" wrapText="1"/>
    </xf>
    <xf numFmtId="0" fontId="4" fillId="2" borderId="0" xfId="0" applyFont="1" applyFill="1" applyAlignment="1">
      <alignment horizontal="left" indent="4"/>
    </xf>
    <xf numFmtId="0" fontId="3" fillId="2" borderId="0" xfId="0" applyFont="1" applyFill="1"/>
    <xf numFmtId="0" fontId="23" fillId="2" borderId="0" xfId="0" applyFont="1" applyFill="1"/>
    <xf numFmtId="0" fontId="23" fillId="2" borderId="0" xfId="0" applyFont="1" applyFill="1" applyAlignment="1">
      <alignment horizontal="left" indent="4"/>
    </xf>
    <xf numFmtId="168" fontId="6" fillId="2" borderId="0" xfId="0" applyNumberFormat="1" applyFont="1" applyFill="1"/>
    <xf numFmtId="165" fontId="12" fillId="2" borderId="0" xfId="1" applyNumberFormat="1" applyFill="1" applyBorder="1" applyAlignment="1">
      <alignment horizontal="center"/>
    </xf>
    <xf numFmtId="165" fontId="12" fillId="2" borderId="37" xfId="1" applyNumberFormat="1" applyFill="1" applyBorder="1" applyAlignment="1">
      <alignment horizontal="center"/>
    </xf>
    <xf numFmtId="0" fontId="7" fillId="2" borderId="34" xfId="0" applyFont="1" applyFill="1" applyBorder="1"/>
    <xf numFmtId="0" fontId="6" fillId="2" borderId="35" xfId="0" applyFont="1" applyFill="1" applyBorder="1"/>
    <xf numFmtId="0" fontId="6" fillId="2" borderId="15" xfId="0" applyFont="1" applyFill="1" applyBorder="1"/>
    <xf numFmtId="0" fontId="8" fillId="2" borderId="36" xfId="0" applyFont="1" applyFill="1" applyBorder="1"/>
    <xf numFmtId="0" fontId="6" fillId="2" borderId="0" xfId="0" applyFont="1" applyFill="1" applyBorder="1"/>
    <xf numFmtId="0" fontId="6" fillId="2" borderId="37" xfId="0" applyFont="1" applyFill="1" applyBorder="1"/>
    <xf numFmtId="0" fontId="6" fillId="2" borderId="13" xfId="0" applyFont="1" applyFill="1" applyBorder="1"/>
    <xf numFmtId="0" fontId="6" fillId="2" borderId="33" xfId="0" applyFont="1" applyFill="1" applyBorder="1"/>
    <xf numFmtId="0" fontId="6" fillId="2" borderId="10" xfId="0" applyFont="1" applyFill="1" applyBorder="1"/>
    <xf numFmtId="0" fontId="8" fillId="2" borderId="34" xfId="0" applyFont="1" applyFill="1" applyBorder="1"/>
    <xf numFmtId="0" fontId="13" fillId="2" borderId="36" xfId="0" applyFont="1" applyFill="1" applyBorder="1" applyAlignment="1">
      <alignment horizontal="left"/>
    </xf>
    <xf numFmtId="0" fontId="13" fillId="2" borderId="0" xfId="0" applyFont="1" applyFill="1" applyBorder="1" applyAlignment="1">
      <alignment horizontal="left"/>
    </xf>
    <xf numFmtId="0" fontId="8" fillId="2" borderId="0" xfId="0" applyFont="1" applyFill="1" applyBorder="1"/>
    <xf numFmtId="0" fontId="8" fillId="2" borderId="13" xfId="0" applyFont="1" applyFill="1" applyBorder="1"/>
    <xf numFmtId="0" fontId="10" fillId="2" borderId="33" xfId="0" applyFont="1" applyFill="1" applyBorder="1" applyAlignment="1">
      <alignment horizontal="center" vertical="center"/>
    </xf>
    <xf numFmtId="2" fontId="12" fillId="2" borderId="33" xfId="1" applyNumberFormat="1" applyFill="1" applyBorder="1" applyAlignment="1">
      <alignment horizontal="center" vertical="center"/>
    </xf>
    <xf numFmtId="0" fontId="22" fillId="2" borderId="0" xfId="0" applyFont="1" applyFill="1"/>
    <xf numFmtId="0" fontId="22" fillId="2" borderId="0" xfId="0" applyFont="1" applyFill="1" applyBorder="1" applyAlignment="1">
      <alignment horizontal="center"/>
    </xf>
    <xf numFmtId="0" fontId="28" fillId="33" borderId="0" xfId="2" applyFont="1" applyFill="1"/>
    <xf numFmtId="0" fontId="27" fillId="33" borderId="0" xfId="2" applyFont="1" applyFill="1"/>
    <xf numFmtId="2" fontId="12" fillId="32" borderId="6" xfId="1" applyNumberFormat="1" applyFont="1" applyFill="1" applyBorder="1" applyAlignment="1">
      <alignment horizontal="center" vertical="center"/>
    </xf>
    <xf numFmtId="2" fontId="12" fillId="32" borderId="4" xfId="1" applyNumberFormat="1" applyFont="1" applyFill="1" applyBorder="1" applyAlignment="1">
      <alignment horizontal="center" vertical="center"/>
    </xf>
    <xf numFmtId="0" fontId="59" fillId="2" borderId="0" xfId="0" applyFont="1" applyFill="1"/>
    <xf numFmtId="0" fontId="0" fillId="2" borderId="0" xfId="0" applyFill="1"/>
    <xf numFmtId="0" fontId="56" fillId="2" borderId="0" xfId="0" applyFont="1" applyFill="1"/>
    <xf numFmtId="0" fontId="0" fillId="2" borderId="0" xfId="0" applyFill="1" applyAlignment="1">
      <alignment vertical="top" wrapText="1"/>
    </xf>
    <xf numFmtId="0" fontId="60" fillId="2" borderId="0" xfId="0" applyFont="1" applyFill="1" applyAlignment="1">
      <alignment horizontal="left" vertical="top" wrapText="1"/>
    </xf>
    <xf numFmtId="0" fontId="17" fillId="2" borderId="0" xfId="0" applyFont="1" applyFill="1" applyAlignment="1">
      <alignment vertical="top" wrapText="1"/>
    </xf>
    <xf numFmtId="0" fontId="0" fillId="31" borderId="14" xfId="0" applyFill="1" applyBorder="1" applyAlignment="1">
      <alignment vertical="top" wrapText="1"/>
    </xf>
    <xf numFmtId="0" fontId="10" fillId="31" borderId="14" xfId="0" applyFont="1" applyFill="1" applyBorder="1" applyAlignment="1" applyProtection="1">
      <alignment horizontal="center" vertical="center"/>
      <protection locked="0"/>
    </xf>
    <xf numFmtId="0" fontId="64" fillId="2" borderId="0" xfId="0" applyFont="1" applyFill="1" applyAlignment="1">
      <alignment vertical="top"/>
    </xf>
    <xf numFmtId="0" fontId="17" fillId="2" borderId="0" xfId="0" applyFont="1" applyFill="1" applyBorder="1"/>
    <xf numFmtId="0" fontId="15" fillId="2" borderId="4" xfId="0" applyFont="1" applyFill="1" applyBorder="1" applyAlignment="1">
      <alignment horizontal="center" vertical="center" wrapText="1"/>
    </xf>
    <xf numFmtId="0" fontId="2" fillId="2" borderId="42" xfId="0" applyFont="1" applyFill="1" applyBorder="1" applyAlignment="1">
      <alignment horizontal="center" vertical="center"/>
    </xf>
    <xf numFmtId="0" fontId="16" fillId="2" borderId="44" xfId="0" applyFont="1" applyFill="1" applyBorder="1" applyAlignment="1">
      <alignment horizontal="center" vertical="center" wrapText="1"/>
    </xf>
    <xf numFmtId="0" fontId="2" fillId="2" borderId="45" xfId="0" applyFont="1" applyFill="1" applyBorder="1" applyAlignment="1">
      <alignment horizontal="center" vertical="center"/>
    </xf>
    <xf numFmtId="0" fontId="13" fillId="2" borderId="46" xfId="0" applyFont="1" applyFill="1" applyBorder="1" applyAlignment="1">
      <alignment vertical="center" wrapText="1"/>
    </xf>
    <xf numFmtId="0" fontId="6" fillId="2" borderId="12" xfId="0" applyFont="1" applyFill="1" applyBorder="1"/>
    <xf numFmtId="0" fontId="14" fillId="2" borderId="0" xfId="0" applyFont="1" applyFill="1" applyBorder="1" applyAlignment="1">
      <alignment horizontal="center" vertical="center" wrapText="1"/>
    </xf>
    <xf numFmtId="0" fontId="6" fillId="2" borderId="46" xfId="0" applyFont="1" applyFill="1" applyBorder="1"/>
    <xf numFmtId="0" fontId="7" fillId="2" borderId="0" xfId="0" applyFont="1" applyFill="1" applyBorder="1" applyAlignment="1">
      <alignment horizontal="center" vertical="center"/>
    </xf>
    <xf numFmtId="165" fontId="12" fillId="2" borderId="0" xfId="1" applyNumberFormat="1" applyFill="1" applyBorder="1" applyAlignment="1">
      <alignment horizontal="center" vertical="center"/>
    </xf>
    <xf numFmtId="0" fontId="13" fillId="2" borderId="46" xfId="0" applyFont="1" applyFill="1" applyBorder="1" applyAlignment="1">
      <alignment horizontal="center" vertical="center" wrapText="1"/>
    </xf>
    <xf numFmtId="0" fontId="13" fillId="2" borderId="50" xfId="0" applyFont="1" applyFill="1" applyBorder="1" applyAlignment="1">
      <alignment horizontal="center" vertical="center"/>
    </xf>
    <xf numFmtId="0" fontId="13" fillId="2" borderId="49" xfId="0" applyFont="1" applyFill="1" applyBorder="1" applyAlignment="1">
      <alignment horizontal="center" vertical="center" wrapText="1"/>
    </xf>
    <xf numFmtId="0" fontId="5" fillId="2" borderId="0" xfId="0" applyFont="1" applyFill="1" applyAlignment="1">
      <alignment horizontal="center" vertical="center" wrapText="1"/>
    </xf>
    <xf numFmtId="0" fontId="66" fillId="2" borderId="41" xfId="0" applyFont="1" applyFill="1" applyBorder="1" applyAlignment="1">
      <alignment horizontal="center" vertical="center" wrapText="1"/>
    </xf>
    <xf numFmtId="0" fontId="66" fillId="2" borderId="43" xfId="0" applyFont="1" applyFill="1" applyBorder="1" applyAlignment="1">
      <alignment horizontal="center" vertical="center" wrapText="1"/>
    </xf>
    <xf numFmtId="0" fontId="17" fillId="0" borderId="0" xfId="0" applyFont="1" applyBorder="1" applyAlignment="1"/>
    <xf numFmtId="0" fontId="67" fillId="2" borderId="0" xfId="0" applyFont="1" applyFill="1"/>
    <xf numFmtId="164" fontId="20" fillId="31" borderId="52" xfId="3" applyNumberFormat="1" applyFont="1" applyFill="1" applyBorder="1" applyAlignment="1" applyProtection="1">
      <alignment horizontal="center"/>
      <protection locked="0"/>
    </xf>
    <xf numFmtId="164" fontId="20" fillId="2" borderId="0" xfId="3" applyNumberFormat="1" applyFont="1" applyFill="1" applyBorder="1" applyAlignment="1">
      <alignment horizontal="center"/>
    </xf>
    <xf numFmtId="164" fontId="20" fillId="2" borderId="53" xfId="3" applyNumberFormat="1" applyFont="1" applyFill="1" applyBorder="1" applyAlignment="1">
      <alignment horizontal="center"/>
    </xf>
    <xf numFmtId="165" fontId="12" fillId="2" borderId="34" xfId="1" applyNumberFormat="1" applyFill="1" applyBorder="1" applyAlignment="1">
      <alignment horizontal="center"/>
    </xf>
    <xf numFmtId="165" fontId="12" fillId="2" borderId="35" xfId="1" applyNumberFormat="1" applyFill="1" applyBorder="1" applyAlignment="1">
      <alignment horizontal="center"/>
    </xf>
    <xf numFmtId="165" fontId="12" fillId="2" borderId="15" xfId="1" applyNumberFormat="1" applyFill="1" applyBorder="1" applyAlignment="1">
      <alignment horizontal="center"/>
    </xf>
    <xf numFmtId="165" fontId="12" fillId="2" borderId="36" xfId="1" applyNumberFormat="1" applyFill="1" applyBorder="1" applyAlignment="1">
      <alignment horizontal="center"/>
    </xf>
    <xf numFmtId="1" fontId="20" fillId="31" borderId="13" xfId="3" applyNumberFormat="1" applyFont="1" applyFill="1" applyBorder="1" applyAlignment="1" applyProtection="1">
      <alignment horizontal="center"/>
      <protection locked="0"/>
    </xf>
    <xf numFmtId="1" fontId="20" fillId="2" borderId="36" xfId="3" applyNumberFormat="1" applyFont="1" applyFill="1" applyBorder="1" applyAlignment="1">
      <alignment horizontal="center"/>
    </xf>
    <xf numFmtId="2" fontId="12" fillId="2" borderId="0" xfId="1" applyNumberFormat="1" applyFill="1" applyBorder="1" applyAlignment="1">
      <alignment horizontal="center" vertical="center"/>
    </xf>
    <xf numFmtId="0" fontId="1" fillId="2" borderId="0" xfId="0" applyFont="1" applyFill="1"/>
    <xf numFmtId="2" fontId="7" fillId="34" borderId="28" xfId="0" applyNumberFormat="1" applyFont="1" applyFill="1" applyBorder="1" applyAlignment="1">
      <alignment horizontal="center" vertical="center"/>
    </xf>
    <xf numFmtId="169" fontId="12" fillId="34" borderId="28" xfId="1" applyNumberFormat="1" applyFill="1" applyBorder="1" applyAlignment="1">
      <alignment horizontal="center" vertical="center"/>
    </xf>
    <xf numFmtId="169" fontId="12" fillId="34" borderId="29" xfId="1" applyNumberFormat="1" applyFill="1" applyBorder="1" applyAlignment="1">
      <alignment horizontal="center" vertical="center"/>
    </xf>
    <xf numFmtId="0" fontId="60" fillId="2" borderId="0" xfId="0" applyFont="1" applyFill="1" applyAlignment="1">
      <alignment horizontal="left" vertical="top" wrapText="1"/>
    </xf>
    <xf numFmtId="0" fontId="11" fillId="2" borderId="0" xfId="0" applyFont="1" applyFill="1" applyAlignment="1">
      <alignment horizontal="left" vertical="top" wrapText="1"/>
    </xf>
    <xf numFmtId="0" fontId="62" fillId="2" borderId="0" xfId="0" applyFont="1" applyFill="1" applyAlignment="1">
      <alignment horizontal="left" vertical="top" wrapText="1" indent="5"/>
    </xf>
    <xf numFmtId="0" fontId="63" fillId="2" borderId="0" xfId="165" applyFont="1" applyFill="1" applyAlignment="1">
      <alignment horizontal="center" vertical="top" wrapText="1"/>
    </xf>
    <xf numFmtId="0" fontId="17" fillId="2" borderId="0" xfId="0" applyFont="1" applyFill="1" applyAlignment="1">
      <alignment horizontal="center" vertical="top" wrapText="1"/>
    </xf>
    <xf numFmtId="0" fontId="17" fillId="2" borderId="37" xfId="0" applyFont="1" applyFill="1" applyBorder="1" applyAlignment="1">
      <alignment horizontal="center" vertical="top" wrapText="1"/>
    </xf>
    <xf numFmtId="0" fontId="0" fillId="2" borderId="36" xfId="0" applyFill="1" applyBorder="1" applyAlignment="1">
      <alignment horizontal="left" vertical="top" wrapText="1"/>
    </xf>
    <xf numFmtId="0" fontId="0" fillId="2" borderId="0" xfId="0" applyFill="1" applyAlignment="1">
      <alignment horizontal="left" vertical="top" wrapText="1"/>
    </xf>
    <xf numFmtId="0" fontId="13" fillId="2" borderId="8" xfId="0" applyFont="1" applyFill="1" applyBorder="1" applyAlignment="1">
      <alignment horizontal="center" vertical="center" wrapText="1"/>
    </xf>
    <xf numFmtId="0" fontId="13" fillId="2" borderId="40"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17" fillId="2" borderId="30" xfId="0" applyFont="1" applyFill="1" applyBorder="1" applyAlignment="1">
      <alignment horizontal="center"/>
    </xf>
    <xf numFmtId="0" fontId="1" fillId="2" borderId="35" xfId="0" applyFont="1" applyFill="1" applyBorder="1" applyAlignment="1">
      <alignment horizontal="left" vertical="top" wrapText="1"/>
    </xf>
    <xf numFmtId="0" fontId="2" fillId="2" borderId="0" xfId="0" applyFont="1" applyFill="1" applyBorder="1" applyAlignment="1">
      <alignment horizontal="left" vertical="top" wrapText="1"/>
    </xf>
    <xf numFmtId="0" fontId="22" fillId="31" borderId="28" xfId="0" applyFont="1" applyFill="1" applyBorder="1" applyAlignment="1" applyProtection="1">
      <alignment horizontal="center"/>
      <protection locked="0"/>
    </xf>
    <xf numFmtId="0" fontId="22" fillId="31" borderId="29" xfId="0" applyFont="1" applyFill="1" applyBorder="1" applyAlignment="1" applyProtection="1">
      <alignment horizontal="center"/>
      <protection locked="0"/>
    </xf>
    <xf numFmtId="0" fontId="22" fillId="31" borderId="7" xfId="0" applyFont="1" applyFill="1" applyBorder="1" applyAlignment="1" applyProtection="1">
      <alignment horizontal="center"/>
      <protection locked="0"/>
    </xf>
    <xf numFmtId="0" fontId="1" fillId="31" borderId="28" xfId="0" applyFont="1" applyFill="1" applyBorder="1" applyAlignment="1" applyProtection="1">
      <alignment horizontal="center"/>
      <protection locked="0"/>
    </xf>
    <xf numFmtId="0" fontId="6" fillId="31" borderId="29" xfId="0" applyFont="1" applyFill="1" applyBorder="1" applyAlignment="1" applyProtection="1">
      <alignment horizontal="center"/>
      <protection locked="0"/>
    </xf>
    <xf numFmtId="0" fontId="6" fillId="31" borderId="7" xfId="0" applyFont="1" applyFill="1" applyBorder="1" applyAlignment="1" applyProtection="1">
      <alignment horizontal="center"/>
      <protection locked="0"/>
    </xf>
    <xf numFmtId="0" fontId="13" fillId="2" borderId="9" xfId="0" applyFont="1" applyFill="1" applyBorder="1" applyAlignment="1">
      <alignment horizontal="center" vertical="center" wrapText="1"/>
    </xf>
    <xf numFmtId="0" fontId="13" fillId="2" borderId="33" xfId="0" applyFont="1" applyFill="1" applyBorder="1" applyAlignment="1">
      <alignment horizontal="center" vertical="center" wrapText="1"/>
    </xf>
    <xf numFmtId="0" fontId="66" fillId="2" borderId="51" xfId="0" applyFont="1" applyFill="1" applyBorder="1" applyAlignment="1">
      <alignment horizontal="center" vertical="center" wrapText="1"/>
    </xf>
    <xf numFmtId="0" fontId="66" fillId="2" borderId="48"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14" fillId="2" borderId="0" xfId="0" applyFont="1" applyFill="1" applyBorder="1" applyAlignment="1">
      <alignment horizontal="center" vertical="center" wrapText="1"/>
    </xf>
    <xf numFmtId="0" fontId="7" fillId="2" borderId="1" xfId="0" applyFont="1" applyFill="1" applyBorder="1" applyAlignment="1">
      <alignment horizontal="center" wrapText="1"/>
    </xf>
    <xf numFmtId="0" fontId="7" fillId="2" borderId="2" xfId="0" applyFont="1" applyFill="1" applyBorder="1" applyAlignment="1">
      <alignment horizontal="center" wrapText="1"/>
    </xf>
    <xf numFmtId="0" fontId="7" fillId="2" borderId="3" xfId="0" applyFont="1" applyFill="1" applyBorder="1" applyAlignment="1">
      <alignment horizontal="center" wrapText="1"/>
    </xf>
    <xf numFmtId="0" fontId="11" fillId="2" borderId="5" xfId="0" applyFont="1" applyFill="1" applyBorder="1" applyAlignment="1">
      <alignment horizontal="center" wrapText="1"/>
    </xf>
    <xf numFmtId="0" fontId="11" fillId="2" borderId="47" xfId="0" applyFont="1" applyFill="1" applyBorder="1" applyAlignment="1">
      <alignment horizontal="center" wrapText="1"/>
    </xf>
    <xf numFmtId="0" fontId="7" fillId="2" borderId="31" xfId="0" applyFont="1" applyFill="1" applyBorder="1" applyAlignment="1">
      <alignment horizontal="center" wrapText="1"/>
    </xf>
    <xf numFmtId="0" fontId="7" fillId="2" borderId="32" xfId="0" applyFont="1" applyFill="1" applyBorder="1" applyAlignment="1">
      <alignment horizontal="center" wrapText="1"/>
    </xf>
    <xf numFmtId="0" fontId="2" fillId="2" borderId="42" xfId="0" applyFont="1" applyFill="1" applyBorder="1" applyAlignment="1">
      <alignment horizontal="center" vertical="center"/>
    </xf>
    <xf numFmtId="0" fontId="17" fillId="2" borderId="39" xfId="0" applyFont="1" applyFill="1" applyBorder="1" applyAlignment="1">
      <alignment horizontal="center" wrapText="1"/>
    </xf>
  </cellXfs>
  <cellStyles count="167">
    <cellStyle name="20% - Accent1 2" xfId="4"/>
    <cellStyle name="20% - Accent1 3" xfId="5"/>
    <cellStyle name="20% - Accent2 2" xfId="6"/>
    <cellStyle name="20% - Accent2 3" xfId="7"/>
    <cellStyle name="20% - Accent3 2" xfId="8"/>
    <cellStyle name="20% - Accent3 3" xfId="9"/>
    <cellStyle name="20% - Accent4 2" xfId="10"/>
    <cellStyle name="20% - Accent4 3" xfId="11"/>
    <cellStyle name="20% - Accent5 2" xfId="12"/>
    <cellStyle name="20% - Accent6 2" xfId="13"/>
    <cellStyle name="40% - Accent1 2" xfId="14"/>
    <cellStyle name="40% - Accent1 3" xfId="15"/>
    <cellStyle name="40% - Accent2 2" xfId="16"/>
    <cellStyle name="40% - Accent3 2" xfId="17"/>
    <cellStyle name="40% - Accent3 3" xfId="18"/>
    <cellStyle name="40% - Accent4 2" xfId="19"/>
    <cellStyle name="40% - Accent4 3" xfId="20"/>
    <cellStyle name="40% - Accent5 2" xfId="21"/>
    <cellStyle name="40% - Accent6 2" xfId="22"/>
    <cellStyle name="40% - Accent6 3" xfId="23"/>
    <cellStyle name="60% - Accent1 2" xfId="24"/>
    <cellStyle name="60% - Accent1 3" xfId="25"/>
    <cellStyle name="60% - Accent2 2" xfId="26"/>
    <cellStyle name="60% - Accent3 2" xfId="27"/>
    <cellStyle name="60% - Accent3 3" xfId="28"/>
    <cellStyle name="60% - Accent4 2" xfId="29"/>
    <cellStyle name="60% - Accent4 3" xfId="30"/>
    <cellStyle name="60% - Accent5 2" xfId="31"/>
    <cellStyle name="60% - Accent6 2" xfId="32"/>
    <cellStyle name="60% - Accent6 3" xfId="33"/>
    <cellStyle name="Accent1 2" xfId="34"/>
    <cellStyle name="Accent1 3" xfId="35"/>
    <cellStyle name="Accent2 2" xfId="36"/>
    <cellStyle name="Accent2 3" xfId="37"/>
    <cellStyle name="Accent3 2" xfId="38"/>
    <cellStyle name="Accent3 3" xfId="39"/>
    <cellStyle name="Accent4 2" xfId="40"/>
    <cellStyle name="Accent4 3" xfId="41"/>
    <cellStyle name="Accent5 2" xfId="42"/>
    <cellStyle name="Accent6 2" xfId="43"/>
    <cellStyle name="Bad 2" xfId="44"/>
    <cellStyle name="Bad 3" xfId="45"/>
    <cellStyle name="Body: normal cell" xfId="166"/>
    <cellStyle name="Calculation 2" xfId="46"/>
    <cellStyle name="Calculation 2 2" xfId="47"/>
    <cellStyle name="Calculation 2 2 2" xfId="48"/>
    <cellStyle name="Calculation 2 3" xfId="49"/>
    <cellStyle name="Calculation 2 3 2" xfId="50"/>
    <cellStyle name="Calculation 2 4" xfId="51"/>
    <cellStyle name="Calculation 2 4 2" xfId="52"/>
    <cellStyle name="Calculation 2 5" xfId="53"/>
    <cellStyle name="Calculation 3" xfId="54"/>
    <cellStyle name="Calculation 3 2" xfId="55"/>
    <cellStyle name="Calculation 4" xfId="56"/>
    <cellStyle name="Calculation 4 2" xfId="57"/>
    <cellStyle name="Calculation 5" xfId="58"/>
    <cellStyle name="Calculation 5 2" xfId="59"/>
    <cellStyle name="Calculation 6" xfId="60"/>
    <cellStyle name="Calculation 6 2" xfId="61"/>
    <cellStyle name="Calculation 7" xfId="62"/>
    <cellStyle name="Check Cell 2" xfId="63"/>
    <cellStyle name="Comma 2" xfId="64"/>
    <cellStyle name="Comma 3" xfId="65"/>
    <cellStyle name="Comma 4" xfId="66"/>
    <cellStyle name="Comma 5" xfId="67"/>
    <cellStyle name="Currency 2" xfId="68"/>
    <cellStyle name="Explanatory Text" xfId="2" builtinId="53"/>
    <cellStyle name="Good" xfId="3" builtinId="26"/>
    <cellStyle name="Good 2" xfId="69"/>
    <cellStyle name="Heading 1 2" xfId="70"/>
    <cellStyle name="Heading 1 2 2" xfId="71"/>
    <cellStyle name="Heading 1 2 2 2" xfId="72"/>
    <cellStyle name="Heading 1 2 3" xfId="73"/>
    <cellStyle name="Heading 2 2" xfId="74"/>
    <cellStyle name="Heading 2 2 2" xfId="75"/>
    <cellStyle name="Heading 2 2 2 2" xfId="76"/>
    <cellStyle name="Heading 2 2 3" xfId="77"/>
    <cellStyle name="Heading 2 3" xfId="78"/>
    <cellStyle name="Heading 3 2" xfId="79"/>
    <cellStyle name="Heading 4 2" xfId="80"/>
    <cellStyle name="Hyperlink" xfId="165" builtinId="8"/>
    <cellStyle name="Hyperlink 2" xfId="81"/>
    <cellStyle name="Hyperlink 3" xfId="82"/>
    <cellStyle name="Input 2" xfId="83"/>
    <cellStyle name="Input 2 2" xfId="84"/>
    <cellStyle name="Input 3" xfId="85"/>
    <cellStyle name="Input 3 2" xfId="86"/>
    <cellStyle name="Input 4" xfId="87"/>
    <cellStyle name="Input 4 2" xfId="88"/>
    <cellStyle name="Input 5" xfId="89"/>
    <cellStyle name="Input 5 2" xfId="90"/>
    <cellStyle name="Input 6" xfId="91"/>
    <cellStyle name="Input 6 2" xfId="92"/>
    <cellStyle name="Input 7" xfId="93"/>
    <cellStyle name="Linked Cell 2" xfId="94"/>
    <cellStyle name="Neutral 2" xfId="95"/>
    <cellStyle name="Normal" xfId="0" builtinId="0"/>
    <cellStyle name="Normal 2" xfId="96"/>
    <cellStyle name="Normal 2 2" xfId="97"/>
    <cellStyle name="Normal 2 3" xfId="98"/>
    <cellStyle name="Normal 2 4" xfId="99"/>
    <cellStyle name="Normal 3" xfId="100"/>
    <cellStyle name="Normal 4" xfId="101"/>
    <cellStyle name="Normal 5" xfId="102"/>
    <cellStyle name="Normal 6" xfId="103"/>
    <cellStyle name="Normal 7" xfId="104"/>
    <cellStyle name="Normal 8" xfId="105"/>
    <cellStyle name="Note 2" xfId="106"/>
    <cellStyle name="Note 2 2" xfId="107"/>
    <cellStyle name="Note 2 2 2" xfId="108"/>
    <cellStyle name="Note 2 3" xfId="109"/>
    <cellStyle name="Note 2 3 2" xfId="110"/>
    <cellStyle name="Note 2 4" xfId="111"/>
    <cellStyle name="Note 2 4 2" xfId="112"/>
    <cellStyle name="Note 2 5" xfId="113"/>
    <cellStyle name="Note 3" xfId="114"/>
    <cellStyle name="Note 3 2" xfId="115"/>
    <cellStyle name="Note 4" xfId="116"/>
    <cellStyle name="Note 4 2" xfId="117"/>
    <cellStyle name="Note 5" xfId="118"/>
    <cellStyle name="Note 5 2" xfId="119"/>
    <cellStyle name="Note 6" xfId="120"/>
    <cellStyle name="Note 6 2" xfId="121"/>
    <cellStyle name="Note 7" xfId="122"/>
    <cellStyle name="Output" xfId="1" builtinId="21"/>
    <cellStyle name="Output 2" xfId="123"/>
    <cellStyle name="Output 2 2" xfId="124"/>
    <cellStyle name="Output 2 2 2" xfId="125"/>
    <cellStyle name="Output 2 3" xfId="126"/>
    <cellStyle name="Output 2 3 2" xfId="127"/>
    <cellStyle name="Output 2 4" xfId="128"/>
    <cellStyle name="Output 2 4 2" xfId="129"/>
    <cellStyle name="Output 2 5" xfId="130"/>
    <cellStyle name="Output 3" xfId="131"/>
    <cellStyle name="Output 3 2" xfId="132"/>
    <cellStyle name="Output 4" xfId="133"/>
    <cellStyle name="Output 4 2" xfId="134"/>
    <cellStyle name="Output 5" xfId="135"/>
    <cellStyle name="Output 5 2" xfId="136"/>
    <cellStyle name="Output 6" xfId="137"/>
    <cellStyle name="Output 6 2" xfId="138"/>
    <cellStyle name="Output 7" xfId="139"/>
    <cellStyle name="Percent 2" xfId="140"/>
    <cellStyle name="Percent 2 2" xfId="141"/>
    <cellStyle name="Percent 3" xfId="142"/>
    <cellStyle name="Percent 4" xfId="143"/>
    <cellStyle name="Percent 5" xfId="144"/>
    <cellStyle name="Plain" xfId="145"/>
    <cellStyle name="Scientific" xfId="146"/>
    <cellStyle name="Title 2" xfId="147"/>
    <cellStyle name="Title 3" xfId="148"/>
    <cellStyle name="Total 2" xfId="149"/>
    <cellStyle name="Total 2 2" xfId="150"/>
    <cellStyle name="Total 2 2 2" xfId="151"/>
    <cellStyle name="Total 2 3" xfId="152"/>
    <cellStyle name="Total 2 3 2" xfId="153"/>
    <cellStyle name="Total 2 4" xfId="154"/>
    <cellStyle name="Total 2 4 2" xfId="155"/>
    <cellStyle name="Total 2 5" xfId="156"/>
    <cellStyle name="Total 3" xfId="157"/>
    <cellStyle name="Total 3 2" xfId="158"/>
    <cellStyle name="Total 4" xfId="159"/>
    <cellStyle name="Total 4 2" xfId="160"/>
    <cellStyle name="Total 5" xfId="161"/>
    <cellStyle name="Total 5 2" xfId="162"/>
    <cellStyle name="Total 6" xfId="163"/>
    <cellStyle name="Warning Text 2" xfId="16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B3FFFF"/>
      <color rgb="FF66FFFF"/>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0</xdr:row>
      <xdr:rowOff>66675</xdr:rowOff>
    </xdr:from>
    <xdr:to>
      <xdr:col>6</xdr:col>
      <xdr:colOff>123825</xdr:colOff>
      <xdr:row>2</xdr:row>
      <xdr:rowOff>180975</xdr:rowOff>
    </xdr:to>
    <xdr:pic>
      <xdr:nvPicPr>
        <xdr:cNvPr id="4" name="Picture 3" descr="California Environmental Protection Agency Air Resources Boar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66675"/>
          <a:ext cx="333375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Anthy\Comments\SLCP%20manure%20biogas%20calculation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QCSISD\Branch\TFB\SHARED\FUELS\Low_Carbon_Fuel_Standard\Methods%202A-2B\Applicants\LNG-CNG-RNG\01_LNG-CNG-RNG_Issues\Copy%20of%20Biomethane%20LCFS%20Credit%20Gen%2004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ure Emissions"/>
      <sheetName val="CI Summary"/>
      <sheetName val="CI Results"/>
      <sheetName val="Inputs"/>
      <sheetName val="Production Data"/>
      <sheetName val="Digester Feedstocks"/>
      <sheetName val="Digester Emissions"/>
      <sheetName val="Sensitivity Analysis"/>
      <sheetName val="Digester Feed Transport"/>
      <sheetName val="Notes"/>
      <sheetName val="Compost Data"/>
      <sheetName val="Composting Emissions &amp; Credit"/>
      <sheetName val="Electricity Summary"/>
      <sheetName val="Digestate Credit"/>
      <sheetName val="Composting"/>
      <sheetName val="Ethanol Process Steam"/>
      <sheetName val="Kaffka Data"/>
      <sheetName val="Imperial Valley Beet Data"/>
      <sheetName val="iLUC"/>
      <sheetName val="Desalination Data"/>
      <sheetName val="Gypsum"/>
      <sheetName val="Vinasse Syrup Nutrition"/>
      <sheetName val="Feed Nutrition"/>
      <sheetName val="Fertilizer"/>
      <sheetName val="Sugar Beet Farmland"/>
      <sheetName val="Displacement Factors"/>
      <sheetName val="Animal Feed"/>
      <sheetName val="Co-Product LCI"/>
      <sheetName val="Fuel Properties"/>
      <sheetName val="US"/>
      <sheetName val="Factors"/>
      <sheetName val="GREET1_US"/>
      <sheetName val="CA_Average"/>
      <sheetName val="CA_Marginal"/>
      <sheetName val="CA_Petroleum"/>
      <sheetName val="Midwest"/>
      <sheetName val="Northeast"/>
      <sheetName val="SEA"/>
    </sheetNames>
    <sheetDataSet>
      <sheetData sheetId="0" refreshError="1"/>
      <sheetData sheetId="1" refreshError="1"/>
      <sheetData sheetId="2" refreshError="1"/>
      <sheetData sheetId="3" refreshError="1"/>
      <sheetData sheetId="4">
        <row r="96">
          <cell r="C96">
            <v>20814995.25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ow r="8">
          <cell r="D8">
            <v>44.01</v>
          </cell>
        </row>
        <row r="9">
          <cell r="C9">
            <v>25</v>
          </cell>
          <cell r="D9">
            <v>16.042000000000002</v>
          </cell>
        </row>
        <row r="10">
          <cell r="C10">
            <v>298</v>
          </cell>
        </row>
        <row r="11">
          <cell r="C11">
            <v>3.1166666666666667</v>
          </cell>
        </row>
        <row r="12">
          <cell r="C12">
            <v>1.5714285714285714</v>
          </cell>
          <cell r="D12">
            <v>28.0047</v>
          </cell>
        </row>
        <row r="14">
          <cell r="D14">
            <v>12.0107</v>
          </cell>
        </row>
        <row r="15">
          <cell r="D15">
            <v>1.007825</v>
          </cell>
        </row>
        <row r="16">
          <cell r="D16">
            <v>15.994</v>
          </cell>
        </row>
        <row r="17">
          <cell r="D17">
            <v>14.0067</v>
          </cell>
        </row>
        <row r="18">
          <cell r="D18">
            <v>40.078000000000003</v>
          </cell>
        </row>
        <row r="19">
          <cell r="D19">
            <v>35.453000000000003</v>
          </cell>
        </row>
        <row r="20">
          <cell r="D20">
            <v>22.98977</v>
          </cell>
        </row>
        <row r="22">
          <cell r="D22">
            <v>30.973762000000001</v>
          </cell>
        </row>
        <row r="23">
          <cell r="D23">
            <v>39.098300000000002</v>
          </cell>
        </row>
        <row r="30">
          <cell r="C30">
            <v>0.27290842990229497</v>
          </cell>
        </row>
        <row r="35">
          <cell r="C35">
            <v>1055.05585</v>
          </cell>
        </row>
        <row r="37">
          <cell r="C37">
            <v>3412.141641601248</v>
          </cell>
        </row>
        <row r="39">
          <cell r="C39">
            <v>453.59702440351998</v>
          </cell>
        </row>
        <row r="40">
          <cell r="C40">
            <v>0.90718474000000004</v>
          </cell>
        </row>
        <row r="43">
          <cell r="C43">
            <v>3.78541178</v>
          </cell>
        </row>
        <row r="46">
          <cell r="C46">
            <v>2.4710538099999999</v>
          </cell>
        </row>
      </sheetData>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 &amp; Credit Calc"/>
      <sheetName val="Sheet1"/>
      <sheetName val="Sheet2"/>
      <sheetName val="Cost-modelEx1"/>
      <sheetName val="Adapted for EtOH"/>
      <sheetName val="2016 CIx$ Table"/>
    </sheetNames>
    <sheetDataSet>
      <sheetData sheetId="0"/>
      <sheetData sheetId="1">
        <row r="16">
          <cell r="H16">
            <v>2015</v>
          </cell>
        </row>
        <row r="17">
          <cell r="H17">
            <v>2016</v>
          </cell>
        </row>
        <row r="18">
          <cell r="H18">
            <v>2017</v>
          </cell>
        </row>
        <row r="19">
          <cell r="H19">
            <v>2018</v>
          </cell>
        </row>
        <row r="20">
          <cell r="H20">
            <v>2019</v>
          </cell>
        </row>
        <row r="21">
          <cell r="H21">
            <v>2020</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I23"/>
  <sheetViews>
    <sheetView workbookViewId="0">
      <selection activeCell="B7" sqref="B7"/>
    </sheetView>
  </sheetViews>
  <sheetFormatPr defaultRowHeight="15" x14ac:dyDescent="0.25"/>
  <cols>
    <col min="1" max="1" width="10.5703125" style="6" customWidth="1"/>
    <col min="2" max="3" width="9.140625" style="6"/>
    <col min="4" max="4" width="2.7109375" style="6" customWidth="1"/>
    <col min="5" max="256" width="9.140625" style="6"/>
    <col min="257" max="257" width="43" style="6" bestFit="1" customWidth="1"/>
    <col min="258" max="512" width="9.140625" style="6"/>
    <col min="513" max="513" width="43" style="6" bestFit="1" customWidth="1"/>
    <col min="514" max="768" width="9.140625" style="6"/>
    <col min="769" max="769" width="43" style="6" bestFit="1" customWidth="1"/>
    <col min="770" max="1024" width="9.140625" style="6"/>
    <col min="1025" max="1025" width="43" style="6" bestFit="1" customWidth="1"/>
    <col min="1026" max="1280" width="9.140625" style="6"/>
    <col min="1281" max="1281" width="43" style="6" bestFit="1" customWidth="1"/>
    <col min="1282" max="1536" width="9.140625" style="6"/>
    <col min="1537" max="1537" width="43" style="6" bestFit="1" customWidth="1"/>
    <col min="1538" max="1792" width="9.140625" style="6"/>
    <col min="1793" max="1793" width="43" style="6" bestFit="1" customWidth="1"/>
    <col min="1794" max="2048" width="9.140625" style="6"/>
    <col min="2049" max="2049" width="43" style="6" bestFit="1" customWidth="1"/>
    <col min="2050" max="2304" width="9.140625" style="6"/>
    <col min="2305" max="2305" width="43" style="6" bestFit="1" customWidth="1"/>
    <col min="2306" max="2560" width="9.140625" style="6"/>
    <col min="2561" max="2561" width="43" style="6" bestFit="1" customWidth="1"/>
    <col min="2562" max="2816" width="9.140625" style="6"/>
    <col min="2817" max="2817" width="43" style="6" bestFit="1" customWidth="1"/>
    <col min="2818" max="3072" width="9.140625" style="6"/>
    <col min="3073" max="3073" width="43" style="6" bestFit="1" customWidth="1"/>
    <col min="3074" max="3328" width="9.140625" style="6"/>
    <col min="3329" max="3329" width="43" style="6" bestFit="1" customWidth="1"/>
    <col min="3330" max="3584" width="9.140625" style="6"/>
    <col min="3585" max="3585" width="43" style="6" bestFit="1" customWidth="1"/>
    <col min="3586" max="3840" width="9.140625" style="6"/>
    <col min="3841" max="3841" width="43" style="6" bestFit="1" customWidth="1"/>
    <col min="3842" max="4096" width="9.140625" style="6"/>
    <col min="4097" max="4097" width="43" style="6" bestFit="1" customWidth="1"/>
    <col min="4098" max="4352" width="9.140625" style="6"/>
    <col min="4353" max="4353" width="43" style="6" bestFit="1" customWidth="1"/>
    <col min="4354" max="4608" width="9.140625" style="6"/>
    <col min="4609" max="4609" width="43" style="6" bestFit="1" customWidth="1"/>
    <col min="4610" max="4864" width="9.140625" style="6"/>
    <col min="4865" max="4865" width="43" style="6" bestFit="1" customWidth="1"/>
    <col min="4866" max="5120" width="9.140625" style="6"/>
    <col min="5121" max="5121" width="43" style="6" bestFit="1" customWidth="1"/>
    <col min="5122" max="5376" width="9.140625" style="6"/>
    <col min="5377" max="5377" width="43" style="6" bestFit="1" customWidth="1"/>
    <col min="5378" max="5632" width="9.140625" style="6"/>
    <col min="5633" max="5633" width="43" style="6" bestFit="1" customWidth="1"/>
    <col min="5634" max="5888" width="9.140625" style="6"/>
    <col min="5889" max="5889" width="43" style="6" bestFit="1" customWidth="1"/>
    <col min="5890" max="6144" width="9.140625" style="6"/>
    <col min="6145" max="6145" width="43" style="6" bestFit="1" customWidth="1"/>
    <col min="6146" max="6400" width="9.140625" style="6"/>
    <col min="6401" max="6401" width="43" style="6" bestFit="1" customWidth="1"/>
    <col min="6402" max="6656" width="9.140625" style="6"/>
    <col min="6657" max="6657" width="43" style="6" bestFit="1" customWidth="1"/>
    <col min="6658" max="6912" width="9.140625" style="6"/>
    <col min="6913" max="6913" width="43" style="6" bestFit="1" customWidth="1"/>
    <col min="6914" max="7168" width="9.140625" style="6"/>
    <col min="7169" max="7169" width="43" style="6" bestFit="1" customWidth="1"/>
    <col min="7170" max="7424" width="9.140625" style="6"/>
    <col min="7425" max="7425" width="43" style="6" bestFit="1" customWidth="1"/>
    <col min="7426" max="7680" width="9.140625" style="6"/>
    <col min="7681" max="7681" width="43" style="6" bestFit="1" customWidth="1"/>
    <col min="7682" max="7936" width="9.140625" style="6"/>
    <col min="7937" max="7937" width="43" style="6" bestFit="1" customWidth="1"/>
    <col min="7938" max="8192" width="9.140625" style="6"/>
    <col min="8193" max="8193" width="43" style="6" bestFit="1" customWidth="1"/>
    <col min="8194" max="8448" width="9.140625" style="6"/>
    <col min="8449" max="8449" width="43" style="6" bestFit="1" customWidth="1"/>
    <col min="8450" max="8704" width="9.140625" style="6"/>
    <col min="8705" max="8705" width="43" style="6" bestFit="1" customWidth="1"/>
    <col min="8706" max="8960" width="9.140625" style="6"/>
    <col min="8961" max="8961" width="43" style="6" bestFit="1" customWidth="1"/>
    <col min="8962" max="9216" width="9.140625" style="6"/>
    <col min="9217" max="9217" width="43" style="6" bestFit="1" customWidth="1"/>
    <col min="9218" max="9472" width="9.140625" style="6"/>
    <col min="9473" max="9473" width="43" style="6" bestFit="1" customWidth="1"/>
    <col min="9474" max="9728" width="9.140625" style="6"/>
    <col min="9729" max="9729" width="43" style="6" bestFit="1" customWidth="1"/>
    <col min="9730" max="9984" width="9.140625" style="6"/>
    <col min="9985" max="9985" width="43" style="6" bestFit="1" customWidth="1"/>
    <col min="9986" max="10240" width="9.140625" style="6"/>
    <col min="10241" max="10241" width="43" style="6" bestFit="1" customWidth="1"/>
    <col min="10242" max="10496" width="9.140625" style="6"/>
    <col min="10497" max="10497" width="43" style="6" bestFit="1" customWidth="1"/>
    <col min="10498" max="10752" width="9.140625" style="6"/>
    <col min="10753" max="10753" width="43" style="6" bestFit="1" customWidth="1"/>
    <col min="10754" max="11008" width="9.140625" style="6"/>
    <col min="11009" max="11009" width="43" style="6" bestFit="1" customWidth="1"/>
    <col min="11010" max="11264" width="9.140625" style="6"/>
    <col min="11265" max="11265" width="43" style="6" bestFit="1" customWidth="1"/>
    <col min="11266" max="11520" width="9.140625" style="6"/>
    <col min="11521" max="11521" width="43" style="6" bestFit="1" customWidth="1"/>
    <col min="11522" max="11776" width="9.140625" style="6"/>
    <col min="11777" max="11777" width="43" style="6" bestFit="1" customWidth="1"/>
    <col min="11778" max="12032" width="9.140625" style="6"/>
    <col min="12033" max="12033" width="43" style="6" bestFit="1" customWidth="1"/>
    <col min="12034" max="12288" width="9.140625" style="6"/>
    <col min="12289" max="12289" width="43" style="6" bestFit="1" customWidth="1"/>
    <col min="12290" max="12544" width="9.140625" style="6"/>
    <col min="12545" max="12545" width="43" style="6" bestFit="1" customWidth="1"/>
    <col min="12546" max="12800" width="9.140625" style="6"/>
    <col min="12801" max="12801" width="43" style="6" bestFit="1" customWidth="1"/>
    <col min="12802" max="13056" width="9.140625" style="6"/>
    <col min="13057" max="13057" width="43" style="6" bestFit="1" customWidth="1"/>
    <col min="13058" max="13312" width="9.140625" style="6"/>
    <col min="13313" max="13313" width="43" style="6" bestFit="1" customWidth="1"/>
    <col min="13314" max="13568" width="9.140625" style="6"/>
    <col min="13569" max="13569" width="43" style="6" bestFit="1" customWidth="1"/>
    <col min="13570" max="13824" width="9.140625" style="6"/>
    <col min="13825" max="13825" width="43" style="6" bestFit="1" customWidth="1"/>
    <col min="13826" max="14080" width="9.140625" style="6"/>
    <col min="14081" max="14081" width="43" style="6" bestFit="1" customWidth="1"/>
    <col min="14082" max="14336" width="9.140625" style="6"/>
    <col min="14337" max="14337" width="43" style="6" bestFit="1" customWidth="1"/>
    <col min="14338" max="14592" width="9.140625" style="6"/>
    <col min="14593" max="14593" width="43" style="6" bestFit="1" customWidth="1"/>
    <col min="14594" max="14848" width="9.140625" style="6"/>
    <col min="14849" max="14849" width="43" style="6" bestFit="1" customWidth="1"/>
    <col min="14850" max="15104" width="9.140625" style="6"/>
    <col min="15105" max="15105" width="43" style="6" bestFit="1" customWidth="1"/>
    <col min="15106" max="15360" width="9.140625" style="6"/>
    <col min="15361" max="15361" width="43" style="6" bestFit="1" customWidth="1"/>
    <col min="15362" max="15616" width="9.140625" style="6"/>
    <col min="15617" max="15617" width="43" style="6" bestFit="1" customWidth="1"/>
    <col min="15618" max="15872" width="9.140625" style="6"/>
    <col min="15873" max="15873" width="43" style="6" bestFit="1" customWidth="1"/>
    <col min="15874" max="16128" width="9.140625" style="6"/>
    <col min="16129" max="16129" width="43" style="6" bestFit="1" customWidth="1"/>
    <col min="16130" max="16384" width="9.140625" style="6"/>
  </cols>
  <sheetData>
    <row r="4" spans="1:9" ht="43.5" customHeight="1" x14ac:dyDescent="0.25"/>
    <row r="5" spans="1:9" ht="28.5" x14ac:dyDescent="0.45">
      <c r="A5" s="53" t="s">
        <v>52</v>
      </c>
    </row>
    <row r="6" spans="1:9" x14ac:dyDescent="0.25">
      <c r="A6" s="6" t="s">
        <v>82</v>
      </c>
      <c r="B6" s="6" t="s">
        <v>83</v>
      </c>
    </row>
    <row r="7" spans="1:9" ht="33.75" customHeight="1" x14ac:dyDescent="0.25"/>
    <row r="8" spans="1:9" ht="18.75" x14ac:dyDescent="0.3">
      <c r="A8" s="51" t="s">
        <v>53</v>
      </c>
    </row>
    <row r="9" spans="1:9" ht="61.5" customHeight="1" thickBot="1" x14ac:dyDescent="0.3">
      <c r="A9" s="100" t="s">
        <v>54</v>
      </c>
      <c r="B9" s="100"/>
      <c r="C9" s="100"/>
      <c r="D9" s="100"/>
      <c r="E9" s="100"/>
      <c r="F9" s="100"/>
      <c r="G9" s="100"/>
      <c r="H9" s="100"/>
      <c r="I9" s="100"/>
    </row>
    <row r="10" spans="1:9" ht="15.75" thickBot="1" x14ac:dyDescent="0.3">
      <c r="A10" s="97" t="s">
        <v>58</v>
      </c>
      <c r="B10" s="97"/>
      <c r="C10" s="97"/>
      <c r="D10" s="98"/>
      <c r="E10" s="57"/>
      <c r="F10" s="99" t="s">
        <v>59</v>
      </c>
      <c r="G10" s="100"/>
      <c r="H10" s="100"/>
      <c r="I10" s="100"/>
    </row>
    <row r="11" spans="1:9" s="52" customFormat="1" ht="16.5" customHeight="1" x14ac:dyDescent="0.25">
      <c r="A11" s="56"/>
      <c r="B11" s="54"/>
      <c r="C11" s="54"/>
      <c r="D11" s="54"/>
      <c r="E11" s="54"/>
      <c r="F11" s="54"/>
      <c r="G11" s="54"/>
    </row>
    <row r="12" spans="1:9" ht="30" customHeight="1" x14ac:dyDescent="0.25">
      <c r="A12" s="96" t="s">
        <v>57</v>
      </c>
      <c r="B12" s="96"/>
      <c r="C12" s="96"/>
      <c r="D12" s="96"/>
      <c r="E12" s="96"/>
      <c r="F12" s="96"/>
      <c r="G12" s="96"/>
      <c r="H12" s="96"/>
      <c r="I12" s="96"/>
    </row>
    <row r="13" spans="1:9" s="52" customFormat="1" x14ac:dyDescent="0.25">
      <c r="A13" s="56"/>
      <c r="B13" s="54"/>
      <c r="C13" s="54"/>
      <c r="D13" s="54"/>
      <c r="E13" s="54"/>
      <c r="F13" s="54"/>
      <c r="G13" s="54"/>
    </row>
    <row r="15" spans="1:9" ht="26.25" customHeight="1" x14ac:dyDescent="0.25">
      <c r="A15" s="59" t="s">
        <v>64</v>
      </c>
      <c r="B15" s="54"/>
      <c r="C15" s="54"/>
      <c r="D15" s="54"/>
      <c r="E15" s="54"/>
      <c r="F15" s="54"/>
      <c r="G15" s="54"/>
    </row>
    <row r="16" spans="1:9" s="52" customFormat="1" ht="22.5" customHeight="1" x14ac:dyDescent="0.25">
      <c r="A16" s="93" t="s">
        <v>80</v>
      </c>
      <c r="B16" s="94"/>
      <c r="C16" s="94"/>
      <c r="D16" s="94"/>
      <c r="E16" s="94"/>
      <c r="F16" s="94"/>
      <c r="G16" s="94"/>
      <c r="H16" s="94"/>
      <c r="I16" s="94"/>
    </row>
    <row r="17" spans="1:9" s="52" customFormat="1" ht="42.75" customHeight="1" x14ac:dyDescent="0.25">
      <c r="A17" s="95" t="s">
        <v>60</v>
      </c>
      <c r="B17" s="95"/>
      <c r="C17" s="95"/>
      <c r="D17" s="95"/>
      <c r="E17" s="95"/>
      <c r="F17" s="95"/>
      <c r="G17" s="95"/>
      <c r="H17" s="95"/>
      <c r="I17" s="95"/>
    </row>
    <row r="18" spans="1:9" ht="32.25" customHeight="1" x14ac:dyDescent="0.25">
      <c r="A18" s="94" t="s">
        <v>79</v>
      </c>
      <c r="B18" s="94"/>
      <c r="C18" s="94"/>
      <c r="D18" s="94"/>
      <c r="E18" s="94"/>
      <c r="F18" s="94"/>
      <c r="G18" s="94"/>
      <c r="H18" s="94"/>
      <c r="I18" s="94"/>
    </row>
    <row r="19" spans="1:9" s="52" customFormat="1" ht="61.5" customHeight="1" x14ac:dyDescent="0.25">
      <c r="A19" s="95" t="s">
        <v>55</v>
      </c>
      <c r="B19" s="95"/>
      <c r="C19" s="95"/>
      <c r="D19" s="95"/>
      <c r="E19" s="95"/>
      <c r="F19" s="95"/>
      <c r="G19" s="95"/>
      <c r="H19" s="95"/>
      <c r="I19" s="95"/>
    </row>
    <row r="20" spans="1:9" ht="34.5" customHeight="1" x14ac:dyDescent="0.25">
      <c r="A20" s="93" t="s">
        <v>61</v>
      </c>
      <c r="B20" s="93"/>
      <c r="C20" s="93"/>
      <c r="D20" s="93"/>
      <c r="E20" s="93"/>
      <c r="F20" s="93"/>
      <c r="G20" s="93"/>
      <c r="H20" s="93"/>
      <c r="I20" s="93"/>
    </row>
    <row r="21" spans="1:9" s="52" customFormat="1" ht="58.5" customHeight="1" x14ac:dyDescent="0.25">
      <c r="A21" s="95" t="s">
        <v>56</v>
      </c>
      <c r="B21" s="95"/>
      <c r="C21" s="95"/>
      <c r="D21" s="95"/>
      <c r="E21" s="95"/>
      <c r="F21" s="95"/>
      <c r="G21" s="95"/>
      <c r="H21" s="95"/>
      <c r="I21" s="55"/>
    </row>
    <row r="22" spans="1:9" s="52" customFormat="1" ht="53.25" customHeight="1" x14ac:dyDescent="0.25">
      <c r="A22" s="93" t="s">
        <v>62</v>
      </c>
      <c r="B22" s="94"/>
      <c r="C22" s="94"/>
      <c r="D22" s="94"/>
      <c r="E22" s="94"/>
      <c r="F22" s="94"/>
      <c r="G22" s="94"/>
      <c r="H22" s="94"/>
      <c r="I22" s="94"/>
    </row>
    <row r="23" spans="1:9" s="52" customFormat="1" ht="78" customHeight="1" x14ac:dyDescent="0.25">
      <c r="A23" s="93" t="s">
        <v>63</v>
      </c>
      <c r="B23" s="93"/>
      <c r="C23" s="93"/>
      <c r="D23" s="93"/>
      <c r="E23" s="93"/>
      <c r="F23" s="93"/>
      <c r="G23" s="93"/>
      <c r="H23" s="93"/>
      <c r="I23" s="93"/>
    </row>
  </sheetData>
  <sheetProtection sheet="1" objects="1" scenarios="1" selectLockedCells="1"/>
  <mergeCells count="12">
    <mergeCell ref="A12:I12"/>
    <mergeCell ref="A10:D10"/>
    <mergeCell ref="F10:I10"/>
    <mergeCell ref="A9:I9"/>
    <mergeCell ref="A18:I18"/>
    <mergeCell ref="A23:I23"/>
    <mergeCell ref="A16:I16"/>
    <mergeCell ref="A17:I17"/>
    <mergeCell ref="A21:H21"/>
    <mergeCell ref="A22:I22"/>
    <mergeCell ref="A19:I19"/>
    <mergeCell ref="A20:I20"/>
  </mergeCells>
  <hyperlinks>
    <hyperlink ref="A12:C12" location="Calculator!A1" display="Go To Calculator"/>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72"/>
  <sheetViews>
    <sheetView tabSelected="1" topLeftCell="A16" workbookViewId="0">
      <selection activeCell="J35" sqref="J35"/>
    </sheetView>
  </sheetViews>
  <sheetFormatPr defaultColWidth="8.85546875" defaultRowHeight="14.25" x14ac:dyDescent="0.2"/>
  <cols>
    <col min="1" max="1" width="12.28515625" style="2" customWidth="1"/>
    <col min="2" max="2" width="14.42578125" style="2" customWidth="1"/>
    <col min="3" max="8" width="11.7109375" style="2" customWidth="1"/>
    <col min="9" max="9" width="14.7109375" style="2" bestFit="1" customWidth="1"/>
    <col min="10" max="10" width="21.140625" style="2" customWidth="1"/>
    <col min="11" max="11" width="26.140625" style="2" customWidth="1"/>
    <col min="12" max="12" width="44.140625" style="2" customWidth="1"/>
    <col min="13" max="13" width="20.42578125" style="2" customWidth="1"/>
    <col min="14" max="14" width="40.5703125" style="2" customWidth="1"/>
    <col min="15" max="15" width="20.7109375" style="2" customWidth="1"/>
    <col min="16" max="16" width="16.5703125" style="2" customWidth="1"/>
    <col min="17" max="16384" width="8.85546875" style="2"/>
  </cols>
  <sheetData>
    <row r="1" spans="2:15" x14ac:dyDescent="0.2">
      <c r="J1" s="10" t="s">
        <v>4</v>
      </c>
    </row>
    <row r="2" spans="2:15" ht="15.75" thickBot="1" x14ac:dyDescent="0.3">
      <c r="B2" s="1"/>
      <c r="J2" s="10" t="str">
        <f>About!A16</f>
        <v>1. Select the appropriate reference fuel (Gasoline or Diesel substitute) for the fuel of interest</v>
      </c>
      <c r="K2" s="11"/>
      <c r="L2" s="6"/>
    </row>
    <row r="3" spans="2:15" ht="15.75" thickBot="1" x14ac:dyDescent="0.3">
      <c r="B3" s="29"/>
      <c r="C3" s="30"/>
      <c r="D3" s="30"/>
      <c r="E3" s="30"/>
      <c r="F3" s="30"/>
      <c r="G3" s="30"/>
      <c r="H3" s="31"/>
      <c r="J3" s="10" t="str">
        <f>About!A18</f>
        <v xml:space="preserve">2. Select the year of interest from the dropdown menu in order to input the correct CI value from the current CI compliance schedule.  </v>
      </c>
      <c r="K3" s="11"/>
      <c r="L3" s="6"/>
    </row>
    <row r="4" spans="2:15" ht="15.75" thickBot="1" x14ac:dyDescent="0.3">
      <c r="B4" s="32" t="s">
        <v>48</v>
      </c>
      <c r="C4" s="33"/>
      <c r="D4" s="107" t="s">
        <v>49</v>
      </c>
      <c r="E4" s="108"/>
      <c r="F4" s="109"/>
      <c r="G4" s="33"/>
      <c r="H4" s="34"/>
      <c r="J4" s="10" t="str">
        <f>About!A20</f>
        <v>3. Select the Energy Economy Ratio (EER) from the dropdown menu corresponding to the appropriate vehicle-fuel combination.</v>
      </c>
    </row>
    <row r="5" spans="2:15" ht="15" thickBot="1" x14ac:dyDescent="0.25">
      <c r="B5" s="35"/>
      <c r="C5" s="36"/>
      <c r="D5" s="36"/>
      <c r="E5" s="36"/>
      <c r="F5" s="36"/>
      <c r="G5" s="36"/>
      <c r="H5" s="37"/>
      <c r="J5" s="10" t="str">
        <f>About!A22</f>
        <v>4. Use the Fuel Equivalency selector to translate the value of credits into the desired units ($ per unit fuel)</v>
      </c>
    </row>
    <row r="6" spans="2:15" ht="15" thickBot="1" x14ac:dyDescent="0.25">
      <c r="J6" s="10" t="str">
        <f>About!A23</f>
        <v xml:space="preserve">5. Optional: to obtain a specific credit value, any CI value can be entered in the first column, and the current or projected future credit price can be entered in the top row of the table. </v>
      </c>
    </row>
    <row r="7" spans="2:15" ht="13.9" customHeight="1" x14ac:dyDescent="0.25">
      <c r="B7" s="38"/>
      <c r="C7" s="30"/>
      <c r="D7" s="30"/>
      <c r="E7" s="30"/>
      <c r="F7" s="30"/>
      <c r="G7" s="30"/>
      <c r="H7" s="31"/>
    </row>
    <row r="8" spans="2:15" ht="13.9" customHeight="1" thickBot="1" x14ac:dyDescent="0.25">
      <c r="B8" s="39" t="s">
        <v>32</v>
      </c>
      <c r="C8" s="33"/>
      <c r="D8" s="33"/>
      <c r="E8" s="40" t="str">
        <f>D4&amp;" CI Standard (gCO2e/MJ)"</f>
        <v>Gasoline CI Standard (gCO2e/MJ)</v>
      </c>
      <c r="F8" s="33"/>
      <c r="G8" s="33"/>
      <c r="H8" s="34"/>
      <c r="K8" s="24"/>
    </row>
    <row r="9" spans="2:15" ht="24" customHeight="1" thickBot="1" x14ac:dyDescent="0.3">
      <c r="B9" s="32"/>
      <c r="C9" s="58">
        <v>2017</v>
      </c>
      <c r="D9" s="33"/>
      <c r="E9" s="41"/>
      <c r="F9" s="49">
        <f>IF(D4="Diesel",VLOOKUP(C9,B$49:D$53,2),VLOOKUP(C9,B$49:D$53,3))</f>
        <v>95.02</v>
      </c>
      <c r="G9" s="33"/>
      <c r="H9" s="34"/>
      <c r="K9" s="25"/>
    </row>
    <row r="10" spans="2:15" ht="15" thickBot="1" x14ac:dyDescent="0.25">
      <c r="B10" s="39" t="s">
        <v>33</v>
      </c>
      <c r="C10" s="33"/>
      <c r="D10" s="33"/>
      <c r="E10" s="40" t="str">
        <f>D4&amp;" Energy Density (MJ/gal)"</f>
        <v>Gasoline Energy Density (MJ/gal)</v>
      </c>
      <c r="F10" s="40"/>
      <c r="G10" s="33"/>
      <c r="H10" s="34"/>
      <c r="J10" s="10"/>
      <c r="K10" s="22"/>
    </row>
    <row r="11" spans="2:15" ht="23.25" customHeight="1" thickBot="1" x14ac:dyDescent="0.3">
      <c r="B11" s="32"/>
      <c r="C11" s="58">
        <v>1</v>
      </c>
      <c r="D11" s="33"/>
      <c r="E11" s="33"/>
      <c r="F11" s="50">
        <f>IF(D4="Gasoline",I49,0)+IF(D4="Diesel",I51,0)</f>
        <v>119.53</v>
      </c>
      <c r="G11" s="33"/>
      <c r="H11" s="34"/>
      <c r="K11" s="104" t="s">
        <v>20</v>
      </c>
      <c r="L11" s="104"/>
      <c r="M11" s="104"/>
      <c r="N11" s="77"/>
    </row>
    <row r="12" spans="2:15" ht="23.25" customHeight="1" thickTop="1" thickBot="1" x14ac:dyDescent="0.3">
      <c r="B12" s="42"/>
      <c r="C12" s="43"/>
      <c r="D12" s="36"/>
      <c r="E12" s="36"/>
      <c r="F12" s="44"/>
      <c r="G12" s="36"/>
      <c r="H12" s="37"/>
      <c r="K12" s="101" t="s">
        <v>76</v>
      </c>
      <c r="L12" s="102"/>
      <c r="M12" s="103"/>
      <c r="N12" s="65"/>
    </row>
    <row r="13" spans="2:15" ht="19.5" customHeight="1" thickBot="1" x14ac:dyDescent="0.3">
      <c r="B13" s="3"/>
      <c r="K13" s="113"/>
      <c r="L13" s="114"/>
      <c r="M13" s="66"/>
      <c r="O13" s="6"/>
    </row>
    <row r="14" spans="2:15" ht="13.9" customHeight="1" thickBot="1" x14ac:dyDescent="0.3">
      <c r="B14" s="1" t="s">
        <v>47</v>
      </c>
      <c r="D14" s="110" t="s">
        <v>37</v>
      </c>
      <c r="E14" s="111"/>
      <c r="F14" s="112"/>
      <c r="K14" s="71" t="s">
        <v>5</v>
      </c>
      <c r="L14" s="73" t="s">
        <v>73</v>
      </c>
      <c r="M14" s="72" t="s">
        <v>74</v>
      </c>
      <c r="N14" s="68"/>
      <c r="O14" s="6"/>
    </row>
    <row r="15" spans="2:15" ht="45.75" customHeight="1" x14ac:dyDescent="0.25">
      <c r="B15" s="1"/>
      <c r="D15" s="45" t="str">
        <f>IF(OR(AND(D4="Gasoline",D14&lt;&gt;"$/gal gasoline-equivalent"),AND(D4="Diesel",D14&lt;&gt;"$/diesel gallon-equivalent (DGE)")),"Is this the correct fuel equivalency?","")</f>
        <v/>
      </c>
      <c r="E15" s="45"/>
      <c r="F15" s="46"/>
      <c r="K15" s="115" t="s">
        <v>65</v>
      </c>
      <c r="L15" s="117">
        <v>1</v>
      </c>
      <c r="M15" s="126" t="s">
        <v>49</v>
      </c>
      <c r="O15" s="6"/>
    </row>
    <row r="16" spans="2:15" ht="13.9" customHeight="1" x14ac:dyDescent="0.25">
      <c r="B16" s="1"/>
      <c r="D16" s="6"/>
      <c r="E16" s="6"/>
      <c r="F16" s="6"/>
      <c r="K16" s="116"/>
      <c r="L16" s="117"/>
      <c r="M16" s="126"/>
      <c r="O16" s="6"/>
    </row>
    <row r="17" spans="1:18" ht="41.25" customHeight="1" x14ac:dyDescent="0.25">
      <c r="B17" s="119" t="str">
        <f>"Alternative Fuel Premiums at Sample LCFS Credit Prices 
("&amp;D14&amp;" for fuels used as "&amp;LOWER(D4)&amp;" substitutes)"</f>
        <v>Alternative Fuel Premiums at Sample LCFS Credit Prices 
($/gal gasoline-equivalent for fuels used as gasoline substitutes)</v>
      </c>
      <c r="C17" s="120"/>
      <c r="D17" s="120"/>
      <c r="E17" s="120"/>
      <c r="F17" s="120"/>
      <c r="G17" s="120"/>
      <c r="H17" s="121"/>
      <c r="J17" s="6"/>
      <c r="K17" s="75" t="s">
        <v>66</v>
      </c>
      <c r="L17" s="117"/>
      <c r="M17" s="126"/>
    </row>
    <row r="18" spans="1:18" ht="36.75" customHeight="1" thickBot="1" x14ac:dyDescent="0.3">
      <c r="B18" s="122" t="s">
        <v>0</v>
      </c>
      <c r="C18" s="124" t="s">
        <v>2</v>
      </c>
      <c r="D18" s="124"/>
      <c r="E18" s="124"/>
      <c r="F18" s="124"/>
      <c r="G18" s="124"/>
      <c r="H18" s="125"/>
      <c r="J18" s="6"/>
      <c r="K18" s="75" t="s">
        <v>67</v>
      </c>
      <c r="L18" s="61">
        <v>1</v>
      </c>
      <c r="M18" s="62" t="s">
        <v>49</v>
      </c>
    </row>
    <row r="19" spans="1:18" ht="27" customHeight="1" thickBot="1" x14ac:dyDescent="0.3">
      <c r="B19" s="123"/>
      <c r="C19" s="79">
        <v>110</v>
      </c>
      <c r="D19" s="80">
        <v>80</v>
      </c>
      <c r="E19" s="80">
        <v>100</v>
      </c>
      <c r="F19" s="80">
        <v>120</v>
      </c>
      <c r="G19" s="80">
        <v>160</v>
      </c>
      <c r="H19" s="81">
        <v>200</v>
      </c>
      <c r="J19" s="6"/>
      <c r="K19" s="75" t="s">
        <v>68</v>
      </c>
      <c r="L19" s="61">
        <v>3.4</v>
      </c>
      <c r="M19" s="62" t="s">
        <v>49</v>
      </c>
      <c r="O19" s="7"/>
      <c r="P19" s="8"/>
    </row>
    <row r="20" spans="1:18" ht="21" customHeight="1" thickTop="1" thickBot="1" x14ac:dyDescent="0.3">
      <c r="B20" s="86">
        <v>151.01</v>
      </c>
      <c r="C20" s="82">
        <f>($F$9*$C$11-$B20)/1000000*C$19*VLOOKUP($D$14,$B$56:$C$65,2, FALSE)</f>
        <v>-0.71338538699999998</v>
      </c>
      <c r="D20" s="83">
        <f t="shared" ref="D20:H35" si="0">($F$9*$C$11-$B20)/1000000*D$19*VLOOKUP($D$14,$B$56:$C$65,2, FALSE)</f>
        <v>-0.51882573600000004</v>
      </c>
      <c r="E20" s="83">
        <f t="shared" si="0"/>
        <v>-0.64853216999999996</v>
      </c>
      <c r="F20" s="83">
        <f t="shared" si="0"/>
        <v>-0.77823860399999989</v>
      </c>
      <c r="G20" s="83">
        <f t="shared" si="0"/>
        <v>-1.0376514720000001</v>
      </c>
      <c r="H20" s="84">
        <f t="shared" si="0"/>
        <v>-1.2970643399999999</v>
      </c>
      <c r="J20" s="6"/>
      <c r="K20" s="75" t="s">
        <v>69</v>
      </c>
      <c r="L20" s="61">
        <v>2.5</v>
      </c>
      <c r="M20" s="62" t="s">
        <v>49</v>
      </c>
      <c r="O20" s="7"/>
      <c r="P20" s="8"/>
    </row>
    <row r="21" spans="1:18" ht="21" customHeight="1" x14ac:dyDescent="0.25">
      <c r="B21" s="87">
        <v>10</v>
      </c>
      <c r="C21" s="85">
        <f t="shared" ref="C21:C35" si="1">($F$9*$C$11-$B21)/1000000*C$19*VLOOKUP($D$14,$B$56:$C$65,2, FALSE)</f>
        <v>1.083265326</v>
      </c>
      <c r="D21" s="27">
        <f t="shared" si="0"/>
        <v>0.78782932799999994</v>
      </c>
      <c r="E21" s="27">
        <f t="shared" si="0"/>
        <v>0.98478665999999992</v>
      </c>
      <c r="F21" s="27">
        <f t="shared" si="0"/>
        <v>1.1817439920000001</v>
      </c>
      <c r="G21" s="27">
        <f t="shared" si="0"/>
        <v>1.5756586559999999</v>
      </c>
      <c r="H21" s="28">
        <f t="shared" si="0"/>
        <v>1.9695733199999998</v>
      </c>
      <c r="J21" s="6"/>
      <c r="K21" s="75" t="s">
        <v>24</v>
      </c>
      <c r="L21" s="61">
        <v>1</v>
      </c>
      <c r="M21" s="62" t="s">
        <v>75</v>
      </c>
      <c r="O21" s="6"/>
      <c r="P21" s="6"/>
    </row>
    <row r="22" spans="1:18" ht="21" customHeight="1" x14ac:dyDescent="0.25">
      <c r="B22" s="87">
        <v>20</v>
      </c>
      <c r="C22" s="85">
        <f t="shared" si="1"/>
        <v>0.95585232599999992</v>
      </c>
      <c r="D22" s="27">
        <f t="shared" si="0"/>
        <v>0.69516532799999986</v>
      </c>
      <c r="E22" s="27">
        <f t="shared" si="0"/>
        <v>0.86895665999999994</v>
      </c>
      <c r="F22" s="27">
        <f t="shared" si="0"/>
        <v>1.0427479919999998</v>
      </c>
      <c r="G22" s="27">
        <f t="shared" si="0"/>
        <v>1.3903306559999997</v>
      </c>
      <c r="H22" s="28">
        <f t="shared" si="0"/>
        <v>1.7379133199999999</v>
      </c>
      <c r="J22" s="6"/>
      <c r="K22" s="75" t="s">
        <v>21</v>
      </c>
      <c r="L22" s="61">
        <v>0.9</v>
      </c>
      <c r="M22" s="62" t="s">
        <v>75</v>
      </c>
      <c r="O22" s="6"/>
      <c r="P22" s="6"/>
    </row>
    <row r="23" spans="1:18" ht="21" customHeight="1" x14ac:dyDescent="0.25">
      <c r="B23" s="87">
        <v>30</v>
      </c>
      <c r="C23" s="85">
        <f t="shared" si="1"/>
        <v>0.82843932600000003</v>
      </c>
      <c r="D23" s="27">
        <f t="shared" si="0"/>
        <v>0.602501328</v>
      </c>
      <c r="E23" s="27">
        <f t="shared" si="0"/>
        <v>0.75312665999999995</v>
      </c>
      <c r="F23" s="27">
        <f t="shared" si="0"/>
        <v>0.90375199199999989</v>
      </c>
      <c r="G23" s="27">
        <f t="shared" si="0"/>
        <v>1.205002656</v>
      </c>
      <c r="H23" s="28">
        <f t="shared" si="0"/>
        <v>1.5062533199999999</v>
      </c>
      <c r="J23" s="6"/>
      <c r="K23" s="75" t="s">
        <v>22</v>
      </c>
      <c r="L23" s="61">
        <v>1</v>
      </c>
      <c r="M23" s="62" t="s">
        <v>75</v>
      </c>
      <c r="P23" s="6"/>
    </row>
    <row r="24" spans="1:18" ht="21" customHeight="1" x14ac:dyDescent="0.25">
      <c r="B24" s="87">
        <v>40</v>
      </c>
      <c r="C24" s="85">
        <f t="shared" si="1"/>
        <v>0.70102632599999992</v>
      </c>
      <c r="D24" s="27">
        <f t="shared" si="0"/>
        <v>0.50983732800000003</v>
      </c>
      <c r="E24" s="27">
        <f t="shared" si="0"/>
        <v>0.63729665999999996</v>
      </c>
      <c r="F24" s="27">
        <f t="shared" si="0"/>
        <v>0.764755992</v>
      </c>
      <c r="G24" s="27">
        <f t="shared" si="0"/>
        <v>1.0196746560000001</v>
      </c>
      <c r="H24" s="28">
        <f t="shared" si="0"/>
        <v>1.2745933199999999</v>
      </c>
      <c r="J24" s="6"/>
      <c r="K24" s="75" t="s">
        <v>23</v>
      </c>
      <c r="L24" s="61">
        <v>2.7</v>
      </c>
      <c r="M24" s="62" t="s">
        <v>75</v>
      </c>
    </row>
    <row r="25" spans="1:18" ht="21" customHeight="1" x14ac:dyDescent="0.25">
      <c r="B25" s="87">
        <v>50</v>
      </c>
      <c r="C25" s="85">
        <f t="shared" si="1"/>
        <v>0.57361332600000003</v>
      </c>
      <c r="D25" s="27">
        <f t="shared" si="0"/>
        <v>0.41717332800000001</v>
      </c>
      <c r="E25" s="27">
        <f t="shared" si="0"/>
        <v>0.52146665999999997</v>
      </c>
      <c r="F25" s="27">
        <f t="shared" si="0"/>
        <v>0.62575999199999999</v>
      </c>
      <c r="G25" s="27">
        <f t="shared" si="0"/>
        <v>0.83434665600000002</v>
      </c>
      <c r="H25" s="28">
        <f t="shared" si="0"/>
        <v>1.0429333199999999</v>
      </c>
      <c r="K25" s="75" t="s">
        <v>25</v>
      </c>
      <c r="L25" s="61">
        <v>4.2</v>
      </c>
      <c r="M25" s="62" t="s">
        <v>75</v>
      </c>
    </row>
    <row r="26" spans="1:18" ht="21" customHeight="1" x14ac:dyDescent="0.25">
      <c r="B26" s="87">
        <v>60</v>
      </c>
      <c r="C26" s="85">
        <f t="shared" si="1"/>
        <v>0.44620032599999992</v>
      </c>
      <c r="D26" s="27">
        <f t="shared" si="0"/>
        <v>0.32450932799999993</v>
      </c>
      <c r="E26" s="27">
        <f t="shared" si="0"/>
        <v>0.40563665999999993</v>
      </c>
      <c r="F26" s="27">
        <f t="shared" si="0"/>
        <v>0.48676399199999992</v>
      </c>
      <c r="G26" s="27">
        <f t="shared" si="0"/>
        <v>0.64901865599999986</v>
      </c>
      <c r="H26" s="28">
        <f t="shared" si="0"/>
        <v>0.81127331999999985</v>
      </c>
      <c r="K26" s="75" t="s">
        <v>27</v>
      </c>
      <c r="L26" s="61">
        <v>4.5999999999999996</v>
      </c>
      <c r="M26" s="62" t="s">
        <v>75</v>
      </c>
    </row>
    <row r="27" spans="1:18" ht="21" customHeight="1" x14ac:dyDescent="0.25">
      <c r="B27" s="87">
        <v>70</v>
      </c>
      <c r="C27" s="85">
        <f t="shared" si="1"/>
        <v>0.31878732599999998</v>
      </c>
      <c r="D27" s="27">
        <f t="shared" si="0"/>
        <v>0.23184532799999996</v>
      </c>
      <c r="E27" s="27">
        <f t="shared" si="0"/>
        <v>0.28980665999999999</v>
      </c>
      <c r="F27" s="27">
        <f t="shared" si="0"/>
        <v>0.34776799199999997</v>
      </c>
      <c r="G27" s="27">
        <f t="shared" si="0"/>
        <v>0.46369065599999992</v>
      </c>
      <c r="H27" s="28">
        <f t="shared" si="0"/>
        <v>0.57961331999999999</v>
      </c>
      <c r="I27" s="89"/>
      <c r="K27" s="75" t="s">
        <v>26</v>
      </c>
      <c r="L27" s="61">
        <v>3.3</v>
      </c>
      <c r="M27" s="62" t="s">
        <v>75</v>
      </c>
    </row>
    <row r="28" spans="1:18" ht="21" customHeight="1" x14ac:dyDescent="0.25">
      <c r="B28" s="87">
        <v>80</v>
      </c>
      <c r="C28" s="85">
        <f t="shared" si="1"/>
        <v>0.19137432599999996</v>
      </c>
      <c r="D28" s="27">
        <f t="shared" si="0"/>
        <v>0.13918132799999997</v>
      </c>
      <c r="E28" s="27">
        <f t="shared" si="0"/>
        <v>0.17397665999999995</v>
      </c>
      <c r="F28" s="27">
        <f t="shared" si="0"/>
        <v>0.20877199199999993</v>
      </c>
      <c r="G28" s="27">
        <f t="shared" si="0"/>
        <v>0.27836265599999993</v>
      </c>
      <c r="H28" s="28">
        <f t="shared" si="0"/>
        <v>0.3479533199999999</v>
      </c>
      <c r="K28" s="75" t="s">
        <v>28</v>
      </c>
      <c r="L28" s="61">
        <v>3.1</v>
      </c>
      <c r="M28" s="62" t="s">
        <v>75</v>
      </c>
      <c r="O28" s="6"/>
      <c r="R28" s="2">
        <v>1</v>
      </c>
    </row>
    <row r="29" spans="1:18" ht="21" customHeight="1" x14ac:dyDescent="0.25">
      <c r="B29" s="87">
        <v>90</v>
      </c>
      <c r="C29" s="85">
        <f t="shared" si="1"/>
        <v>6.3961325999999943E-2</v>
      </c>
      <c r="D29" s="27">
        <f t="shared" si="0"/>
        <v>4.6517327999999962E-2</v>
      </c>
      <c r="E29" s="27">
        <f t="shared" si="0"/>
        <v>5.8146659999999954E-2</v>
      </c>
      <c r="F29" s="27">
        <f t="shared" si="0"/>
        <v>6.977599199999994E-2</v>
      </c>
      <c r="G29" s="27">
        <f t="shared" si="0"/>
        <v>9.3034655999999924E-2</v>
      </c>
      <c r="H29" s="28">
        <f t="shared" si="0"/>
        <v>0.11629331999999991</v>
      </c>
      <c r="K29" s="75" t="s">
        <v>29</v>
      </c>
      <c r="L29" s="61">
        <v>3.8</v>
      </c>
      <c r="M29" s="62" t="s">
        <v>75</v>
      </c>
    </row>
    <row r="30" spans="1:18" ht="21" customHeight="1" x14ac:dyDescent="0.25">
      <c r="B30" s="87">
        <v>100</v>
      </c>
      <c r="C30" s="85">
        <f t="shared" si="1"/>
        <v>-6.3451674000000041E-2</v>
      </c>
      <c r="D30" s="27">
        <f t="shared" si="0"/>
        <v>-4.6146672000000034E-2</v>
      </c>
      <c r="E30" s="27">
        <f t="shared" si="0"/>
        <v>-5.7683340000000048E-2</v>
      </c>
      <c r="F30" s="27">
        <f t="shared" si="0"/>
        <v>-6.9220008000000055E-2</v>
      </c>
      <c r="G30" s="27">
        <f t="shared" si="0"/>
        <v>-9.2293344000000069E-2</v>
      </c>
      <c r="H30" s="28">
        <f t="shared" si="0"/>
        <v>-0.1153666800000001</v>
      </c>
      <c r="I30" s="26"/>
      <c r="J30" s="23"/>
      <c r="K30" s="75" t="s">
        <v>30</v>
      </c>
      <c r="L30" s="61">
        <v>1.9</v>
      </c>
      <c r="M30" s="62" t="s">
        <v>75</v>
      </c>
    </row>
    <row r="31" spans="1:18" ht="21" customHeight="1" thickBot="1" x14ac:dyDescent="0.3">
      <c r="B31" s="87">
        <v>110</v>
      </c>
      <c r="C31" s="85">
        <f t="shared" si="1"/>
        <v>-0.19086467400000004</v>
      </c>
      <c r="D31" s="27">
        <f t="shared" si="0"/>
        <v>-0.13881067200000002</v>
      </c>
      <c r="E31" s="27">
        <f t="shared" si="0"/>
        <v>-0.17351334000000004</v>
      </c>
      <c r="F31" s="27">
        <f t="shared" si="0"/>
        <v>-0.20821600800000006</v>
      </c>
      <c r="G31" s="27">
        <f t="shared" si="0"/>
        <v>-0.27762134400000005</v>
      </c>
      <c r="H31" s="28">
        <f t="shared" si="0"/>
        <v>-0.34702668000000009</v>
      </c>
      <c r="K31" s="76" t="s">
        <v>31</v>
      </c>
      <c r="L31" s="63">
        <v>2.1</v>
      </c>
      <c r="M31" s="64" t="s">
        <v>75</v>
      </c>
    </row>
    <row r="32" spans="1:18" ht="21" customHeight="1" thickTop="1" x14ac:dyDescent="0.25">
      <c r="A32" s="4"/>
      <c r="B32" s="87">
        <v>120</v>
      </c>
      <c r="C32" s="85">
        <f t="shared" si="1"/>
        <v>-0.31827767400000001</v>
      </c>
      <c r="D32" s="27">
        <f t="shared" si="0"/>
        <v>-0.23147467200000005</v>
      </c>
      <c r="E32" s="27">
        <f t="shared" si="0"/>
        <v>-0.28934334000000006</v>
      </c>
      <c r="F32" s="27">
        <f t="shared" si="0"/>
        <v>-0.34721200800000007</v>
      </c>
      <c r="G32" s="27">
        <f t="shared" si="0"/>
        <v>-0.4629493440000001</v>
      </c>
      <c r="H32" s="28">
        <f t="shared" si="0"/>
        <v>-0.57868668000000012</v>
      </c>
      <c r="R32" s="2">
        <v>1</v>
      </c>
    </row>
    <row r="33" spans="1:26" ht="21" customHeight="1" x14ac:dyDescent="0.25">
      <c r="A33" s="5"/>
      <c r="B33" s="87">
        <v>130</v>
      </c>
      <c r="C33" s="85">
        <f t="shared" si="1"/>
        <v>-0.44569067400000006</v>
      </c>
      <c r="D33" s="27">
        <f t="shared" si="0"/>
        <v>-0.32413867200000002</v>
      </c>
      <c r="E33" s="27">
        <f t="shared" si="0"/>
        <v>-0.40517334000000005</v>
      </c>
      <c r="F33" s="27">
        <f t="shared" si="0"/>
        <v>-0.48620800800000008</v>
      </c>
      <c r="G33" s="27">
        <f t="shared" si="0"/>
        <v>-0.64827734400000003</v>
      </c>
      <c r="H33" s="28">
        <f t="shared" si="0"/>
        <v>-0.8103466800000001</v>
      </c>
    </row>
    <row r="34" spans="1:26" ht="21" customHeight="1" x14ac:dyDescent="0.25">
      <c r="B34" s="87">
        <v>140</v>
      </c>
      <c r="C34" s="85">
        <f t="shared" si="1"/>
        <v>-0.57310367400000006</v>
      </c>
      <c r="D34" s="27">
        <f t="shared" si="0"/>
        <v>-0.4168026720000001</v>
      </c>
      <c r="E34" s="27">
        <f t="shared" si="0"/>
        <v>-0.52100334000000004</v>
      </c>
      <c r="F34" s="27">
        <f t="shared" si="0"/>
        <v>-0.62520400800000009</v>
      </c>
      <c r="G34" s="27">
        <f t="shared" si="0"/>
        <v>-0.83360534400000019</v>
      </c>
      <c r="H34" s="28">
        <f t="shared" si="0"/>
        <v>-1.0420066800000001</v>
      </c>
    </row>
    <row r="35" spans="1:26" ht="21" customHeight="1" thickBot="1" x14ac:dyDescent="0.3">
      <c r="B35" s="87">
        <v>150</v>
      </c>
      <c r="C35" s="85">
        <f t="shared" si="1"/>
        <v>-0.70051667400000006</v>
      </c>
      <c r="D35" s="27">
        <f t="shared" si="0"/>
        <v>-0.50946667200000006</v>
      </c>
      <c r="E35" s="27">
        <f t="shared" si="0"/>
        <v>-0.63683334000000003</v>
      </c>
      <c r="F35" s="27">
        <f t="shared" si="0"/>
        <v>-0.76420000799999999</v>
      </c>
      <c r="G35" s="27">
        <f t="shared" si="0"/>
        <v>-1.0189333440000001</v>
      </c>
      <c r="H35" s="28">
        <f t="shared" si="0"/>
        <v>-1.2736666800000001</v>
      </c>
    </row>
    <row r="36" spans="1:26" ht="51" customHeight="1" thickBot="1" x14ac:dyDescent="0.25">
      <c r="A36" s="74" t="str">
        <f>IF(D4="Diesel","ULSD*","CaRFG*")&amp; " ($/gallon)"</f>
        <v>CaRFG* ($/gallon)</v>
      </c>
      <c r="B36" s="90">
        <f>IF(D4="Diesel",102.01,99.78)</f>
        <v>99.78</v>
      </c>
      <c r="C36" s="91">
        <f>(($F$9-$B36)*$F$11*IF($D$4="Gasoline",0.9,1)+IF($D$4="Gasoline",($F$9-79.9)*0.1,0)*$I$58)*C$19/1000000</f>
        <v>-4.2770574000000068E-2</v>
      </c>
      <c r="D36" s="92">
        <f>(($F$9-$B36)*$F$11*IF($D$4="Gasoline",0.9,1)+IF($D$4="Gasoline",($F$9-79.9)*0.1,0)*$I$58)*D$19/1000000</f>
        <v>-3.1105872000000052E-2</v>
      </c>
      <c r="E36" s="92">
        <f t="shared" ref="E36:H36" si="2">(($F$9-$B36)*$F$11*IF($D$4="Gasoline",0.9,1)+IF($D$4="Gasoline",($F$9-79.9)*0.1,0)*$I$58)*E$19/1000000</f>
        <v>-3.8882340000000064E-2</v>
      </c>
      <c r="F36" s="92">
        <f t="shared" si="2"/>
        <v>-4.6658808000000079E-2</v>
      </c>
      <c r="G36" s="92">
        <f t="shared" si="2"/>
        <v>-6.2211744000000103E-2</v>
      </c>
      <c r="H36" s="92">
        <f t="shared" si="2"/>
        <v>-7.7764680000000128E-2</v>
      </c>
      <c r="J36" s="89"/>
    </row>
    <row r="37" spans="1:26" ht="57.75" customHeight="1" x14ac:dyDescent="0.2">
      <c r="B37" s="105" t="str">
        <f>IF(D4="Gasoline","* Maximum pass-through cost for gasoline.  Assumes a blend of CARBOB with 10 volume percent ethanol at a CI of 79.9 g/MJ.  Ethanol at 79.9 g/MJ is assumed to receive no LCFS premium.","* Maximum pass-through cost to petroleum fuels.")</f>
        <v>* Maximum pass-through cost for gasoline.  Assumes a blend of CARBOB with 10 volume percent ethanol at a CI of 79.9 g/MJ.  Ethanol at 79.9 g/MJ is assumed to receive no LCFS premium.</v>
      </c>
      <c r="C37" s="106"/>
      <c r="D37" s="106"/>
      <c r="E37" s="106"/>
      <c r="F37" s="106"/>
      <c r="G37" s="106"/>
      <c r="H37" s="106"/>
      <c r="J37" s="89"/>
    </row>
    <row r="38" spans="1:26" ht="13.9" customHeight="1" x14ac:dyDescent="0.2">
      <c r="B38" s="69"/>
      <c r="C38" s="70"/>
      <c r="D38" s="70"/>
      <c r="E38" s="70"/>
      <c r="F38" s="70"/>
      <c r="G38" s="70"/>
      <c r="H38" s="70"/>
      <c r="J38" s="89"/>
    </row>
    <row r="39" spans="1:26" ht="13.9" customHeight="1" x14ac:dyDescent="0.2">
      <c r="B39" s="69"/>
      <c r="C39" s="70"/>
      <c r="D39" s="70"/>
      <c r="E39" s="88"/>
      <c r="F39" s="70"/>
      <c r="G39" s="70"/>
      <c r="H39" s="70"/>
      <c r="J39" s="89"/>
    </row>
    <row r="40" spans="1:26" ht="13.9" customHeight="1" x14ac:dyDescent="0.2">
      <c r="B40" s="69"/>
      <c r="C40" s="70"/>
      <c r="D40" s="70"/>
      <c r="E40" s="88"/>
      <c r="F40" s="70"/>
      <c r="G40" s="70"/>
      <c r="H40" s="70"/>
      <c r="I40" s="70"/>
      <c r="J40" s="70"/>
      <c r="K40" s="89"/>
    </row>
    <row r="41" spans="1:26" ht="13.9" customHeight="1" x14ac:dyDescent="0.2">
      <c r="B41" s="69"/>
      <c r="C41" s="70"/>
      <c r="D41" s="70"/>
      <c r="E41" s="88"/>
      <c r="F41" s="70"/>
      <c r="G41" s="88"/>
      <c r="H41" s="70"/>
    </row>
    <row r="42" spans="1:26" ht="13.9" customHeight="1" x14ac:dyDescent="0.2"/>
    <row r="43" spans="1:26" ht="25.5" customHeight="1" x14ac:dyDescent="0.25">
      <c r="A43" s="16" t="s">
        <v>19</v>
      </c>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spans="1:26" ht="15" x14ac:dyDescent="0.25">
      <c r="A44" s="6"/>
      <c r="C44" s="6"/>
      <c r="D44" s="6"/>
      <c r="E44" s="6"/>
      <c r="F44" s="6"/>
      <c r="G44" s="6"/>
      <c r="H44" s="6"/>
    </row>
    <row r="45" spans="1:26" ht="15" x14ac:dyDescent="0.25">
      <c r="A45" s="6"/>
      <c r="B45" s="6"/>
      <c r="C45" s="6"/>
      <c r="D45" s="6"/>
      <c r="E45" s="6"/>
      <c r="F45" s="6"/>
      <c r="G45" s="6"/>
      <c r="H45" s="6"/>
    </row>
    <row r="46" spans="1:26" ht="15" x14ac:dyDescent="0.25">
      <c r="A46" s="6"/>
      <c r="B46" s="11"/>
      <c r="C46" s="11"/>
      <c r="G46" s="6"/>
      <c r="H46" s="6"/>
      <c r="R46" s="47" t="s">
        <v>45</v>
      </c>
      <c r="S46" s="47" t="s">
        <v>9</v>
      </c>
      <c r="T46" s="47" t="s">
        <v>10</v>
      </c>
    </row>
    <row r="47" spans="1:26" ht="96.75" customHeight="1" x14ac:dyDescent="0.25">
      <c r="A47" s="6"/>
      <c r="B47" s="127" t="s">
        <v>71</v>
      </c>
      <c r="C47" s="127"/>
      <c r="D47" s="127"/>
      <c r="G47" s="6"/>
      <c r="H47" s="127" t="s">
        <v>70</v>
      </c>
      <c r="I47" s="127"/>
      <c r="J47" s="127"/>
    </row>
    <row r="48" spans="1:26" ht="60" x14ac:dyDescent="0.25">
      <c r="A48" s="6"/>
      <c r="B48" s="17" t="s">
        <v>1</v>
      </c>
      <c r="C48" s="17" t="s">
        <v>50</v>
      </c>
      <c r="D48" s="17" t="s">
        <v>51</v>
      </c>
      <c r="G48" s="6"/>
      <c r="H48" s="13" t="s">
        <v>8</v>
      </c>
      <c r="I48" s="13" t="s">
        <v>9</v>
      </c>
      <c r="J48" s="13" t="s">
        <v>10</v>
      </c>
      <c r="P48" s="33"/>
    </row>
    <row r="49" spans="1:18" ht="15" x14ac:dyDescent="0.25">
      <c r="A49" s="6"/>
      <c r="B49" s="14">
        <v>2016</v>
      </c>
      <c r="C49" s="14">
        <v>99.97</v>
      </c>
      <c r="D49" s="12">
        <v>96.5</v>
      </c>
      <c r="G49" s="6"/>
      <c r="H49" s="20" t="s">
        <v>11</v>
      </c>
      <c r="I49" s="20">
        <v>119.53</v>
      </c>
      <c r="J49" s="20" t="s">
        <v>12</v>
      </c>
    </row>
    <row r="50" spans="1:18" ht="33.6" customHeight="1" x14ac:dyDescent="0.25">
      <c r="A50" s="6"/>
      <c r="B50" s="14">
        <v>2017</v>
      </c>
      <c r="C50" s="14">
        <v>98.44</v>
      </c>
      <c r="D50" s="12">
        <v>95.02</v>
      </c>
      <c r="G50" s="6"/>
      <c r="H50" s="20" t="s">
        <v>13</v>
      </c>
      <c r="I50" s="20">
        <v>115.83</v>
      </c>
      <c r="J50" s="20" t="s">
        <v>12</v>
      </c>
    </row>
    <row r="51" spans="1:18" ht="33.6" customHeight="1" x14ac:dyDescent="0.25">
      <c r="A51" s="6"/>
      <c r="B51" s="14">
        <v>2018</v>
      </c>
      <c r="C51" s="14">
        <v>96.91</v>
      </c>
      <c r="D51" s="12">
        <v>93.55</v>
      </c>
      <c r="G51" s="6"/>
      <c r="H51" s="20" t="s">
        <v>3</v>
      </c>
      <c r="I51" s="20">
        <v>134.47</v>
      </c>
      <c r="J51" s="20" t="s">
        <v>12</v>
      </c>
    </row>
    <row r="52" spans="1:18" ht="42" customHeight="1" x14ac:dyDescent="0.25">
      <c r="A52" s="6"/>
      <c r="B52" s="14">
        <v>2019</v>
      </c>
      <c r="C52" s="14">
        <v>94.36</v>
      </c>
      <c r="D52" s="12">
        <v>91.08</v>
      </c>
      <c r="G52" s="6"/>
      <c r="H52" s="21" t="s">
        <v>14</v>
      </c>
      <c r="I52" s="20">
        <v>0.98</v>
      </c>
      <c r="J52" s="19" t="s">
        <v>35</v>
      </c>
      <c r="P52" s="118"/>
      <c r="Q52" s="118"/>
      <c r="R52" s="33"/>
    </row>
    <row r="53" spans="1:18" ht="33.6" customHeight="1" x14ac:dyDescent="0.25">
      <c r="A53" s="6"/>
      <c r="B53" s="14">
        <v>2020</v>
      </c>
      <c r="C53" s="14">
        <v>91.81</v>
      </c>
      <c r="D53" s="12">
        <v>88.62</v>
      </c>
      <c r="G53" s="6"/>
      <c r="H53" s="20" t="s">
        <v>15</v>
      </c>
      <c r="I53" s="20">
        <v>78.83</v>
      </c>
      <c r="J53" s="20" t="s">
        <v>12</v>
      </c>
      <c r="P53" s="118"/>
      <c r="Q53" s="118"/>
      <c r="R53" s="33"/>
    </row>
    <row r="54" spans="1:18" ht="33.6" customHeight="1" x14ac:dyDescent="0.25">
      <c r="A54" s="6"/>
      <c r="G54" s="6"/>
      <c r="H54" s="20" t="s">
        <v>16</v>
      </c>
      <c r="I54" s="20">
        <v>3.6</v>
      </c>
      <c r="J54" s="20" t="s">
        <v>17</v>
      </c>
      <c r="P54" s="67"/>
      <c r="Q54" s="67"/>
      <c r="R54" s="33"/>
    </row>
    <row r="55" spans="1:18" ht="33.6" customHeight="1" x14ac:dyDescent="0.25">
      <c r="A55" s="6"/>
      <c r="B55" s="60" t="s">
        <v>72</v>
      </c>
      <c r="C55" s="18"/>
      <c r="D55" s="6"/>
      <c r="F55" s="6"/>
      <c r="G55" s="6"/>
      <c r="H55" s="20" t="s">
        <v>7</v>
      </c>
      <c r="I55" s="20">
        <v>120</v>
      </c>
      <c r="J55" s="20" t="s">
        <v>18</v>
      </c>
      <c r="R55" s="33"/>
    </row>
    <row r="56" spans="1:18" ht="33" customHeight="1" x14ac:dyDescent="0.25">
      <c r="A56" s="6"/>
      <c r="B56" s="48" t="s">
        <v>37</v>
      </c>
      <c r="C56" s="47">
        <v>115.83</v>
      </c>
      <c r="D56" s="48" t="s">
        <v>12</v>
      </c>
      <c r="G56" s="6"/>
      <c r="H56" s="20" t="s">
        <v>6</v>
      </c>
      <c r="I56" s="20">
        <v>126.13</v>
      </c>
      <c r="J56" s="20" t="s">
        <v>12</v>
      </c>
    </row>
    <row r="57" spans="1:18" ht="33" customHeight="1" x14ac:dyDescent="0.25">
      <c r="B57" s="48" t="s">
        <v>39</v>
      </c>
      <c r="C57" s="47">
        <v>134.47</v>
      </c>
      <c r="D57" s="48" t="s">
        <v>12</v>
      </c>
      <c r="G57" s="6"/>
      <c r="H57" s="21" t="s">
        <v>34</v>
      </c>
      <c r="I57" s="20">
        <v>129.65</v>
      </c>
      <c r="J57" s="20" t="s">
        <v>12</v>
      </c>
    </row>
    <row r="58" spans="1:18" ht="33" customHeight="1" x14ac:dyDescent="0.25">
      <c r="B58" s="48" t="s">
        <v>78</v>
      </c>
      <c r="C58" s="47">
        <v>81.510000000000005</v>
      </c>
      <c r="D58" s="48" t="s">
        <v>12</v>
      </c>
      <c r="G58" s="6"/>
      <c r="H58" s="21" t="s">
        <v>77</v>
      </c>
      <c r="I58" s="20">
        <v>81.510000000000005</v>
      </c>
      <c r="J58" s="20" t="s">
        <v>12</v>
      </c>
    </row>
    <row r="59" spans="1:18" ht="33" customHeight="1" x14ac:dyDescent="0.25">
      <c r="B59" s="48" t="s">
        <v>38</v>
      </c>
      <c r="C59" s="47">
        <v>0.98</v>
      </c>
      <c r="D59" s="48" t="s">
        <v>35</v>
      </c>
      <c r="G59" s="6"/>
    </row>
    <row r="60" spans="1:18" ht="33" customHeight="1" x14ac:dyDescent="0.25">
      <c r="B60" s="48" t="s">
        <v>36</v>
      </c>
      <c r="C60" s="47">
        <v>78.83</v>
      </c>
      <c r="D60" s="48" t="s">
        <v>12</v>
      </c>
      <c r="G60" s="6"/>
      <c r="K60" s="23"/>
    </row>
    <row r="61" spans="1:18" ht="33" customHeight="1" x14ac:dyDescent="0.25">
      <c r="B61" s="48" t="s">
        <v>41</v>
      </c>
      <c r="C61" s="47">
        <v>3.6</v>
      </c>
      <c r="D61" s="48" t="s">
        <v>17</v>
      </c>
      <c r="G61" s="6"/>
      <c r="K61" s="9"/>
    </row>
    <row r="62" spans="1:18" ht="33" customHeight="1" x14ac:dyDescent="0.25">
      <c r="B62" s="48" t="s">
        <v>42</v>
      </c>
      <c r="C62" s="47">
        <v>120</v>
      </c>
      <c r="D62" s="48" t="s">
        <v>18</v>
      </c>
      <c r="G62" s="6"/>
      <c r="K62" s="9"/>
    </row>
    <row r="63" spans="1:18" ht="33" customHeight="1" x14ac:dyDescent="0.25">
      <c r="B63" s="48" t="s">
        <v>43</v>
      </c>
      <c r="C63" s="47">
        <v>126.13</v>
      </c>
      <c r="D63" s="48" t="s">
        <v>12</v>
      </c>
      <c r="G63" s="6"/>
      <c r="K63" s="9"/>
    </row>
    <row r="64" spans="1:18" ht="15" x14ac:dyDescent="0.25">
      <c r="B64" s="48" t="s">
        <v>44</v>
      </c>
      <c r="C64" s="47">
        <v>129.65</v>
      </c>
      <c r="D64" s="48" t="s">
        <v>12</v>
      </c>
      <c r="G64" s="6"/>
      <c r="K64" s="9"/>
    </row>
    <row r="65" spans="1:11" ht="15" x14ac:dyDescent="0.25">
      <c r="B65" s="48" t="s">
        <v>40</v>
      </c>
      <c r="C65" s="47">
        <v>1055.05585</v>
      </c>
      <c r="D65" s="48" t="s">
        <v>46</v>
      </c>
      <c r="G65" s="6"/>
      <c r="K65" s="9"/>
    </row>
    <row r="66" spans="1:11" ht="15" x14ac:dyDescent="0.25">
      <c r="G66" s="6"/>
      <c r="K66" s="9"/>
    </row>
    <row r="67" spans="1:11" ht="15" x14ac:dyDescent="0.25">
      <c r="A67" s="6"/>
      <c r="D67" s="6"/>
      <c r="G67" s="6"/>
      <c r="K67" s="9"/>
    </row>
    <row r="68" spans="1:11" ht="15" x14ac:dyDescent="0.25">
      <c r="A68" s="78" t="s">
        <v>81</v>
      </c>
      <c r="D68" s="6"/>
      <c r="G68" s="6"/>
      <c r="K68" s="9"/>
    </row>
    <row r="69" spans="1:11" ht="15" x14ac:dyDescent="0.25">
      <c r="A69" s="6"/>
      <c r="E69" s="6"/>
      <c r="F69" s="6"/>
      <c r="G69" s="6"/>
      <c r="K69" s="9"/>
    </row>
    <row r="71" spans="1:11" ht="15" x14ac:dyDescent="0.25">
      <c r="I71" s="6"/>
      <c r="J71" s="6"/>
    </row>
    <row r="72" spans="1:11" ht="15" x14ac:dyDescent="0.25">
      <c r="I72" s="6"/>
      <c r="J72" s="6"/>
    </row>
  </sheetData>
  <sheetProtection sheet="1" objects="1" scenarios="1"/>
  <mergeCells count="16">
    <mergeCell ref="P52:Q52"/>
    <mergeCell ref="P53:Q53"/>
    <mergeCell ref="B17:H17"/>
    <mergeCell ref="B18:B19"/>
    <mergeCell ref="C18:H18"/>
    <mergeCell ref="M15:M17"/>
    <mergeCell ref="B47:D47"/>
    <mergeCell ref="H47:J47"/>
    <mergeCell ref="K12:M12"/>
    <mergeCell ref="K11:M11"/>
    <mergeCell ref="B37:H37"/>
    <mergeCell ref="D4:F4"/>
    <mergeCell ref="D14:F14"/>
    <mergeCell ref="K13:L13"/>
    <mergeCell ref="K15:K16"/>
    <mergeCell ref="L15:L17"/>
  </mergeCells>
  <dataValidations count="5">
    <dataValidation type="list" allowBlank="1" showInputMessage="1" showErrorMessage="1" sqref="D4:F4">
      <formula1>"Gasoline,Diesel"</formula1>
    </dataValidation>
    <dataValidation type="list" allowBlank="1" showInputMessage="1" showErrorMessage="1" sqref="D14:F14">
      <formula1>$B$56:$B$65</formula1>
    </dataValidation>
    <dataValidation type="list" allowBlank="1" showInputMessage="1" showErrorMessage="1" sqref="C12">
      <formula1>$L$21:$L$31</formula1>
    </dataValidation>
    <dataValidation type="list" allowBlank="1" showInputMessage="1" showErrorMessage="1" sqref="C11">
      <formula1>$L$18:$L$31</formula1>
    </dataValidation>
    <dataValidation type="list" allowBlank="1" showInputMessage="1" showErrorMessage="1" sqref="C9">
      <formula1>$B$49:$B$53</formula1>
    </dataValidation>
  </dataValidations>
  <pageMargins left="0.7" right="0.7" top="0.75" bottom="0.75" header="0.3" footer="0.3"/>
  <pageSetup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About</vt:lpstr>
      <vt:lpstr>Calculator</vt:lpstr>
      <vt:lpstr>YEAR</vt:lpstr>
    </vt:vector>
  </TitlesOfParts>
  <Company>carb</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Anthy Alexiades</dc:creator>
  <cp:lastModifiedBy>NREL</cp:lastModifiedBy>
  <dcterms:created xsi:type="dcterms:W3CDTF">2016-01-16T03:06:35Z</dcterms:created>
  <dcterms:modified xsi:type="dcterms:W3CDTF">2017-07-06T21:09:40Z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1fc0eb24-8846-48bd-b012-8f3c35bd2184</vt:lpwstr>
  </property>
</Properties>
</file>